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Z:\Especiales\Documentacion\Depto. de Consolidación y Reporte\4 IFRS Colombia\5. Informes IR\"/>
    </mc:Choice>
  </mc:AlternateContent>
  <xr:revisionPtr revIDLastSave="0" documentId="13_ncr:1_{87F347B8-6F7D-4935-830C-81B7FD7B754A}" xr6:coauthVersionLast="47" xr6:coauthVersionMax="47" xr10:uidLastSave="{00000000-0000-0000-0000-000000000000}"/>
  <bookViews>
    <workbookView xWindow="-110" yWindow="-110" windowWidth="19420" windowHeight="10420" tabRatio="795" activeTab="1" xr2:uid="{00000000-000D-0000-FFFF-FFFF00000000}"/>
  </bookViews>
  <sheets>
    <sheet name="Notes" sheetId="11" r:id="rId1"/>
    <sheet name="P&amp;L Consol" sheetId="1" r:id="rId2"/>
    <sheet name="BS Consol" sheetId="4" r:id="rId3"/>
    <sheet name="CF Consol" sheetId="6" r:id="rId4"/>
    <sheet name="P&amp;L Holding" sheetId="7" r:id="rId5"/>
    <sheet name="BS Holding" sheetId="3" r:id="rId6"/>
    <sheet name="Stores" sheetId="8" r:id="rId7"/>
    <sheet name="P&amp;L by country" sheetId="2" r:id="rId8"/>
    <sheet name="P&amp;L &amp; CAPEX" sheetId="13" r:id="rId9"/>
    <sheet name="P&amp;L Consol Q (IFRS 16 effect)" sheetId="9" r:id="rId10"/>
    <sheet name="P&amp;L Consol FY (IFRS 16 effect)" sheetId="14" r:id="rId11"/>
    <sheet name="P&amp;L by country Q (IFRS16 effect" sheetId="10" r:id="rId12"/>
    <sheet name="P&amp;L by country FY(IFRS16 effect" sheetId="15" r:id="rId13"/>
    <sheet name="P&amp;L Holding Q (IFRS 16 effect)" sheetId="12" r:id="rId14"/>
    <sheet name="P&amp;L Holding FY (IFRS 16 effect)" sheetId="16" r:id="rId15"/>
  </sheets>
  <definedNames>
    <definedName name="Consulta_2FCF" localSheetId="8">+'CF Consol'!#REF!&amp;" de "&amp;('CF Consol'!$B$5-1)</definedName>
    <definedName name="Consulta_2FCF" localSheetId="12">+'CF Consol'!#REF!&amp;" de "&amp;('CF Consol'!$B$5-1)</definedName>
    <definedName name="Consulta_2FCF" localSheetId="10">+'CF Consol'!#REF!&amp;" de "&amp;('CF Consol'!$B$5-1)</definedName>
    <definedName name="Consulta_2FCF" localSheetId="14">+'CF Consol'!#REF!&amp;" de "&amp;('CF Consol'!$B$5-1)</definedName>
    <definedName name="Consulta_2FCF" localSheetId="13">+'CF Consol'!#REF!&amp;" de "&amp;('CF Consol'!$B$5-1)</definedName>
    <definedName name="Consulta_2FCF">+'CF Consol'!#REF!&amp;" de "&amp;('CF Consol'!$B$5-1)</definedName>
    <definedName name="Consulta_FCF" localSheetId="8">+'CF Consol'!#REF!&amp;" de "&amp;'CF Consol'!#REF!</definedName>
    <definedName name="Consulta_FCF" localSheetId="12">+'CF Consol'!#REF!&amp;" de "&amp;'CF Consol'!#REF!</definedName>
    <definedName name="Consulta_FCF" localSheetId="10">+'CF Consol'!#REF!&amp;" de "&amp;'CF Consol'!#REF!</definedName>
    <definedName name="Consulta_FCF" localSheetId="14">+'CF Consol'!#REF!&amp;" de "&amp;'CF Consol'!#REF!</definedName>
    <definedName name="Consulta_FCF" localSheetId="13">+'CF Consol'!#REF!&amp;" de "&amp;'CF Consol'!#REF!</definedName>
    <definedName name="Consulta_FCF">+'CF Consol'!#REF!&amp;" de "&amp;'CF Consol'!#REF!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22" i="8" l="1"/>
  <c r="BK22" i="8"/>
  <c r="BL17" i="8"/>
  <c r="BK17" i="8"/>
  <c r="BL11" i="8"/>
  <c r="BK11" i="8"/>
  <c r="FQ2" i="13"/>
  <c r="BL34" i="8" l="1"/>
  <c r="BK34" i="8"/>
  <c r="CC33" i="3"/>
  <c r="CC27" i="3"/>
  <c r="CC19" i="3"/>
  <c r="CC11" i="3"/>
  <c r="CA33" i="3"/>
  <c r="CA27" i="3"/>
  <c r="CA19" i="3"/>
  <c r="CA11" i="3"/>
  <c r="BY33" i="3"/>
  <c r="BY27" i="3"/>
  <c r="BY19" i="3"/>
  <c r="BY11" i="3"/>
  <c r="BW33" i="3"/>
  <c r="BW27" i="3"/>
  <c r="BW19" i="3"/>
  <c r="BW11" i="3"/>
  <c r="CO12" i="6"/>
  <c r="CO9" i="6"/>
  <c r="CO8" i="6"/>
  <c r="CO7" i="6"/>
  <c r="CC39" i="4"/>
  <c r="CC31" i="4"/>
  <c r="CC22" i="4"/>
  <c r="CC12" i="4"/>
  <c r="CA39" i="4"/>
  <c r="CA31" i="4"/>
  <c r="CA22" i="4"/>
  <c r="CA12" i="4"/>
  <c r="BY39" i="4"/>
  <c r="BY22" i="4"/>
  <c r="BY12" i="4"/>
  <c r="BW39" i="4"/>
  <c r="BW22" i="4"/>
  <c r="BJ34" i="8"/>
  <c r="BI34" i="8"/>
  <c r="BJ11" i="8"/>
  <c r="BI11" i="8"/>
  <c r="BJ22" i="8"/>
  <c r="BI22" i="8"/>
  <c r="BJ17" i="8"/>
  <c r="BI17" i="8"/>
  <c r="BW12" i="4" l="1"/>
  <c r="BW31" i="4"/>
  <c r="BY31" i="4"/>
  <c r="CO13" i="6"/>
  <c r="CO4" i="6"/>
  <c r="CO14" i="6"/>
  <c r="CN11" i="6"/>
  <c r="CO15" i="6"/>
  <c r="CO5" i="6"/>
  <c r="CO10" i="6"/>
  <c r="CO6" i="6"/>
  <c r="CM11" i="6"/>
  <c r="BZ5" i="4"/>
  <c r="CO11" i="6" l="1"/>
  <c r="CL12" i="6"/>
  <c r="CL10" i="6"/>
  <c r="CK11" i="6"/>
  <c r="CL8" i="6"/>
  <c r="CL7" i="6"/>
  <c r="BX34" i="3"/>
  <c r="BZ34" i="3"/>
  <c r="BX32" i="3"/>
  <c r="BZ31" i="3"/>
  <c r="BZ30" i="3"/>
  <c r="CD28" i="3"/>
  <c r="CB28" i="3"/>
  <c r="BX28" i="3"/>
  <c r="BX26" i="3"/>
  <c r="CB24" i="3"/>
  <c r="CD22" i="3"/>
  <c r="BZ22" i="3"/>
  <c r="CD18" i="3"/>
  <c r="BX17" i="3"/>
  <c r="CB15" i="3"/>
  <c r="BX13" i="3"/>
  <c r="BZ12" i="3"/>
  <c r="CD9" i="3"/>
  <c r="BX8" i="3"/>
  <c r="CB6" i="3"/>
  <c r="BX5" i="3"/>
  <c r="CD34" i="4"/>
  <c r="CB34" i="4"/>
  <c r="CD28" i="4"/>
  <c r="BZ28" i="4"/>
  <c r="CD25" i="4"/>
  <c r="BX12" i="3" l="1"/>
  <c r="BZ15" i="3"/>
  <c r="BX21" i="3"/>
  <c r="CB34" i="3"/>
  <c r="BZ8" i="3"/>
  <c r="BX16" i="4"/>
  <c r="BX25" i="4"/>
  <c r="BX34" i="4"/>
  <c r="BZ37" i="4"/>
  <c r="CB40" i="4"/>
  <c r="BX22" i="3"/>
  <c r="BX7" i="4"/>
  <c r="CD5" i="4"/>
  <c r="BZ7" i="4"/>
  <c r="CD14" i="4"/>
  <c r="BZ16" i="4"/>
  <c r="CB19" i="4"/>
  <c r="CD23" i="4"/>
  <c r="BZ25" i="4"/>
  <c r="CB28" i="4"/>
  <c r="CD32" i="4"/>
  <c r="BZ34" i="4"/>
  <c r="CD36" i="4"/>
  <c r="CB37" i="4"/>
  <c r="CB10" i="3"/>
  <c r="CL9" i="6"/>
  <c r="BX24" i="4"/>
  <c r="CB6" i="4"/>
  <c r="BX8" i="4"/>
  <c r="CB15" i="4"/>
  <c r="BX17" i="4"/>
  <c r="BZ20" i="4"/>
  <c r="BX23" i="4"/>
  <c r="CB24" i="4"/>
  <c r="BX26" i="4"/>
  <c r="CD8" i="4"/>
  <c r="BZ10" i="4"/>
  <c r="CD17" i="4"/>
  <c r="BZ19" i="4"/>
  <c r="CD19" i="4"/>
  <c r="CB10" i="4"/>
  <c r="CD7" i="4"/>
  <c r="CD16" i="4"/>
  <c r="BX14" i="3"/>
  <c r="BX6" i="4"/>
  <c r="BZ11" i="4"/>
  <c r="BX15" i="4"/>
  <c r="BZ27" i="4"/>
  <c r="BX33" i="4"/>
  <c r="BZ36" i="4"/>
  <c r="BZ38" i="4"/>
  <c r="BZ7" i="3"/>
  <c r="CB8" i="3"/>
  <c r="BX10" i="3"/>
  <c r="BZ16" i="3"/>
  <c r="CB17" i="3"/>
  <c r="BX20" i="3"/>
  <c r="CD21" i="3"/>
  <c r="CB25" i="3"/>
  <c r="CB26" i="3"/>
  <c r="BX29" i="3"/>
  <c r="CD30" i="3"/>
  <c r="BZ15" i="4"/>
  <c r="BZ10" i="3"/>
  <c r="BZ20" i="3"/>
  <c r="BX5" i="4"/>
  <c r="CD6" i="4"/>
  <c r="BZ8" i="4"/>
  <c r="BX14" i="4"/>
  <c r="CD15" i="4"/>
  <c r="BZ17" i="4"/>
  <c r="CD24" i="4"/>
  <c r="BZ26" i="4"/>
  <c r="BX32" i="4"/>
  <c r="BZ35" i="4"/>
  <c r="BX9" i="3"/>
  <c r="CD10" i="3"/>
  <c r="BX18" i="3"/>
  <c r="CD20" i="3"/>
  <c r="CB7" i="4"/>
  <c r="CB8" i="4"/>
  <c r="CB16" i="4"/>
  <c r="CB17" i="4"/>
  <c r="BX6" i="3"/>
  <c r="CD27" i="4"/>
  <c r="CB5" i="4"/>
  <c r="CB14" i="4"/>
  <c r="CB23" i="4"/>
  <c r="CD26" i="4"/>
  <c r="CB32" i="4"/>
  <c r="CD35" i="4"/>
  <c r="BZ6" i="3"/>
  <c r="CB9" i="3"/>
  <c r="CB18" i="3"/>
  <c r="BZ24" i="3"/>
  <c r="BX30" i="3"/>
  <c r="BX21" i="4"/>
  <c r="BX9" i="4"/>
  <c r="CD10" i="4"/>
  <c r="BZ13" i="4"/>
  <c r="BX18" i="4"/>
  <c r="BZ21" i="4"/>
  <c r="CB25" i="4"/>
  <c r="BX27" i="4"/>
  <c r="BZ30" i="4"/>
  <c r="BX36" i="4"/>
  <c r="CD37" i="4"/>
  <c r="BZ40" i="4"/>
  <c r="CD6" i="3"/>
  <c r="CB12" i="3"/>
  <c r="CD15" i="3"/>
  <c r="BZ17" i="3"/>
  <c r="CB21" i="3"/>
  <c r="BX23" i="3"/>
  <c r="CD24" i="3"/>
  <c r="BZ26" i="3"/>
  <c r="CB30" i="3"/>
  <c r="CD34" i="3"/>
  <c r="BX30" i="4"/>
  <c r="CB13" i="4"/>
  <c r="BZ18" i="4"/>
  <c r="BZ14" i="3"/>
  <c r="BZ23" i="3"/>
  <c r="BZ32" i="3"/>
  <c r="BZ6" i="4"/>
  <c r="CB9" i="4"/>
  <c r="BX11" i="4"/>
  <c r="CB18" i="4"/>
  <c r="BX20" i="4"/>
  <c r="CD21" i="4"/>
  <c r="BZ24" i="4"/>
  <c r="CB27" i="4"/>
  <c r="BX29" i="4"/>
  <c r="CD30" i="4"/>
  <c r="BZ33" i="4"/>
  <c r="CB36" i="4"/>
  <c r="BX38" i="4"/>
  <c r="CD40" i="4"/>
  <c r="CB5" i="3"/>
  <c r="BX7" i="3"/>
  <c r="CD8" i="3"/>
  <c r="CB14" i="3"/>
  <c r="BX16" i="3"/>
  <c r="CD17" i="3"/>
  <c r="CB23" i="3"/>
  <c r="BX25" i="3"/>
  <c r="CD26" i="3"/>
  <c r="BZ29" i="3"/>
  <c r="CB32" i="3"/>
  <c r="CB21" i="4"/>
  <c r="CD9" i="4"/>
  <c r="CD18" i="4"/>
  <c r="BZ29" i="4"/>
  <c r="CB33" i="4"/>
  <c r="BX35" i="4"/>
  <c r="CD5" i="3"/>
  <c r="CD14" i="3"/>
  <c r="CB20" i="3"/>
  <c r="CD23" i="3"/>
  <c r="BZ25" i="3"/>
  <c r="CB29" i="3"/>
  <c r="BX31" i="3"/>
  <c r="CD32" i="3"/>
  <c r="CB11" i="4"/>
  <c r="CB20" i="4"/>
  <c r="CB29" i="4"/>
  <c r="CD33" i="4"/>
  <c r="CB38" i="4"/>
  <c r="CB7" i="3"/>
  <c r="BZ13" i="3"/>
  <c r="CB16" i="3"/>
  <c r="CD29" i="3"/>
  <c r="BZ9" i="4"/>
  <c r="CB30" i="4"/>
  <c r="BZ5" i="3"/>
  <c r="BX10" i="4"/>
  <c r="CD11" i="4"/>
  <c r="BZ14" i="4"/>
  <c r="BX19" i="4"/>
  <c r="CD20" i="4"/>
  <c r="BZ23" i="4"/>
  <c r="CB26" i="4"/>
  <c r="BX28" i="4"/>
  <c r="CD29" i="4"/>
  <c r="BZ32" i="4"/>
  <c r="CB35" i="4"/>
  <c r="BX37" i="4"/>
  <c r="CD38" i="4"/>
  <c r="CD7" i="3"/>
  <c r="BZ9" i="3"/>
  <c r="CB13" i="3"/>
  <c r="BX15" i="3"/>
  <c r="CD16" i="3"/>
  <c r="BZ18" i="3"/>
  <c r="CB22" i="3"/>
  <c r="BX24" i="3"/>
  <c r="CD25" i="3"/>
  <c r="BZ28" i="3"/>
  <c r="CB31" i="3"/>
  <c r="CD13" i="3"/>
  <c r="CD31" i="3"/>
  <c r="CL6" i="6"/>
  <c r="CL13" i="6"/>
  <c r="CL4" i="6"/>
  <c r="CL14" i="6"/>
  <c r="CL5" i="6"/>
  <c r="CL15" i="6"/>
  <c r="CJ11" i="6"/>
  <c r="CL11" i="6" s="1"/>
  <c r="BV22" i="4"/>
  <c r="CD13" i="4"/>
  <c r="BV33" i="3"/>
  <c r="BX40" i="4"/>
  <c r="BV31" i="4"/>
  <c r="BV11" i="3"/>
  <c r="BV19" i="3"/>
  <c r="CD19" i="3" s="1"/>
  <c r="BV27" i="3"/>
  <c r="BX13" i="4"/>
  <c r="BZ21" i="3"/>
  <c r="CD12" i="3"/>
  <c r="BV12" i="4"/>
  <c r="BV39" i="4"/>
  <c r="CB19" i="3" l="1"/>
  <c r="BZ11" i="3"/>
  <c r="CD39" i="4"/>
  <c r="BZ19" i="3"/>
  <c r="CD22" i="4"/>
  <c r="BX19" i="3"/>
  <c r="BZ39" i="4"/>
  <c r="CD12" i="4"/>
  <c r="BZ22" i="4"/>
  <c r="CD11" i="3"/>
  <c r="BX11" i="3"/>
  <c r="CB12" i="4"/>
  <c r="BX33" i="3"/>
  <c r="BZ27" i="3"/>
  <c r="CB27" i="3"/>
  <c r="CB11" i="3"/>
  <c r="CB22" i="4"/>
  <c r="BX27" i="3"/>
  <c r="CD27" i="3"/>
  <c r="BX22" i="4"/>
  <c r="CB33" i="3"/>
  <c r="BZ31" i="4"/>
  <c r="BX12" i="4"/>
  <c r="CD33" i="3"/>
  <c r="BZ33" i="3"/>
  <c r="CD31" i="4"/>
  <c r="BX31" i="4"/>
  <c r="CB39" i="4"/>
  <c r="CB31" i="4"/>
  <c r="BZ12" i="4"/>
  <c r="BX39" i="4"/>
  <c r="BH34" i="8"/>
  <c r="BG34" i="8"/>
  <c r="BF34" i="8"/>
  <c r="BE34" i="8"/>
  <c r="BD34" i="8"/>
  <c r="BC34" i="8"/>
  <c r="BB34" i="8"/>
  <c r="BA34" i="8"/>
  <c r="AZ34" i="8"/>
  <c r="AY34" i="8"/>
  <c r="GI25" i="13" l="1"/>
  <c r="GD25" i="13"/>
  <c r="FY25" i="13"/>
  <c r="FO25" i="13"/>
  <c r="GH4" i="13"/>
  <c r="GF4" i="13"/>
  <c r="GG4" i="13" s="1"/>
  <c r="GG2" i="13" s="1"/>
  <c r="GA4" i="13"/>
  <c r="GA2" i="13" s="1"/>
  <c r="FX4" i="13"/>
  <c r="FV4" i="13"/>
  <c r="FW4" i="13" s="1"/>
  <c r="FW2" i="13" s="1"/>
  <c r="FQ4" i="13"/>
  <c r="FR4" i="13" s="1"/>
  <c r="FO4" i="13"/>
  <c r="FO2" i="13" s="1"/>
  <c r="FN4" i="13"/>
  <c r="FN2" i="13" s="1"/>
  <c r="FM4" i="13"/>
  <c r="FL4" i="13"/>
  <c r="FL2" i="13" s="1"/>
  <c r="GE2" i="13"/>
  <c r="FZ2" i="13"/>
  <c r="FV2" i="13"/>
  <c r="FU2" i="13"/>
  <c r="FP2" i="13"/>
  <c r="FM2" i="13"/>
  <c r="FK2" i="13"/>
  <c r="FA99" i="2"/>
  <c r="EX99" i="2"/>
  <c r="EU99" i="2"/>
  <c r="ER99" i="2"/>
  <c r="EO99" i="2"/>
  <c r="EL99" i="2"/>
  <c r="EI99" i="2"/>
  <c r="FA97" i="2"/>
  <c r="EX97" i="2"/>
  <c r="EU97" i="2"/>
  <c r="ER97" i="2"/>
  <c r="EO97" i="2"/>
  <c r="EL97" i="2"/>
  <c r="EI97" i="2"/>
  <c r="EZ76" i="2"/>
  <c r="EZ75" i="2" s="1"/>
  <c r="EY76" i="2"/>
  <c r="EY75" i="2" s="1"/>
  <c r="EX76" i="2"/>
  <c r="EW76" i="2"/>
  <c r="EW75" i="2" s="1"/>
  <c r="EV76" i="2"/>
  <c r="EU76" i="2"/>
  <c r="ET76" i="2"/>
  <c r="ES76" i="2"/>
  <c r="ES75" i="2" s="1"/>
  <c r="ER76" i="2"/>
  <c r="EQ76" i="2"/>
  <c r="EP76" i="2"/>
  <c r="EO76" i="2"/>
  <c r="EN76" i="2"/>
  <c r="EM76" i="2"/>
  <c r="EM75" i="2" s="1"/>
  <c r="EL76" i="2"/>
  <c r="EK76" i="2"/>
  <c r="EK75" i="2" s="1"/>
  <c r="EJ76" i="2"/>
  <c r="EJ75" i="2" s="1"/>
  <c r="EI76" i="2"/>
  <c r="EH76" i="2"/>
  <c r="EH75" i="2" s="1"/>
  <c r="EG76" i="2"/>
  <c r="EG75" i="2" s="1"/>
  <c r="EV75" i="2"/>
  <c r="ET75" i="2"/>
  <c r="EQ75" i="2"/>
  <c r="EP75" i="2"/>
  <c r="EN75" i="2"/>
  <c r="FA52" i="2"/>
  <c r="EZ52" i="2"/>
  <c r="EZ51" i="2" s="1"/>
  <c r="EY52" i="2"/>
  <c r="EY51" i="2" s="1"/>
  <c r="EX52" i="2"/>
  <c r="EW52" i="2"/>
  <c r="EW51" i="2" s="1"/>
  <c r="EV52" i="2"/>
  <c r="EU52" i="2"/>
  <c r="ET52" i="2"/>
  <c r="ET51" i="2" s="1"/>
  <c r="ES52" i="2"/>
  <c r="ES51" i="2" s="1"/>
  <c r="ER52" i="2"/>
  <c r="EQ52" i="2"/>
  <c r="EQ51" i="2" s="1"/>
  <c r="EP52" i="2"/>
  <c r="EP51" i="2" s="1"/>
  <c r="EO52" i="2"/>
  <c r="EN52" i="2"/>
  <c r="EN51" i="2" s="1"/>
  <c r="EM52" i="2"/>
  <c r="EM51" i="2" s="1"/>
  <c r="EL52" i="2"/>
  <c r="EK52" i="2"/>
  <c r="EJ52" i="2"/>
  <c r="EI52" i="2"/>
  <c r="EH52" i="2"/>
  <c r="EH51" i="2" s="1"/>
  <c r="EG52" i="2"/>
  <c r="EG51" i="2" s="1"/>
  <c r="EV51" i="2"/>
  <c r="EK51" i="2"/>
  <c r="EJ51" i="2"/>
  <c r="FA28" i="2"/>
  <c r="EZ28" i="2"/>
  <c r="EZ27" i="2" s="1"/>
  <c r="EY28" i="2"/>
  <c r="EY27" i="2" s="1"/>
  <c r="EX28" i="2"/>
  <c r="EW28" i="2"/>
  <c r="EV28" i="2"/>
  <c r="EU28" i="2"/>
  <c r="ET28" i="2"/>
  <c r="ET27" i="2" s="1"/>
  <c r="ES28" i="2"/>
  <c r="ER28" i="2"/>
  <c r="EQ28" i="2"/>
  <c r="EQ27" i="2" s="1"/>
  <c r="EP28" i="2"/>
  <c r="EO28" i="2"/>
  <c r="EN28" i="2"/>
  <c r="EN27" i="2" s="1"/>
  <c r="EM28" i="2"/>
  <c r="EM27" i="2" s="1"/>
  <c r="EL28" i="2"/>
  <c r="EK28" i="2"/>
  <c r="EK27" i="2" s="1"/>
  <c r="EJ28" i="2"/>
  <c r="EJ27" i="2" s="1"/>
  <c r="EI28" i="2"/>
  <c r="EH28" i="2"/>
  <c r="EH27" i="2" s="1"/>
  <c r="EG28" i="2"/>
  <c r="EG27" i="2" s="1"/>
  <c r="EW27" i="2"/>
  <c r="EV27" i="2"/>
  <c r="ES27" i="2"/>
  <c r="ES35" i="2" s="1"/>
  <c r="EP27" i="2"/>
  <c r="EM20" i="2"/>
  <c r="EZ3" i="2"/>
  <c r="EY3" i="2"/>
  <c r="EW3" i="2"/>
  <c r="EV3" i="2"/>
  <c r="ET3" i="2"/>
  <c r="ES3" i="2"/>
  <c r="EQ3" i="2"/>
  <c r="EP3" i="2"/>
  <c r="EN3" i="2"/>
  <c r="EM3" i="2"/>
  <c r="EK3" i="2"/>
  <c r="EJ3" i="2"/>
  <c r="EH3" i="2"/>
  <c r="EG3" i="2"/>
  <c r="EU23" i="7"/>
  <c r="FA41" i="1"/>
  <c r="EX41" i="1"/>
  <c r="EU41" i="1"/>
  <c r="ER41" i="1"/>
  <c r="EO41" i="1"/>
  <c r="EL41" i="1"/>
  <c r="EI41" i="1"/>
  <c r="FA38" i="1"/>
  <c r="EX38" i="1"/>
  <c r="EU38" i="1"/>
  <c r="ER38" i="1"/>
  <c r="EO38" i="1"/>
  <c r="EL38" i="1"/>
  <c r="EI38" i="1"/>
  <c r="FA36" i="1"/>
  <c r="EX36" i="1"/>
  <c r="EU36" i="1"/>
  <c r="ER36" i="1"/>
  <c r="EO36" i="1"/>
  <c r="EL36" i="1"/>
  <c r="EI36" i="1"/>
  <c r="EP37" i="1"/>
  <c r="EH37" i="1"/>
  <c r="EZ4" i="1"/>
  <c r="EY4" i="1"/>
  <c r="EW4" i="1"/>
  <c r="EV4" i="1"/>
  <c r="ET4" i="1"/>
  <c r="ES4" i="1"/>
  <c r="EQ4" i="1"/>
  <c r="EP4" i="1"/>
  <c r="EN4" i="1"/>
  <c r="EM4" i="1"/>
  <c r="EK4" i="1"/>
  <c r="EJ4" i="1"/>
  <c r="EH4" i="1"/>
  <c r="EG4" i="1"/>
  <c r="EK21" i="7" l="1"/>
  <c r="EW21" i="7"/>
  <c r="EP25" i="7"/>
  <c r="EK7" i="7"/>
  <c r="EN21" i="7"/>
  <c r="EJ11" i="7"/>
  <c r="EW16" i="7"/>
  <c r="ET21" i="7"/>
  <c r="EU11" i="7"/>
  <c r="EJ14" i="7"/>
  <c r="EJ15" i="7" s="1"/>
  <c r="EV14" i="7"/>
  <c r="EP17" i="7"/>
  <c r="EU14" i="7"/>
  <c r="ES17" i="7"/>
  <c r="EH8" i="7"/>
  <c r="EM11" i="7"/>
  <c r="EY11" i="7"/>
  <c r="EO20" i="7"/>
  <c r="ES23" i="7"/>
  <c r="EJ25" i="7"/>
  <c r="EM17" i="2"/>
  <c r="EV23" i="7"/>
  <c r="EO11" i="7"/>
  <c r="EJ17" i="7"/>
  <c r="EF11" i="7"/>
  <c r="ER11" i="7"/>
  <c r="EG14" i="7"/>
  <c r="ES14" i="7"/>
  <c r="ES15" i="7" s="1"/>
  <c r="EX17" i="7"/>
  <c r="EF20" i="7"/>
  <c r="ER20" i="7"/>
  <c r="ET20" i="7" s="1"/>
  <c r="EJ23" i="7"/>
  <c r="EH6" i="7"/>
  <c r="EN13" i="7"/>
  <c r="EO17" i="7"/>
  <c r="ES20" i="7"/>
  <c r="EL23" i="7"/>
  <c r="EO25" i="7"/>
  <c r="FZ14" i="13"/>
  <c r="EM23" i="7"/>
  <c r="EV11" i="7"/>
  <c r="EX14" i="7"/>
  <c r="EF17" i="7"/>
  <c r="EJ20" i="7"/>
  <c r="ER25" i="7"/>
  <c r="EQ7" i="7"/>
  <c r="ET8" i="7"/>
  <c r="EW9" i="7"/>
  <c r="EL11" i="7"/>
  <c r="EX11" i="7"/>
  <c r="EM14" i="7"/>
  <c r="EY14" i="7"/>
  <c r="EK18" i="7"/>
  <c r="EN19" i="7"/>
  <c r="EP23" i="7"/>
  <c r="ES25" i="7"/>
  <c r="ER23" i="7"/>
  <c r="EP11" i="7"/>
  <c r="EF14" i="7"/>
  <c r="EP20" i="7"/>
  <c r="EW22" i="7"/>
  <c r="FT25" i="13"/>
  <c r="FO23" i="13"/>
  <c r="FN14" i="13"/>
  <c r="FN15" i="13" s="1"/>
  <c r="FN20" i="13"/>
  <c r="FN11" i="13"/>
  <c r="FS4" i="13"/>
  <c r="FR2" i="13"/>
  <c r="FW23" i="13"/>
  <c r="FW20" i="13"/>
  <c r="FW11" i="13"/>
  <c r="FW17" i="13"/>
  <c r="FX2" i="13"/>
  <c r="FY4" i="13"/>
  <c r="FY2" i="13" s="1"/>
  <c r="GE23" i="13"/>
  <c r="FV11" i="13"/>
  <c r="GH2" i="13"/>
  <c r="GI4" i="13"/>
  <c r="GI2" i="13" s="1"/>
  <c r="FO17" i="13"/>
  <c r="GE17" i="13"/>
  <c r="GF2" i="13"/>
  <c r="FK14" i="13"/>
  <c r="GB4" i="13"/>
  <c r="FZ20" i="13"/>
  <c r="FO11" i="13"/>
  <c r="GE11" i="13"/>
  <c r="FK20" i="13"/>
  <c r="FO20" i="13"/>
  <c r="GE20" i="13"/>
  <c r="FL20" i="13"/>
  <c r="FM11" i="13"/>
  <c r="FU11" i="13"/>
  <c r="FA81" i="2"/>
  <c r="EY23" i="2"/>
  <c r="FA12" i="2"/>
  <c r="EX88" i="2"/>
  <c r="EV44" i="2"/>
  <c r="EU31" i="2"/>
  <c r="EU9" i="2"/>
  <c r="EU6" i="2"/>
  <c r="ET17" i="2"/>
  <c r="ET23" i="2"/>
  <c r="ES100" i="2"/>
  <c r="EU53" i="2"/>
  <c r="EU12" i="2"/>
  <c r="ER8" i="2"/>
  <c r="ER13" i="2"/>
  <c r="ER18" i="2"/>
  <c r="ER30" i="2"/>
  <c r="EQ14" i="2"/>
  <c r="EQ23" i="2"/>
  <c r="EP38" i="2"/>
  <c r="EO58" i="2"/>
  <c r="EM23" i="2"/>
  <c r="EM11" i="2"/>
  <c r="EK100" i="2"/>
  <c r="EK14" i="2"/>
  <c r="EL10" i="2"/>
  <c r="EI13" i="2"/>
  <c r="EI7" i="2"/>
  <c r="EI18" i="2"/>
  <c r="EI40" i="2"/>
  <c r="EG11" i="2"/>
  <c r="EG17" i="2"/>
  <c r="EI5" i="2"/>
  <c r="FA33" i="2"/>
  <c r="EX45" i="2"/>
  <c r="EL30" i="2"/>
  <c r="EW65" i="2"/>
  <c r="EW71" i="2"/>
  <c r="EX57" i="2"/>
  <c r="EH65" i="2"/>
  <c r="EX54" i="2"/>
  <c r="EI55" i="2"/>
  <c r="EX13" i="2"/>
  <c r="EX9" i="2"/>
  <c r="EP14" i="2"/>
  <c r="EZ14" i="2"/>
  <c r="FA8" i="2"/>
  <c r="EO9" i="2"/>
  <c r="ER33" i="2"/>
  <c r="ER34" i="2"/>
  <c r="FA5" i="2"/>
  <c r="EQ17" i="2"/>
  <c r="EU37" i="2"/>
  <c r="EI30" i="2"/>
  <c r="EQ38" i="2"/>
  <c r="EX42" i="2"/>
  <c r="EZ17" i="2"/>
  <c r="EG14" i="2"/>
  <c r="EU7" i="2"/>
  <c r="ER9" i="2"/>
  <c r="FA9" i="2"/>
  <c r="EX18" i="2"/>
  <c r="EI37" i="2"/>
  <c r="EJ11" i="2"/>
  <c r="EI16" i="2"/>
  <c r="ET41" i="2"/>
  <c r="ER29" i="2"/>
  <c r="EZ44" i="2"/>
  <c r="ER40" i="2"/>
  <c r="ET11" i="2"/>
  <c r="ET20" i="2"/>
  <c r="EU5" i="2"/>
  <c r="EO7" i="2"/>
  <c r="EO19" i="2"/>
  <c r="EX30" i="2"/>
  <c r="ER32" i="2"/>
  <c r="EO54" i="2"/>
  <c r="EH41" i="2"/>
  <c r="EO30" i="2"/>
  <c r="ER42" i="2"/>
  <c r="EO45" i="2"/>
  <c r="EK17" i="2"/>
  <c r="EX5" i="2"/>
  <c r="ER7" i="2"/>
  <c r="EQ11" i="2"/>
  <c r="EZ11" i="2"/>
  <c r="EO12" i="2"/>
  <c r="EN14" i="2"/>
  <c r="EO18" i="2"/>
  <c r="EX55" i="2"/>
  <c r="EX66" i="2"/>
  <c r="EX56" i="2"/>
  <c r="EL57" i="2"/>
  <c r="FA18" i="2"/>
  <c r="EO21" i="2"/>
  <c r="EO33" i="2"/>
  <c r="EL66" i="2"/>
  <c r="EL61" i="2"/>
  <c r="ER94" i="2"/>
  <c r="ET98" i="2"/>
  <c r="ET100" i="2"/>
  <c r="EZ59" i="2"/>
  <c r="EU66" i="2"/>
  <c r="EH92" i="2"/>
  <c r="EH83" i="2"/>
  <c r="EK98" i="2"/>
  <c r="EO66" i="2"/>
  <c r="EZ92" i="2"/>
  <c r="FA78" i="2"/>
  <c r="EO5" i="2"/>
  <c r="EM14" i="2"/>
  <c r="EO57" i="2"/>
  <c r="EI91" i="2"/>
  <c r="ET83" i="2"/>
  <c r="ET89" i="2"/>
  <c r="ET92" i="2"/>
  <c r="ET95" i="2"/>
  <c r="ET86" i="2"/>
  <c r="ET87" i="2" s="1"/>
  <c r="EX77" i="2"/>
  <c r="EM83" i="2"/>
  <c r="EL81" i="2"/>
  <c r="EX85" i="2"/>
  <c r="EN89" i="2"/>
  <c r="EK95" i="2"/>
  <c r="EN86" i="2"/>
  <c r="EP95" i="2"/>
  <c r="EK89" i="2"/>
  <c r="EK86" i="2"/>
  <c r="EK87" i="2" s="1"/>
  <c r="ER81" i="2"/>
  <c r="EN92" i="2"/>
  <c r="ER78" i="2"/>
  <c r="EO85" i="2"/>
  <c r="EZ7" i="7"/>
  <c r="EZ13" i="7"/>
  <c r="EY17" i="7"/>
  <c r="EZ17" i="7" s="1"/>
  <c r="EY23" i="7"/>
  <c r="EZ6" i="7"/>
  <c r="EZ11" i="7"/>
  <c r="EZ21" i="7"/>
  <c r="EY15" i="7"/>
  <c r="EZ5" i="7"/>
  <c r="EZ9" i="7"/>
  <c r="EY20" i="7"/>
  <c r="EZ18" i="7"/>
  <c r="EZ8" i="7"/>
  <c r="EY25" i="7"/>
  <c r="EX23" i="7"/>
  <c r="EZ22" i="7"/>
  <c r="EX20" i="7"/>
  <c r="EX25" i="7"/>
  <c r="EW8" i="7"/>
  <c r="EV15" i="7"/>
  <c r="EV17" i="7"/>
  <c r="EW24" i="7"/>
  <c r="EW13" i="7"/>
  <c r="EV25" i="7"/>
  <c r="EW6" i="7"/>
  <c r="EW11" i="7"/>
  <c r="EW19" i="7"/>
  <c r="EU17" i="7"/>
  <c r="EW18" i="7"/>
  <c r="EW5" i="7"/>
  <c r="ET12" i="7"/>
  <c r="ET23" i="7"/>
  <c r="ET9" i="7"/>
  <c r="ET6" i="7"/>
  <c r="ET5" i="7"/>
  <c r="ET13" i="7"/>
  <c r="ET16" i="7"/>
  <c r="ER17" i="7"/>
  <c r="ET17" i="7" s="1"/>
  <c r="ET18" i="7"/>
  <c r="ER14" i="7"/>
  <c r="ER15" i="7" s="1"/>
  <c r="ET15" i="7" s="1"/>
  <c r="ET7" i="7"/>
  <c r="ET10" i="7"/>
  <c r="EQ8" i="7"/>
  <c r="EQ6" i="7"/>
  <c r="EQ5" i="7"/>
  <c r="EQ9" i="7"/>
  <c r="EQ22" i="7"/>
  <c r="EQ21" i="7"/>
  <c r="EQ13" i="7"/>
  <c r="EP14" i="7"/>
  <c r="EP15" i="7" s="1"/>
  <c r="EQ18" i="7"/>
  <c r="EO14" i="7"/>
  <c r="EO15" i="7" s="1"/>
  <c r="EQ12" i="7"/>
  <c r="EQ19" i="7"/>
  <c r="EN10" i="7"/>
  <c r="EN18" i="7"/>
  <c r="EN7" i="7"/>
  <c r="EN8" i="7"/>
  <c r="EN5" i="7"/>
  <c r="EM15" i="7"/>
  <c r="EN24" i="7"/>
  <c r="EN6" i="7"/>
  <c r="EN9" i="7"/>
  <c r="EM25" i="7"/>
  <c r="EL14" i="7"/>
  <c r="EN14" i="7" s="1"/>
  <c r="EN16" i="7"/>
  <c r="EK5" i="7"/>
  <c r="EK6" i="7"/>
  <c r="EK8" i="7"/>
  <c r="EK9" i="7"/>
  <c r="EK10" i="7"/>
  <c r="EK13" i="7"/>
  <c r="EI14" i="7"/>
  <c r="EI15" i="7" s="1"/>
  <c r="EK15" i="7" s="1"/>
  <c r="EI17" i="7"/>
  <c r="EI11" i="7"/>
  <c r="EK11" i="7" s="1"/>
  <c r="EK12" i="7"/>
  <c r="EI25" i="7"/>
  <c r="EK25" i="7" s="1"/>
  <c r="EI23" i="7"/>
  <c r="EI20" i="7"/>
  <c r="EK20" i="7" s="1"/>
  <c r="EH7" i="7"/>
  <c r="EH9" i="7"/>
  <c r="EG25" i="7"/>
  <c r="EH18" i="7"/>
  <c r="EG17" i="7"/>
  <c r="EH17" i="7" s="1"/>
  <c r="EG20" i="7"/>
  <c r="EH20" i="7" s="1"/>
  <c r="EG11" i="7"/>
  <c r="EH11" i="7" s="1"/>
  <c r="EH5" i="7"/>
  <c r="EG15" i="7"/>
  <c r="EF25" i="7"/>
  <c r="EH16" i="7"/>
  <c r="EH22" i="7"/>
  <c r="EH24" i="7"/>
  <c r="EH19" i="7"/>
  <c r="EH21" i="7"/>
  <c r="EH13" i="7"/>
  <c r="EL15" i="7"/>
  <c r="EQ20" i="7"/>
  <c r="EW14" i="7"/>
  <c r="EU15" i="7"/>
  <c r="EW23" i="7"/>
  <c r="EX15" i="7"/>
  <c r="EZ14" i="7"/>
  <c r="EH14" i="7"/>
  <c r="EF15" i="7"/>
  <c r="EQ11" i="7"/>
  <c r="EQ17" i="7"/>
  <c r="EQ25" i="7"/>
  <c r="EL20" i="7"/>
  <c r="EQ16" i="7"/>
  <c r="EL17" i="7"/>
  <c r="EZ19" i="7"/>
  <c r="EM20" i="7"/>
  <c r="EU20" i="7"/>
  <c r="EK22" i="7"/>
  <c r="EF23" i="7"/>
  <c r="EQ24" i="7"/>
  <c r="EL25" i="7"/>
  <c r="EW7" i="7"/>
  <c r="EH10" i="7"/>
  <c r="ES11" i="7"/>
  <c r="ET11" i="7" s="1"/>
  <c r="EN12" i="7"/>
  <c r="EZ16" i="7"/>
  <c r="EM17" i="7"/>
  <c r="EK19" i="7"/>
  <c r="EV20" i="7"/>
  <c r="ET22" i="7"/>
  <c r="EG23" i="7"/>
  <c r="EO23" i="7"/>
  <c r="EQ23" i="7" s="1"/>
  <c r="EZ24" i="7"/>
  <c r="EU25" i="7"/>
  <c r="EQ10" i="7"/>
  <c r="EW12" i="7"/>
  <c r="EK16" i="7"/>
  <c r="ET19" i="7"/>
  <c r="EK24" i="7"/>
  <c r="EZ10" i="7"/>
  <c r="EH12" i="7"/>
  <c r="EN22" i="7"/>
  <c r="ET24" i="7"/>
  <c r="EW10" i="7"/>
  <c r="EZ12" i="7"/>
  <c r="EI6" i="1"/>
  <c r="EL25" i="1"/>
  <c r="EL9" i="1"/>
  <c r="EX7" i="1"/>
  <c r="EO26" i="1"/>
  <c r="FA6" i="1"/>
  <c r="EN34" i="1"/>
  <c r="EP39" i="1"/>
  <c r="ER19" i="1"/>
  <c r="EQ12" i="1"/>
  <c r="EG15" i="1"/>
  <c r="EU22" i="1"/>
  <c r="ES18" i="1"/>
  <c r="EW42" i="1"/>
  <c r="EH12" i="1"/>
  <c r="EH34" i="1"/>
  <c r="EH18" i="1"/>
  <c r="EH21" i="1"/>
  <c r="EH32" i="1"/>
  <c r="EU9" i="1"/>
  <c r="EU19" i="1"/>
  <c r="FA27" i="1"/>
  <c r="EO23" i="1"/>
  <c r="EW30" i="1"/>
  <c r="EN21" i="1"/>
  <c r="EH39" i="1"/>
  <c r="CI12" i="6"/>
  <c r="ET25" i="7" l="1"/>
  <c r="EN23" i="7"/>
  <c r="EN11" i="7"/>
  <c r="EN25" i="7"/>
  <c r="EU22" i="2"/>
  <c r="EI42" i="2"/>
  <c r="EI8" i="2"/>
  <c r="EH11" i="2"/>
  <c r="ES59" i="2"/>
  <c r="EZ95" i="2"/>
  <c r="FA7" i="2"/>
  <c r="EL5" i="2"/>
  <c r="EO42" i="2"/>
  <c r="ER12" i="2"/>
  <c r="EO29" i="2"/>
  <c r="EY20" i="2"/>
  <c r="CI8" i="6"/>
  <c r="EH25" i="7"/>
  <c r="EH95" i="2"/>
  <c r="ET59" i="2"/>
  <c r="FA19" i="1"/>
  <c r="EO7" i="1"/>
  <c r="EI11" i="2"/>
  <c r="FV20" i="13"/>
  <c r="FV23" i="13"/>
  <c r="EK17" i="7"/>
  <c r="EZ23" i="7"/>
  <c r="EX61" i="2"/>
  <c r="EX29" i="2"/>
  <c r="FA6" i="2"/>
  <c r="FA53" i="2"/>
  <c r="EH17" i="2"/>
  <c r="EO53" i="2"/>
  <c r="ET15" i="1"/>
  <c r="CH11" i="6"/>
  <c r="EO25" i="1"/>
  <c r="EN32" i="1"/>
  <c r="EN17" i="7"/>
  <c r="EK92" i="2"/>
  <c r="EI80" i="2"/>
  <c r="EM59" i="2"/>
  <c r="EU57" i="2"/>
  <c r="EX31" i="2"/>
  <c r="EI45" i="2"/>
  <c r="FV17" i="13"/>
  <c r="ER26" i="1"/>
  <c r="CI10" i="6"/>
  <c r="EU14" i="1"/>
  <c r="EN18" i="1"/>
  <c r="EZ20" i="7"/>
  <c r="EK83" i="2"/>
  <c r="EU80" i="2"/>
  <c r="EG89" i="2"/>
  <c r="EI89" i="2" s="1"/>
  <c r="EH89" i="2"/>
  <c r="EH23" i="2"/>
  <c r="FA61" i="2"/>
  <c r="EI17" i="2"/>
  <c r="ET35" i="2"/>
  <c r="EU35" i="2" s="1"/>
  <c r="EW17" i="7"/>
  <c r="EW47" i="2"/>
  <c r="EX69" i="2"/>
  <c r="EV41" i="2"/>
  <c r="EI66" i="2"/>
  <c r="EH14" i="2"/>
  <c r="EH15" i="2" s="1"/>
  <c r="FP20" i="13"/>
  <c r="FW14" i="13"/>
  <c r="FW15" i="13" s="1"/>
  <c r="EL22" i="1"/>
  <c r="EN95" i="2"/>
  <c r="EZ83" i="2"/>
  <c r="EU79" i="2"/>
  <c r="EZ62" i="2"/>
  <c r="EZ63" i="2" s="1"/>
  <c r="ER45" i="2"/>
  <c r="ET47" i="2"/>
  <c r="EU55" i="2"/>
  <c r="EH68" i="2"/>
  <c r="FK17" i="13"/>
  <c r="EL14" i="1"/>
  <c r="EW21" i="1"/>
  <c r="EW25" i="7"/>
  <c r="EZ15" i="7"/>
  <c r="EU93" i="2"/>
  <c r="EI90" i="2"/>
  <c r="EN83" i="2"/>
  <c r="EN71" i="2"/>
  <c r="ES98" i="2"/>
  <c r="EU98" i="2" s="1"/>
  <c r="EI10" i="2"/>
  <c r="EU58" i="2"/>
  <c r="EO8" i="2"/>
  <c r="FP11" i="13"/>
  <c r="ET14" i="7"/>
  <c r="EK23" i="7"/>
  <c r="EN68" i="2"/>
  <c r="ER31" i="2"/>
  <c r="ET71" i="2"/>
  <c r="EH38" i="2"/>
  <c r="EH39" i="2" s="1"/>
  <c r="EL13" i="2"/>
  <c r="EI56" i="2"/>
  <c r="EU34" i="2"/>
  <c r="EZ38" i="2"/>
  <c r="EU45" i="2"/>
  <c r="EG41" i="2"/>
  <c r="EI41" i="2" s="1"/>
  <c r="EX78" i="2"/>
  <c r="FA85" i="2"/>
  <c r="EN65" i="2"/>
  <c r="EZ86" i="2"/>
  <c r="EZ87" i="2" s="1"/>
  <c r="ET68" i="2"/>
  <c r="EO55" i="2"/>
  <c r="EN59" i="2"/>
  <c r="GG17" i="13"/>
  <c r="EW12" i="1"/>
  <c r="EK15" i="1"/>
  <c r="EK16" i="1" s="1"/>
  <c r="EW18" i="1"/>
  <c r="EN12" i="1"/>
  <c r="EW15" i="7"/>
  <c r="EX80" i="2"/>
  <c r="EW86" i="2"/>
  <c r="EO90" i="2"/>
  <c r="EK62" i="2"/>
  <c r="EK63" i="2" s="1"/>
  <c r="EX53" i="2"/>
  <c r="EI32" i="2"/>
  <c r="EW14" i="2"/>
  <c r="EL6" i="2"/>
  <c r="ET65" i="2"/>
  <c r="EI61" i="2"/>
  <c r="EQ44" i="2"/>
  <c r="ET44" i="2"/>
  <c r="EL54" i="2"/>
  <c r="EO10" i="2"/>
  <c r="EO32" i="2"/>
  <c r="EX21" i="2"/>
  <c r="FA21" i="2"/>
  <c r="FP17" i="13"/>
  <c r="FP23" i="13"/>
  <c r="GE14" i="13"/>
  <c r="GE15" i="13" s="1"/>
  <c r="GG23" i="13"/>
  <c r="FZ11" i="13"/>
  <c r="GA20" i="13"/>
  <c r="FZ17" i="13"/>
  <c r="FK15" i="13"/>
  <c r="FM17" i="13"/>
  <c r="FL14" i="13"/>
  <c r="FL15" i="13" s="1"/>
  <c r="FN17" i="13"/>
  <c r="FM23" i="13"/>
  <c r="FL23" i="13"/>
  <c r="FK11" i="13"/>
  <c r="FK23" i="13"/>
  <c r="FL17" i="13"/>
  <c r="FN23" i="13"/>
  <c r="FT4" i="13"/>
  <c r="FT2" i="13" s="1"/>
  <c r="FS2" i="13"/>
  <c r="FM14" i="13"/>
  <c r="FM15" i="13" s="1"/>
  <c r="GG11" i="13"/>
  <c r="GA11" i="13"/>
  <c r="FL11" i="13"/>
  <c r="FZ23" i="13"/>
  <c r="GA23" i="13"/>
  <c r="FU17" i="13"/>
  <c r="FZ15" i="13"/>
  <c r="FU20" i="13"/>
  <c r="GG20" i="13"/>
  <c r="GA14" i="13"/>
  <c r="GA15" i="13" s="1"/>
  <c r="FO14" i="13"/>
  <c r="FO15" i="13" s="1"/>
  <c r="FM20" i="13"/>
  <c r="FV14" i="13"/>
  <c r="FV15" i="13" s="1"/>
  <c r="GA17" i="13"/>
  <c r="FU14" i="13"/>
  <c r="FU15" i="13" s="1"/>
  <c r="GB2" i="13"/>
  <c r="GC4" i="13"/>
  <c r="FP14" i="13"/>
  <c r="FP15" i="13" s="1"/>
  <c r="FU23" i="13"/>
  <c r="GG14" i="13"/>
  <c r="GG15" i="13" s="1"/>
  <c r="EL69" i="2"/>
  <c r="EU56" i="2"/>
  <c r="ER37" i="2"/>
  <c r="EW38" i="2"/>
  <c r="EW39" i="2" s="1"/>
  <c r="EU42" i="2"/>
  <c r="EI57" i="2"/>
  <c r="ER36" i="2"/>
  <c r="ET38" i="2"/>
  <c r="ET39" i="2" s="1"/>
  <c r="ER21" i="2"/>
  <c r="EY14" i="2"/>
  <c r="EY15" i="2" s="1"/>
  <c r="ET14" i="2"/>
  <c r="ET15" i="2" s="1"/>
  <c r="FA77" i="2"/>
  <c r="EZ39" i="2"/>
  <c r="EZ35" i="2"/>
  <c r="FA54" i="2"/>
  <c r="FA69" i="2"/>
  <c r="FA94" i="2"/>
  <c r="EZ89" i="2"/>
  <c r="FA10" i="2"/>
  <c r="EZ68" i="2"/>
  <c r="FA93" i="2"/>
  <c r="EY17" i="2"/>
  <c r="FA17" i="2" s="1"/>
  <c r="EY11" i="2"/>
  <c r="FA11" i="2" s="1"/>
  <c r="EX37" i="2"/>
  <c r="EW41" i="2"/>
  <c r="EX41" i="2" s="1"/>
  <c r="EX90" i="2"/>
  <c r="EW59" i="2"/>
  <c r="EW62" i="2"/>
  <c r="EW63" i="2" s="1"/>
  <c r="EX93" i="2"/>
  <c r="EU54" i="2"/>
  <c r="EU84" i="2"/>
  <c r="EU61" i="2"/>
  <c r="EU85" i="2"/>
  <c r="EU78" i="2"/>
  <c r="EU77" i="2"/>
  <c r="EU69" i="2"/>
  <c r="EU13" i="2"/>
  <c r="ER10" i="2"/>
  <c r="ER43" i="2"/>
  <c r="EQ15" i="2"/>
  <c r="EQ83" i="2"/>
  <c r="EQ20" i="2"/>
  <c r="EQ41" i="2"/>
  <c r="EQ39" i="2"/>
  <c r="EQ35" i="2"/>
  <c r="EQ62" i="2"/>
  <c r="EQ63" i="2" s="1"/>
  <c r="EP47" i="2"/>
  <c r="EO37" i="2"/>
  <c r="EO56" i="2"/>
  <c r="EN15" i="2"/>
  <c r="EO93" i="2"/>
  <c r="EO80" i="2"/>
  <c r="EO83" i="2"/>
  <c r="EN23" i="2"/>
  <c r="EO23" i="2" s="1"/>
  <c r="EO77" i="2"/>
  <c r="EN35" i="2"/>
  <c r="EO6" i="2"/>
  <c r="EO36" i="2"/>
  <c r="EL56" i="2"/>
  <c r="EK41" i="2"/>
  <c r="EK35" i="2"/>
  <c r="EL77" i="2"/>
  <c r="EL8" i="2"/>
  <c r="EL55" i="2"/>
  <c r="EL93" i="2"/>
  <c r="EL53" i="2"/>
  <c r="EI9" i="2"/>
  <c r="EI12" i="2"/>
  <c r="EH20" i="2"/>
  <c r="EI93" i="2"/>
  <c r="EI54" i="2"/>
  <c r="EH71" i="2"/>
  <c r="EI78" i="2"/>
  <c r="EI77" i="2"/>
  <c r="EI53" i="2"/>
  <c r="EG35" i="2"/>
  <c r="EM15" i="2"/>
  <c r="EO14" i="2"/>
  <c r="EZ15" i="2"/>
  <c r="EW98" i="2"/>
  <c r="EW100" i="2"/>
  <c r="EU90" i="2"/>
  <c r="EM89" i="2"/>
  <c r="EO89" i="2" s="1"/>
  <c r="EO88" i="2"/>
  <c r="EP86" i="2"/>
  <c r="ER84" i="2"/>
  <c r="FA82" i="2"/>
  <c r="EY83" i="2"/>
  <c r="EN87" i="2"/>
  <c r="EW83" i="2"/>
  <c r="ER77" i="2"/>
  <c r="EL88" i="2"/>
  <c r="EJ89" i="2"/>
  <c r="EL89" i="2" s="1"/>
  <c r="EO69" i="2"/>
  <c r="EP92" i="2"/>
  <c r="EH86" i="2"/>
  <c r="EH87" i="2" s="1"/>
  <c r="EZ65" i="2"/>
  <c r="EX67" i="2"/>
  <c r="EV68" i="2"/>
  <c r="EW20" i="2"/>
  <c r="EX40" i="2"/>
  <c r="FA58" i="2"/>
  <c r="EY59" i="2"/>
  <c r="FA59" i="2" s="1"/>
  <c r="EX33" i="2"/>
  <c r="EZ20" i="2"/>
  <c r="FA19" i="2"/>
  <c r="EZ71" i="2"/>
  <c r="EW35" i="2"/>
  <c r="EG20" i="2"/>
  <c r="EI19" i="2"/>
  <c r="EQ59" i="2"/>
  <c r="EX12" i="2"/>
  <c r="EV14" i="2"/>
  <c r="EX6" i="2"/>
  <c r="EX16" i="2"/>
  <c r="EV17" i="2"/>
  <c r="EK68" i="2"/>
  <c r="EN47" i="2"/>
  <c r="EK11" i="2"/>
  <c r="EL11" i="2" s="1"/>
  <c r="FA13" i="2"/>
  <c r="ER57" i="2"/>
  <c r="EP71" i="2"/>
  <c r="ER70" i="2"/>
  <c r="EH62" i="2"/>
  <c r="EH63" i="2" s="1"/>
  <c r="EL60" i="2"/>
  <c r="EL36" i="2"/>
  <c r="EJ38" i="2"/>
  <c r="EL45" i="2"/>
  <c r="EY38" i="2"/>
  <c r="FA36" i="2"/>
  <c r="EX94" i="2"/>
  <c r="EV95" i="2"/>
  <c r="ER82" i="2"/>
  <c r="EP83" i="2"/>
  <c r="ER83" i="2" s="1"/>
  <c r="EG83" i="2"/>
  <c r="EI83" i="2" s="1"/>
  <c r="EI82" i="2"/>
  <c r="EI85" i="2"/>
  <c r="EV65" i="2"/>
  <c r="EX65" i="2" s="1"/>
  <c r="EX64" i="2"/>
  <c r="EK23" i="2"/>
  <c r="EU46" i="2"/>
  <c r="ES47" i="2"/>
  <c r="EU47" i="2" s="1"/>
  <c r="EG15" i="2"/>
  <c r="ET62" i="2"/>
  <c r="ET63" i="2" s="1"/>
  <c r="EY65" i="2"/>
  <c r="FA65" i="2" s="1"/>
  <c r="FA64" i="2"/>
  <c r="EH35" i="2"/>
  <c r="EI34" i="2"/>
  <c r="ER5" i="2"/>
  <c r="EN20" i="2"/>
  <c r="EO20" i="2" s="1"/>
  <c r="EI70" i="2"/>
  <c r="EG71" i="2"/>
  <c r="EI71" i="2" s="1"/>
  <c r="EM38" i="2"/>
  <c r="ER56" i="2"/>
  <c r="EP68" i="2"/>
  <c r="ER67" i="2"/>
  <c r="ES20" i="2"/>
  <c r="EU20" i="2" s="1"/>
  <c r="EL40" i="2"/>
  <c r="EJ41" i="2"/>
  <c r="EL34" i="2"/>
  <c r="EJ35" i="2"/>
  <c r="FA40" i="2"/>
  <c r="EY41" i="2"/>
  <c r="EY86" i="2"/>
  <c r="FA84" i="2"/>
  <c r="EO94" i="2"/>
  <c r="EM95" i="2"/>
  <c r="EO95" i="2" s="1"/>
  <c r="ER93" i="2"/>
  <c r="EO82" i="2"/>
  <c r="EJ71" i="2"/>
  <c r="EL70" i="2"/>
  <c r="EW95" i="2"/>
  <c r="EQ86" i="2"/>
  <c r="EQ87" i="2" s="1"/>
  <c r="EI81" i="2"/>
  <c r="FA90" i="2"/>
  <c r="EX81" i="2"/>
  <c r="EU91" i="2"/>
  <c r="ES92" i="2"/>
  <c r="EU92" i="2" s="1"/>
  <c r="EO81" i="2"/>
  <c r="FA80" i="2"/>
  <c r="EV83" i="2"/>
  <c r="EX82" i="2"/>
  <c r="EZ100" i="2"/>
  <c r="EZ98" i="2"/>
  <c r="EL85" i="2"/>
  <c r="EU100" i="2"/>
  <c r="EW44" i="2"/>
  <c r="EX44" i="2" s="1"/>
  <c r="EX43" i="2"/>
  <c r="EH47" i="2"/>
  <c r="EV47" i="2"/>
  <c r="EX47" i="2" s="1"/>
  <c r="EX46" i="2"/>
  <c r="EL18" i="2"/>
  <c r="ES14" i="2"/>
  <c r="EU33" i="2"/>
  <c r="EU8" i="2"/>
  <c r="EX10" i="2"/>
  <c r="EV11" i="2"/>
  <c r="EQ47" i="2"/>
  <c r="ER46" i="2"/>
  <c r="EJ20" i="2"/>
  <c r="EL19" i="2"/>
  <c r="ER6" i="2"/>
  <c r="EG62" i="2"/>
  <c r="EI60" i="2"/>
  <c r="EG68" i="2"/>
  <c r="EI68" i="2" s="1"/>
  <c r="EI67" i="2"/>
  <c r="EI31" i="2"/>
  <c r="ER53" i="2"/>
  <c r="EH59" i="2"/>
  <c r="EW68" i="2"/>
  <c r="EL43" i="2"/>
  <c r="EJ44" i="2"/>
  <c r="EL42" i="2"/>
  <c r="FA29" i="2"/>
  <c r="EY44" i="2"/>
  <c r="FA44" i="2" s="1"/>
  <c r="FA43" i="2"/>
  <c r="FA79" i="2"/>
  <c r="EY100" i="2"/>
  <c r="FA100" i="2" s="1"/>
  <c r="EY98" i="2"/>
  <c r="EQ71" i="2"/>
  <c r="EK20" i="2"/>
  <c r="EL21" i="2"/>
  <c r="EP23" i="2"/>
  <c r="ER23" i="2" s="1"/>
  <c r="ER22" i="2"/>
  <c r="EN17" i="2"/>
  <c r="EO17" i="2" s="1"/>
  <c r="EO16" i="2"/>
  <c r="EG65" i="2"/>
  <c r="EI65" i="2" s="1"/>
  <c r="EI64" i="2"/>
  <c r="EP11" i="2"/>
  <c r="ER11" i="2" s="1"/>
  <c r="ER61" i="2"/>
  <c r="EJ47" i="2"/>
  <c r="EL46" i="2"/>
  <c r="ER38" i="2"/>
  <c r="FA32" i="2"/>
  <c r="FA45" i="2"/>
  <c r="EG95" i="2"/>
  <c r="EI95" i="2" s="1"/>
  <c r="EI94" i="2"/>
  <c r="EU16" i="2"/>
  <c r="ES17" i="2"/>
  <c r="EU17" i="2" s="1"/>
  <c r="EV92" i="2"/>
  <c r="EX91" i="2"/>
  <c r="EQ100" i="2"/>
  <c r="EQ98" i="2"/>
  <c r="EU88" i="2"/>
  <c r="ES89" i="2"/>
  <c r="EU89" i="2" s="1"/>
  <c r="ER90" i="2"/>
  <c r="EG98" i="2"/>
  <c r="EI79" i="2"/>
  <c r="EG100" i="2"/>
  <c r="EY89" i="2"/>
  <c r="FA89" i="2" s="1"/>
  <c r="FA88" i="2"/>
  <c r="EV98" i="2"/>
  <c r="EX79" i="2"/>
  <c r="EV100" i="2"/>
  <c r="EX100" i="2" s="1"/>
  <c r="EQ92" i="2"/>
  <c r="EU81" i="2"/>
  <c r="ES86" i="2"/>
  <c r="EL78" i="2"/>
  <c r="EL82" i="2"/>
  <c r="EJ83" i="2"/>
  <c r="EL83" i="2" s="1"/>
  <c r="EO70" i="2"/>
  <c r="EM71" i="2"/>
  <c r="EO71" i="2" s="1"/>
  <c r="EY95" i="2"/>
  <c r="FA95" i="2" s="1"/>
  <c r="EJ68" i="2"/>
  <c r="EL67" i="2"/>
  <c r="EM41" i="2"/>
  <c r="EO40" i="2"/>
  <c r="EW15" i="2"/>
  <c r="EZ23" i="2"/>
  <c r="FA23" i="2" s="1"/>
  <c r="FA22" i="2"/>
  <c r="EG44" i="2"/>
  <c r="EI43" i="2"/>
  <c r="EI29" i="2"/>
  <c r="EG38" i="2"/>
  <c r="EI36" i="2"/>
  <c r="EL16" i="2"/>
  <c r="EJ17" i="2"/>
  <c r="EL17" i="2" s="1"/>
  <c r="EX22" i="2"/>
  <c r="EV23" i="2"/>
  <c r="ES23" i="2"/>
  <c r="EU23" i="2" s="1"/>
  <c r="EX7" i="2"/>
  <c r="EU19" i="2"/>
  <c r="FA55" i="2"/>
  <c r="FA66" i="2"/>
  <c r="EP44" i="2"/>
  <c r="ER44" i="2" s="1"/>
  <c r="EU30" i="2"/>
  <c r="FA16" i="2"/>
  <c r="EJ14" i="2"/>
  <c r="EL12" i="2"/>
  <c r="EN44" i="2"/>
  <c r="EK47" i="2"/>
  <c r="EN41" i="2"/>
  <c r="EP65" i="2"/>
  <c r="ER64" i="2"/>
  <c r="EP39" i="2"/>
  <c r="EY47" i="2"/>
  <c r="FA46" i="2"/>
  <c r="FA34" i="2"/>
  <c r="EY35" i="2"/>
  <c r="FA35" i="2" s="1"/>
  <c r="EZ41" i="2"/>
  <c r="EM62" i="2"/>
  <c r="EO60" i="2"/>
  <c r="EW92" i="2"/>
  <c r="EI46" i="2"/>
  <c r="EG47" i="2"/>
  <c r="EO91" i="2"/>
  <c r="EM92" i="2"/>
  <c r="EO92" i="2" s="1"/>
  <c r="EQ89" i="2"/>
  <c r="EN98" i="2"/>
  <c r="EN100" i="2"/>
  <c r="EG92" i="2"/>
  <c r="EI92" i="2" s="1"/>
  <c r="EO13" i="2"/>
  <c r="EJ95" i="2"/>
  <c r="EL95" i="2" s="1"/>
  <c r="EL94" i="2"/>
  <c r="EL90" i="2"/>
  <c r="EO67" i="2"/>
  <c r="EM68" i="2"/>
  <c r="EO68" i="2" s="1"/>
  <c r="EW89" i="2"/>
  <c r="EU64" i="2"/>
  <c r="ES65" i="2"/>
  <c r="EU65" i="2" s="1"/>
  <c r="EJ65" i="2"/>
  <c r="EL64" i="2"/>
  <c r="EK38" i="2"/>
  <c r="EK39" i="2" s="1"/>
  <c r="EU43" i="2"/>
  <c r="ES44" i="2"/>
  <c r="EU44" i="2" s="1"/>
  <c r="EO22" i="2"/>
  <c r="EX32" i="2"/>
  <c r="EI33" i="2"/>
  <c r="EO31" i="2"/>
  <c r="EJ23" i="2"/>
  <c r="EL22" i="2"/>
  <c r="EL7" i="2"/>
  <c r="EW11" i="2"/>
  <c r="EU18" i="2"/>
  <c r="FA57" i="2"/>
  <c r="EY62" i="2"/>
  <c r="FA60" i="2"/>
  <c r="EU32" i="2"/>
  <c r="EU60" i="2"/>
  <c r="EU10" i="2"/>
  <c r="EG59" i="2"/>
  <c r="EI58" i="2"/>
  <c r="EK65" i="2"/>
  <c r="EK44" i="2"/>
  <c r="EP41" i="2"/>
  <c r="ER41" i="2" s="1"/>
  <c r="EK15" i="2"/>
  <c r="EP62" i="2"/>
  <c r="ER60" i="2"/>
  <c r="ER58" i="2"/>
  <c r="EP59" i="2"/>
  <c r="ER59" i="2" s="1"/>
  <c r="EL32" i="2"/>
  <c r="FA30" i="2"/>
  <c r="FA42" i="2"/>
  <c r="EW87" i="2"/>
  <c r="ER79" i="2"/>
  <c r="EP100" i="2"/>
  <c r="EP98" i="2"/>
  <c r="ER85" i="2"/>
  <c r="ER80" i="2"/>
  <c r="EN62" i="2"/>
  <c r="EN63" i="2" s="1"/>
  <c r="EJ92" i="2"/>
  <c r="EL92" i="2" s="1"/>
  <c r="EL91" i="2"/>
  <c r="EJ100" i="2"/>
  <c r="EL100" i="2" s="1"/>
  <c r="EJ98" i="2"/>
  <c r="EL98" i="2" s="1"/>
  <c r="EL79" i="2"/>
  <c r="EO64" i="2"/>
  <c r="EM65" i="2"/>
  <c r="EO65" i="2" s="1"/>
  <c r="EQ95" i="2"/>
  <c r="ER95" i="2" s="1"/>
  <c r="ES71" i="2"/>
  <c r="EU70" i="2"/>
  <c r="EK59" i="2"/>
  <c r="EV62" i="2"/>
  <c r="EX60" i="2"/>
  <c r="EW17" i="2"/>
  <c r="EJ59" i="2"/>
  <c r="EL58" i="2"/>
  <c r="EH44" i="2"/>
  <c r="EM47" i="2"/>
  <c r="EO46" i="2"/>
  <c r="ER19" i="2"/>
  <c r="EP20" i="2"/>
  <c r="EU36" i="2"/>
  <c r="ES38" i="2"/>
  <c r="EX34" i="2"/>
  <c r="EV35" i="2"/>
  <c r="EU21" i="2"/>
  <c r="EI21" i="2"/>
  <c r="EN11" i="2"/>
  <c r="EO11" i="2" s="1"/>
  <c r="ER16" i="2"/>
  <c r="EP17" i="2"/>
  <c r="ER17" i="2" s="1"/>
  <c r="EY68" i="2"/>
  <c r="FA68" i="2" s="1"/>
  <c r="FA67" i="2"/>
  <c r="EY71" i="2"/>
  <c r="FA70" i="2"/>
  <c r="EU40" i="2"/>
  <c r="ES41" i="2"/>
  <c r="EU41" i="2" s="1"/>
  <c r="ES62" i="2"/>
  <c r="EV20" i="2"/>
  <c r="EX19" i="2"/>
  <c r="EP35" i="2"/>
  <c r="ER35" i="2" s="1"/>
  <c r="ER54" i="2"/>
  <c r="ER69" i="2"/>
  <c r="EL31" i="2"/>
  <c r="EL29" i="2"/>
  <c r="ES11" i="2"/>
  <c r="EU11" i="2" s="1"/>
  <c r="FA31" i="2"/>
  <c r="ES83" i="2"/>
  <c r="EU83" i="2" s="1"/>
  <c r="EU82" i="2"/>
  <c r="EY92" i="2"/>
  <c r="FA92" i="2" s="1"/>
  <c r="FA91" i="2"/>
  <c r="EX58" i="2"/>
  <c r="EV59" i="2"/>
  <c r="EG86" i="2"/>
  <c r="EI84" i="2"/>
  <c r="EO78" i="2"/>
  <c r="EV86" i="2"/>
  <c r="EX84" i="2"/>
  <c r="ES95" i="2"/>
  <c r="EU95" i="2" s="1"/>
  <c r="EU94" i="2"/>
  <c r="EM86" i="2"/>
  <c r="EO84" i="2"/>
  <c r="EP89" i="2"/>
  <c r="ER88" i="2"/>
  <c r="EM98" i="2"/>
  <c r="EO79" i="2"/>
  <c r="EM100" i="2"/>
  <c r="EV89" i="2"/>
  <c r="EL80" i="2"/>
  <c r="EJ86" i="2"/>
  <c r="EL84" i="2"/>
  <c r="EO61" i="2"/>
  <c r="ER91" i="2"/>
  <c r="EH100" i="2"/>
  <c r="EH98" i="2"/>
  <c r="ES68" i="2"/>
  <c r="EU68" i="2" s="1"/>
  <c r="EU67" i="2"/>
  <c r="EX70" i="2"/>
  <c r="EV71" i="2"/>
  <c r="EX71" i="2" s="1"/>
  <c r="EW23" i="2"/>
  <c r="EO43" i="2"/>
  <c r="EM44" i="2"/>
  <c r="EM35" i="2"/>
  <c r="EO34" i="2"/>
  <c r="EV38" i="2"/>
  <c r="EX36" i="2"/>
  <c r="EI6" i="2"/>
  <c r="FA20" i="2"/>
  <c r="EL9" i="2"/>
  <c r="EG23" i="2"/>
  <c r="EI23" i="2" s="1"/>
  <c r="EI22" i="2"/>
  <c r="EI88" i="2"/>
  <c r="FA56" i="2"/>
  <c r="EQ68" i="2"/>
  <c r="EQ65" i="2"/>
  <c r="EZ47" i="2"/>
  <c r="EU29" i="2"/>
  <c r="EU59" i="2"/>
  <c r="EN38" i="2"/>
  <c r="EN39" i="2" s="1"/>
  <c r="EP15" i="2"/>
  <c r="ER14" i="2"/>
  <c r="EX8" i="2"/>
  <c r="EI69" i="2"/>
  <c r="EK71" i="2"/>
  <c r="ER55" i="2"/>
  <c r="ER66" i="2"/>
  <c r="EJ62" i="2"/>
  <c r="EL33" i="2"/>
  <c r="EL37" i="2"/>
  <c r="FA37" i="2"/>
  <c r="EZ25" i="7"/>
  <c r="EQ15" i="7"/>
  <c r="EQ14" i="7"/>
  <c r="EN15" i="7"/>
  <c r="EK14" i="7"/>
  <c r="EH15" i="7"/>
  <c r="EN20" i="7"/>
  <c r="EH23" i="7"/>
  <c r="EW20" i="7"/>
  <c r="EZ15" i="1"/>
  <c r="EZ16" i="1" s="1"/>
  <c r="EW15" i="1"/>
  <c r="EW16" i="1" s="1"/>
  <c r="EX10" i="1"/>
  <c r="EW32" i="1"/>
  <c r="EX26" i="1"/>
  <c r="EU26" i="1"/>
  <c r="EU6" i="1"/>
  <c r="ER27" i="1"/>
  <c r="ER7" i="1"/>
  <c r="ER23" i="1"/>
  <c r="ER6" i="1"/>
  <c r="ER22" i="1"/>
  <c r="ER10" i="1"/>
  <c r="ER9" i="1"/>
  <c r="EO9" i="1"/>
  <c r="EN15" i="1"/>
  <c r="EN16" i="1" s="1"/>
  <c r="EO19" i="1"/>
  <c r="EI22" i="1"/>
  <c r="EI9" i="1"/>
  <c r="EI27" i="1"/>
  <c r="EI10" i="1"/>
  <c r="EG16" i="1"/>
  <c r="ER8" i="1"/>
  <c r="EZ32" i="1"/>
  <c r="EY32" i="1"/>
  <c r="FA31" i="1"/>
  <c r="FA14" i="1"/>
  <c r="EM21" i="1"/>
  <c r="EO21" i="1" s="1"/>
  <c r="EO20" i="1"/>
  <c r="EX22" i="1"/>
  <c r="EL23" i="1"/>
  <c r="EJ12" i="1"/>
  <c r="EL11" i="1"/>
  <c r="EK32" i="1"/>
  <c r="EY12" i="1"/>
  <c r="FA11" i="1"/>
  <c r="EK21" i="1"/>
  <c r="EU7" i="1"/>
  <c r="EI20" i="1"/>
  <c r="EG21" i="1"/>
  <c r="EI21" i="1" s="1"/>
  <c r="EG12" i="1"/>
  <c r="EI12" i="1" s="1"/>
  <c r="EI11" i="1"/>
  <c r="EZ39" i="1"/>
  <c r="EZ37" i="1"/>
  <c r="ER17" i="1"/>
  <c r="EP18" i="1"/>
  <c r="EI7" i="1"/>
  <c r="EZ21" i="1"/>
  <c r="FA20" i="1"/>
  <c r="EY21" i="1"/>
  <c r="FA22" i="1"/>
  <c r="EO27" i="1"/>
  <c r="EO28" i="1"/>
  <c r="EX11" i="1"/>
  <c r="EV12" i="1"/>
  <c r="EX23" i="1"/>
  <c r="EL31" i="1"/>
  <c r="EJ32" i="1"/>
  <c r="EL19" i="1"/>
  <c r="EU27" i="1"/>
  <c r="ET39" i="1"/>
  <c r="ET37" i="1"/>
  <c r="ET32" i="1"/>
  <c r="ES34" i="1"/>
  <c r="EU33" i="1"/>
  <c r="EL6" i="1"/>
  <c r="EU23" i="1"/>
  <c r="EI28" i="1"/>
  <c r="EI19" i="1"/>
  <c r="EM34" i="1"/>
  <c r="EO34" i="1" s="1"/>
  <c r="EO33" i="1"/>
  <c r="EQ18" i="1"/>
  <c r="ET21" i="1"/>
  <c r="ER25" i="1"/>
  <c r="EP15" i="1"/>
  <c r="ER13" i="1"/>
  <c r="EV21" i="1"/>
  <c r="EX20" i="1"/>
  <c r="FA28" i="1"/>
  <c r="EY37" i="1"/>
  <c r="EY39" i="1"/>
  <c r="FA39" i="1" s="1"/>
  <c r="FA8" i="1"/>
  <c r="EM39" i="1"/>
  <c r="EO8" i="1"/>
  <c r="EM37" i="1"/>
  <c r="EX9" i="1"/>
  <c r="EX19" i="1"/>
  <c r="EV32" i="1"/>
  <c r="EX32" i="1" s="1"/>
  <c r="EX31" i="1"/>
  <c r="EJ21" i="1"/>
  <c r="EL20" i="1"/>
  <c r="EL27" i="1"/>
  <c r="ER33" i="1"/>
  <c r="EP34" i="1"/>
  <c r="EP42" i="1"/>
  <c r="EP30" i="1"/>
  <c r="ER29" i="1"/>
  <c r="EZ42" i="1"/>
  <c r="EZ30" i="1"/>
  <c r="FA9" i="1"/>
  <c r="FA24" i="1"/>
  <c r="EO24" i="1"/>
  <c r="EX17" i="1"/>
  <c r="EV18" i="1"/>
  <c r="EX18" i="1" s="1"/>
  <c r="EX27" i="1"/>
  <c r="EJ15" i="1"/>
  <c r="EL13" i="1"/>
  <c r="EL28" i="1"/>
  <c r="EK37" i="1"/>
  <c r="EK39" i="1"/>
  <c r="EG42" i="1"/>
  <c r="EG30" i="1"/>
  <c r="EI29" i="1"/>
  <c r="ES32" i="1"/>
  <c r="EU31" i="1"/>
  <c r="EK34" i="1"/>
  <c r="EM18" i="1"/>
  <c r="EO18" i="1" s="1"/>
  <c r="EO17" i="1"/>
  <c r="EW39" i="1"/>
  <c r="EW37" i="1"/>
  <c r="ET16" i="1"/>
  <c r="EU20" i="1"/>
  <c r="ES21" i="1"/>
  <c r="EG39" i="1"/>
  <c r="EI39" i="1" s="1"/>
  <c r="EI8" i="1"/>
  <c r="EG37" i="1"/>
  <c r="EI37" i="1" s="1"/>
  <c r="EQ34" i="1"/>
  <c r="EZ18" i="1"/>
  <c r="EN37" i="1"/>
  <c r="EN39" i="1"/>
  <c r="FA10" i="1"/>
  <c r="EY18" i="1"/>
  <c r="FA17" i="1"/>
  <c r="EO6" i="1"/>
  <c r="EM15" i="1"/>
  <c r="EO13" i="1"/>
  <c r="EX25" i="1"/>
  <c r="EV37" i="1"/>
  <c r="EV39" i="1"/>
  <c r="EX8" i="1"/>
  <c r="EL29" i="1"/>
  <c r="EJ42" i="1"/>
  <c r="EL42" i="1" s="1"/>
  <c r="EJ30" i="1"/>
  <c r="EQ42" i="1"/>
  <c r="EQ30" i="1"/>
  <c r="EK42" i="1"/>
  <c r="EK30" i="1"/>
  <c r="ES37" i="1"/>
  <c r="ES39" i="1"/>
  <c r="EU8" i="1"/>
  <c r="EI23" i="1"/>
  <c r="ET18" i="1"/>
  <c r="EU18" i="1" s="1"/>
  <c r="EU24" i="1"/>
  <c r="EG18" i="1"/>
  <c r="EI18" i="1" s="1"/>
  <c r="EI17" i="1"/>
  <c r="EX28" i="1"/>
  <c r="EK12" i="1"/>
  <c r="EW34" i="1"/>
  <c r="EY15" i="1"/>
  <c r="FA13" i="1"/>
  <c r="ET42" i="1"/>
  <c r="ET30" i="1"/>
  <c r="EH15" i="1"/>
  <c r="EH16" i="1" s="1"/>
  <c r="ER24" i="1"/>
  <c r="ES15" i="1"/>
  <c r="EU13" i="1"/>
  <c r="EU28" i="1"/>
  <c r="EI25" i="1"/>
  <c r="EI24" i="1"/>
  <c r="EU25" i="1"/>
  <c r="ER31" i="1"/>
  <c r="EP32" i="1"/>
  <c r="ER14" i="1"/>
  <c r="EI13" i="1"/>
  <c r="FA26" i="1"/>
  <c r="FA25" i="1"/>
  <c r="EO14" i="1"/>
  <c r="EM42" i="1"/>
  <c r="EM30" i="1"/>
  <c r="EO29" i="1"/>
  <c r="EX33" i="1"/>
  <c r="EV34" i="1"/>
  <c r="EX24" i="1"/>
  <c r="EL10" i="1"/>
  <c r="EL17" i="1"/>
  <c r="EJ18" i="1"/>
  <c r="ES12" i="1"/>
  <c r="EU11" i="1"/>
  <c r="EZ34" i="1"/>
  <c r="FA7" i="1"/>
  <c r="EY34" i="1"/>
  <c r="FA33" i="1"/>
  <c r="EO22" i="1"/>
  <c r="EO10" i="1"/>
  <c r="EX6" i="1"/>
  <c r="EV15" i="1"/>
  <c r="EX13" i="1"/>
  <c r="EL26" i="1"/>
  <c r="EQ37" i="1"/>
  <c r="ER37" i="1" s="1"/>
  <c r="EQ39" i="1"/>
  <c r="ER39" i="1" s="1"/>
  <c r="EJ39" i="1"/>
  <c r="EL8" i="1"/>
  <c r="EJ37" i="1"/>
  <c r="ET34" i="1"/>
  <c r="EH42" i="1"/>
  <c r="EH30" i="1"/>
  <c r="ES42" i="1"/>
  <c r="ES30" i="1"/>
  <c r="EU29" i="1"/>
  <c r="EG34" i="1"/>
  <c r="EI34" i="1" s="1"/>
  <c r="EI33" i="1"/>
  <c r="EL24" i="1"/>
  <c r="EQ32" i="1"/>
  <c r="EP21" i="1"/>
  <c r="ER20" i="1"/>
  <c r="EY42" i="1"/>
  <c r="EY30" i="1"/>
  <c r="FA29" i="1"/>
  <c r="EG32" i="1"/>
  <c r="EI32" i="1" s="1"/>
  <c r="EI31" i="1"/>
  <c r="EK18" i="1"/>
  <c r="ET12" i="1"/>
  <c r="EM32" i="1"/>
  <c r="EO31" i="1"/>
  <c r="EU10" i="1"/>
  <c r="EI14" i="1"/>
  <c r="EI26" i="1"/>
  <c r="EQ15" i="1"/>
  <c r="EQ16" i="1" s="1"/>
  <c r="EQ21" i="1"/>
  <c r="ER28" i="1"/>
  <c r="ER11" i="1"/>
  <c r="EP12" i="1"/>
  <c r="ER12" i="1" s="1"/>
  <c r="EZ12" i="1"/>
  <c r="EN42" i="1"/>
  <c r="EN30" i="1"/>
  <c r="FA23" i="1"/>
  <c r="EM12" i="1"/>
  <c r="EO11" i="1"/>
  <c r="EX14" i="1"/>
  <c r="EX29" i="1"/>
  <c r="EV42" i="1"/>
  <c r="EX42" i="1" s="1"/>
  <c r="EV30" i="1"/>
  <c r="EX30" i="1" s="1"/>
  <c r="EL7" i="1"/>
  <c r="EL33" i="1"/>
  <c r="EJ34" i="1"/>
  <c r="EU17" i="1"/>
  <c r="CI4" i="6"/>
  <c r="CI14" i="6"/>
  <c r="CI5" i="6"/>
  <c r="CI9" i="6"/>
  <c r="CI15" i="6"/>
  <c r="CI6" i="6"/>
  <c r="CI13" i="6"/>
  <c r="CI7" i="6"/>
  <c r="CG11" i="6"/>
  <c r="CI11" i="6" s="1"/>
  <c r="CF12" i="6"/>
  <c r="DM38" i="1"/>
  <c r="DM36" i="1"/>
  <c r="DV38" i="1"/>
  <c r="DV36" i="1"/>
  <c r="DS38" i="1"/>
  <c r="DS36" i="1"/>
  <c r="EE38" i="1"/>
  <c r="EE36" i="1"/>
  <c r="EB38" i="1"/>
  <c r="EB36" i="1"/>
  <c r="EL41" i="2" l="1"/>
  <c r="ER89" i="2"/>
  <c r="EO59" i="2"/>
  <c r="EI35" i="2"/>
  <c r="ER47" i="2"/>
  <c r="EU71" i="2"/>
  <c r="EL59" i="2"/>
  <c r="EX21" i="1"/>
  <c r="FA83" i="2"/>
  <c r="EO32" i="1"/>
  <c r="EX12" i="1"/>
  <c r="EL32" i="1"/>
  <c r="EO37" i="1"/>
  <c r="ER98" i="2"/>
  <c r="EL35" i="2"/>
  <c r="EO12" i="1"/>
  <c r="EU37" i="1"/>
  <c r="FA18" i="1"/>
  <c r="EI59" i="2"/>
  <c r="GH14" i="13"/>
  <c r="GH15" i="13" s="1"/>
  <c r="EL37" i="1"/>
  <c r="EU12" i="1"/>
  <c r="EU21" i="1"/>
  <c r="EL47" i="2"/>
  <c r="EI14" i="2"/>
  <c r="FY17" i="13"/>
  <c r="EU42" i="1"/>
  <c r="EO35" i="2"/>
  <c r="EO47" i="2"/>
  <c r="EI15" i="2"/>
  <c r="GI14" i="13"/>
  <c r="GI15" i="13" s="1"/>
  <c r="GH23" i="13"/>
  <c r="GH11" i="13"/>
  <c r="GF14" i="13"/>
  <c r="GF15" i="13" s="1"/>
  <c r="FX14" i="13"/>
  <c r="FX15" i="13" s="1"/>
  <c r="FX23" i="13"/>
  <c r="FY11" i="13"/>
  <c r="FX11" i="13"/>
  <c r="FY23" i="13"/>
  <c r="FR17" i="13"/>
  <c r="FQ14" i="13"/>
  <c r="FQ15" i="13" s="1"/>
  <c r="FR23" i="13"/>
  <c r="FR14" i="13"/>
  <c r="FR15" i="13" s="1"/>
  <c r="FR20" i="13"/>
  <c r="FX20" i="13"/>
  <c r="FY14" i="13"/>
  <c r="FY15" i="13" s="1"/>
  <c r="GF11" i="13"/>
  <c r="FQ20" i="13"/>
  <c r="GI17" i="13"/>
  <c r="FQ17" i="13"/>
  <c r="GB20" i="13"/>
  <c r="GF20" i="13"/>
  <c r="FQ23" i="13"/>
  <c r="GC2" i="13"/>
  <c r="GD4" i="13"/>
  <c r="GD2" i="13" s="1"/>
  <c r="FX17" i="13"/>
  <c r="GF23" i="13"/>
  <c r="GI20" i="13"/>
  <c r="GH20" i="13"/>
  <c r="GI11" i="13"/>
  <c r="FR11" i="13"/>
  <c r="FY20" i="13"/>
  <c r="GF17" i="13"/>
  <c r="GH17" i="13"/>
  <c r="GI23" i="13"/>
  <c r="FQ11" i="13"/>
  <c r="FT20" i="13"/>
  <c r="FA14" i="2"/>
  <c r="FA15" i="2"/>
  <c r="ER20" i="2"/>
  <c r="EI20" i="2"/>
  <c r="ER39" i="2"/>
  <c r="EO44" i="2"/>
  <c r="EX20" i="2"/>
  <c r="ER15" i="2"/>
  <c r="EO15" i="2"/>
  <c r="FA98" i="2"/>
  <c r="FA41" i="2"/>
  <c r="EX59" i="2"/>
  <c r="EX89" i="2"/>
  <c r="EX83" i="2"/>
  <c r="EX98" i="2"/>
  <c r="ER100" i="2"/>
  <c r="EO41" i="2"/>
  <c r="EL68" i="2"/>
  <c r="EI98" i="2"/>
  <c r="EI47" i="2"/>
  <c r="EI44" i="2"/>
  <c r="EI100" i="2"/>
  <c r="FA71" i="2"/>
  <c r="EX35" i="2"/>
  <c r="EL23" i="2"/>
  <c r="EY39" i="2"/>
  <c r="FA39" i="2" s="1"/>
  <c r="FA38" i="2"/>
  <c r="EX14" i="2"/>
  <c r="EV15" i="2"/>
  <c r="EX15" i="2" s="1"/>
  <c r="EJ63" i="2"/>
  <c r="EL63" i="2" s="1"/>
  <c r="EL62" i="2"/>
  <c r="EO98" i="2"/>
  <c r="EX86" i="2"/>
  <c r="EV87" i="2"/>
  <c r="EX87" i="2" s="1"/>
  <c r="EL65" i="2"/>
  <c r="EG39" i="2"/>
  <c r="EI39" i="2" s="1"/>
  <c r="EI38" i="2"/>
  <c r="EU38" i="2"/>
  <c r="ES39" i="2"/>
  <c r="EU39" i="2" s="1"/>
  <c r="EY63" i="2"/>
  <c r="FA63" i="2" s="1"/>
  <c r="FA62" i="2"/>
  <c r="EX11" i="2"/>
  <c r="EL38" i="2"/>
  <c r="EJ39" i="2"/>
  <c r="EL39" i="2" s="1"/>
  <c r="ER92" i="2"/>
  <c r="FA47" i="2"/>
  <c r="EJ15" i="2"/>
  <c r="EL15" i="2" s="1"/>
  <c r="EL14" i="2"/>
  <c r="EL44" i="2"/>
  <c r="EY87" i="2"/>
  <c r="FA87" i="2" s="1"/>
  <c r="FA86" i="2"/>
  <c r="EJ87" i="2"/>
  <c r="EL87" i="2" s="1"/>
  <c r="EL86" i="2"/>
  <c r="EG87" i="2"/>
  <c r="EI87" i="2" s="1"/>
  <c r="EI86" i="2"/>
  <c r="ES63" i="2"/>
  <c r="EU63" i="2" s="1"/>
  <c r="EU62" i="2"/>
  <c r="EX23" i="2"/>
  <c r="EI62" i="2"/>
  <c r="EG63" i="2"/>
  <c r="EI63" i="2" s="1"/>
  <c r="ER68" i="2"/>
  <c r="EP87" i="2"/>
  <c r="ER87" i="2" s="1"/>
  <c r="ER86" i="2"/>
  <c r="ES87" i="2"/>
  <c r="EU87" i="2" s="1"/>
  <c r="EU86" i="2"/>
  <c r="EL71" i="2"/>
  <c r="EX95" i="2"/>
  <c r="EX17" i="2"/>
  <c r="ER65" i="2"/>
  <c r="EX92" i="2"/>
  <c r="ES15" i="2"/>
  <c r="EU15" i="2" s="1"/>
  <c r="EU14" i="2"/>
  <c r="EM39" i="2"/>
  <c r="EO39" i="2" s="1"/>
  <c r="EO38" i="2"/>
  <c r="EX68" i="2"/>
  <c r="EX38" i="2"/>
  <c r="EV39" i="2"/>
  <c r="EX39" i="2" s="1"/>
  <c r="EO86" i="2"/>
  <c r="EM87" i="2"/>
  <c r="EO87" i="2" s="1"/>
  <c r="EX62" i="2"/>
  <c r="EV63" i="2"/>
  <c r="EX63" i="2" s="1"/>
  <c r="EO62" i="2"/>
  <c r="EM63" i="2"/>
  <c r="EO63" i="2" s="1"/>
  <c r="EO100" i="2"/>
  <c r="EP63" i="2"/>
  <c r="ER63" i="2" s="1"/>
  <c r="ER62" i="2"/>
  <c r="EL20" i="2"/>
  <c r="ER71" i="2"/>
  <c r="FA37" i="1"/>
  <c r="EX39" i="1"/>
  <c r="EU39" i="1"/>
  <c r="ER34" i="1"/>
  <c r="ER32" i="1"/>
  <c r="ER18" i="1"/>
  <c r="ER30" i="1"/>
  <c r="EO39" i="1"/>
  <c r="EL18" i="1"/>
  <c r="EI30" i="1"/>
  <c r="FA30" i="1"/>
  <c r="EL39" i="1"/>
  <c r="EX37" i="1"/>
  <c r="EU32" i="1"/>
  <c r="EL21" i="1"/>
  <c r="FA42" i="1"/>
  <c r="EU30" i="1"/>
  <c r="FA12" i="1"/>
  <c r="EV16" i="1"/>
  <c r="EX16" i="1" s="1"/>
  <c r="EX15" i="1"/>
  <c r="ES16" i="1"/>
  <c r="EU16" i="1" s="1"/>
  <c r="EU15" i="1"/>
  <c r="EO30" i="1"/>
  <c r="FA34" i="1"/>
  <c r="FA21" i="1"/>
  <c r="ER21" i="1"/>
  <c r="EX34" i="1"/>
  <c r="EY16" i="1"/>
  <c r="FA16" i="1" s="1"/>
  <c r="FA15" i="1"/>
  <c r="EL30" i="1"/>
  <c r="EM16" i="1"/>
  <c r="EO16" i="1" s="1"/>
  <c r="EO15" i="1"/>
  <c r="EI42" i="1"/>
  <c r="ER42" i="1"/>
  <c r="EU34" i="1"/>
  <c r="FA32" i="1"/>
  <c r="EL34" i="1"/>
  <c r="EL12" i="1"/>
  <c r="EI15" i="1"/>
  <c r="EO42" i="1"/>
  <c r="EI16" i="1"/>
  <c r="EL15" i="1"/>
  <c r="EJ16" i="1"/>
  <c r="EL16" i="1" s="1"/>
  <c r="ER15" i="1"/>
  <c r="EP16" i="1"/>
  <c r="ER16" i="1" s="1"/>
  <c r="CE11" i="6"/>
  <c r="CF10" i="6"/>
  <c r="CF8" i="6"/>
  <c r="CF9" i="6"/>
  <c r="CF5" i="6"/>
  <c r="CF7" i="6"/>
  <c r="CF4" i="6"/>
  <c r="CF13" i="6"/>
  <c r="CF14" i="6"/>
  <c r="CF15" i="6"/>
  <c r="CF6" i="6"/>
  <c r="CD11" i="6"/>
  <c r="CC12" i="6"/>
  <c r="GB23" i="13" l="1"/>
  <c r="FS23" i="13"/>
  <c r="FT17" i="13"/>
  <c r="FS17" i="13"/>
  <c r="GB17" i="13"/>
  <c r="FS20" i="13"/>
  <c r="FS11" i="13"/>
  <c r="FS14" i="13"/>
  <c r="FS15" i="13" s="1"/>
  <c r="FT14" i="13"/>
  <c r="FT15" i="13" s="1"/>
  <c r="GB14" i="13"/>
  <c r="GB15" i="13" s="1"/>
  <c r="GC20" i="13"/>
  <c r="FT11" i="13"/>
  <c r="FT23" i="13"/>
  <c r="GB11" i="13"/>
  <c r="CF11" i="6"/>
  <c r="CB11" i="6"/>
  <c r="CC7" i="6"/>
  <c r="CC6" i="6"/>
  <c r="CC8" i="6"/>
  <c r="CC10" i="6"/>
  <c r="CC4" i="6"/>
  <c r="CC13" i="6"/>
  <c r="CC5" i="6"/>
  <c r="CC14" i="6"/>
  <c r="CC9" i="6"/>
  <c r="CC15" i="6"/>
  <c r="CA11" i="6"/>
  <c r="GD11" i="13" l="1"/>
  <c r="GD20" i="13"/>
  <c r="GD23" i="13"/>
  <c r="GD14" i="13"/>
  <c r="GD15" i="13" s="1"/>
  <c r="GD17" i="13"/>
  <c r="GC11" i="13"/>
  <c r="GC23" i="13"/>
  <c r="GC14" i="13"/>
  <c r="GC15" i="13" s="1"/>
  <c r="GC17" i="13"/>
  <c r="CC11" i="6"/>
  <c r="BT26" i="3"/>
  <c r="BZ12" i="6"/>
  <c r="EK26" i="13"/>
  <c r="FI25" i="13"/>
  <c r="FD25" i="13"/>
  <c r="EY25" i="13"/>
  <c r="ET25" i="13"/>
  <c r="EO25" i="13"/>
  <c r="FF4" i="13"/>
  <c r="FF2" i="13" s="1"/>
  <c r="FA4" i="13"/>
  <c r="FA2" i="13" s="1"/>
  <c r="EW4" i="13"/>
  <c r="EX4" i="13" s="1"/>
  <c r="EX2" i="13" s="1"/>
  <c r="EV4" i="13"/>
  <c r="EQ4" i="13"/>
  <c r="ER4" i="13" s="1"/>
  <c r="EO4" i="13"/>
  <c r="EO2" i="13" s="1"/>
  <c r="EN4" i="13"/>
  <c r="EM4" i="13"/>
  <c r="EM2" i="13" s="1"/>
  <c r="EL4" i="13"/>
  <c r="EL2" i="13" s="1"/>
  <c r="FE2" i="13"/>
  <c r="EZ2" i="13"/>
  <c r="EV2" i="13"/>
  <c r="EU2" i="13"/>
  <c r="EP2" i="13"/>
  <c r="EN2" i="13"/>
  <c r="EK2" i="13"/>
  <c r="DK28" i="2"/>
  <c r="DL28" i="2"/>
  <c r="DM28" i="2"/>
  <c r="DN28" i="2"/>
  <c r="DN27" i="2" s="1"/>
  <c r="DO28" i="2"/>
  <c r="DP28" i="2"/>
  <c r="DQ28" i="2"/>
  <c r="DR28" i="2"/>
  <c r="DS28" i="2"/>
  <c r="DT28" i="2"/>
  <c r="DU28" i="2"/>
  <c r="DU27" i="2" s="1"/>
  <c r="DV28" i="2"/>
  <c r="DW28" i="2"/>
  <c r="DX28" i="2"/>
  <c r="DY28" i="2"/>
  <c r="DZ28" i="2"/>
  <c r="EA28" i="2"/>
  <c r="EE28" i="2"/>
  <c r="EB28" i="2"/>
  <c r="ED28" i="2"/>
  <c r="ED27" i="2" s="1"/>
  <c r="EC28" i="2"/>
  <c r="EC27" i="2" s="1"/>
  <c r="EE52" i="2"/>
  <c r="ED52" i="2"/>
  <c r="EC52" i="2"/>
  <c r="EB52" i="2"/>
  <c r="EA52" i="2"/>
  <c r="DZ52" i="2"/>
  <c r="DZ51" i="2" s="1"/>
  <c r="DY52" i="2"/>
  <c r="DX52" i="2"/>
  <c r="DW52" i="2"/>
  <c r="DV52" i="2"/>
  <c r="DU52" i="2"/>
  <c r="DT52" i="2"/>
  <c r="DS52" i="2"/>
  <c r="DR52" i="2"/>
  <c r="DQ52" i="2"/>
  <c r="DP52" i="2"/>
  <c r="DM52" i="2"/>
  <c r="DO52" i="2"/>
  <c r="DN52" i="2"/>
  <c r="DL52" i="2"/>
  <c r="DK52" i="2"/>
  <c r="EE99" i="2"/>
  <c r="EB99" i="2"/>
  <c r="DY99" i="2"/>
  <c r="DV99" i="2"/>
  <c r="DS99" i="2"/>
  <c r="DP99" i="2"/>
  <c r="DM99" i="2"/>
  <c r="EE97" i="2"/>
  <c r="EB97" i="2"/>
  <c r="DY97" i="2"/>
  <c r="DV97" i="2"/>
  <c r="DS97" i="2"/>
  <c r="DP97" i="2"/>
  <c r="DM97" i="2"/>
  <c r="ED76" i="2"/>
  <c r="ED75" i="2" s="1"/>
  <c r="EC76" i="2"/>
  <c r="EC75" i="2" s="1"/>
  <c r="EB76" i="2"/>
  <c r="EA76" i="2"/>
  <c r="EA75" i="2" s="1"/>
  <c r="DZ76" i="2"/>
  <c r="DZ75" i="2" s="1"/>
  <c r="DY76" i="2"/>
  <c r="DX76" i="2"/>
  <c r="DW76" i="2"/>
  <c r="DW75" i="2" s="1"/>
  <c r="DV76" i="2"/>
  <c r="DU76" i="2"/>
  <c r="DU75" i="2" s="1"/>
  <c r="DT76" i="2"/>
  <c r="DT75" i="2" s="1"/>
  <c r="DS76" i="2"/>
  <c r="DR76" i="2"/>
  <c r="DR75" i="2" s="1"/>
  <c r="DQ76" i="2"/>
  <c r="DQ75" i="2" s="1"/>
  <c r="DP76" i="2"/>
  <c r="DO76" i="2"/>
  <c r="DO75" i="2" s="1"/>
  <c r="DN76" i="2"/>
  <c r="DN75" i="2" s="1"/>
  <c r="DM76" i="2"/>
  <c r="DL76" i="2"/>
  <c r="DL75" i="2" s="1"/>
  <c r="DK76" i="2"/>
  <c r="DX75" i="2"/>
  <c r="EA51" i="2"/>
  <c r="DU51" i="2"/>
  <c r="DR27" i="2"/>
  <c r="DN51" i="2"/>
  <c r="DL51" i="2"/>
  <c r="ED3" i="2"/>
  <c r="EC3" i="2"/>
  <c r="EA3" i="2"/>
  <c r="DZ3" i="2"/>
  <c r="DX3" i="2"/>
  <c r="DW3" i="2"/>
  <c r="DU3" i="2"/>
  <c r="DT3" i="2"/>
  <c r="DR3" i="2"/>
  <c r="DQ3" i="2"/>
  <c r="DO3" i="2"/>
  <c r="DN3" i="2"/>
  <c r="DL3" i="2"/>
  <c r="DK3" i="2"/>
  <c r="DY38" i="1"/>
  <c r="DY36" i="1"/>
  <c r="DP38" i="1"/>
  <c r="DP36" i="1"/>
  <c r="DG38" i="1"/>
  <c r="DG36" i="1"/>
  <c r="DD38" i="1"/>
  <c r="DD36" i="1"/>
  <c r="DA38" i="1"/>
  <c r="DA36" i="1"/>
  <c r="CX38" i="1"/>
  <c r="CX36" i="1"/>
  <c r="CU38" i="1"/>
  <c r="CU36" i="1"/>
  <c r="CR38" i="1"/>
  <c r="CR36" i="1"/>
  <c r="CO38" i="1"/>
  <c r="CO36" i="1"/>
  <c r="EE41" i="1"/>
  <c r="EB41" i="1"/>
  <c r="DY41" i="1"/>
  <c r="DV41" i="1"/>
  <c r="DS41" i="1"/>
  <c r="DP41" i="1"/>
  <c r="DM41" i="1"/>
  <c r="ED4" i="1"/>
  <c r="EC4" i="1"/>
  <c r="EA4" i="1"/>
  <c r="DZ4" i="1"/>
  <c r="DX4" i="1"/>
  <c r="DW4" i="1"/>
  <c r="DU4" i="1"/>
  <c r="DT4" i="1"/>
  <c r="DR4" i="1"/>
  <c r="DQ4" i="1"/>
  <c r="DO4" i="1"/>
  <c r="DN4" i="1"/>
  <c r="DL4" i="1"/>
  <c r="DK4" i="1"/>
  <c r="BW12" i="6"/>
  <c r="BT29" i="3" l="1"/>
  <c r="BT23" i="3"/>
  <c r="BT31" i="3"/>
  <c r="BT18" i="3"/>
  <c r="BT10" i="3"/>
  <c r="BT13" i="3"/>
  <c r="BT7" i="3"/>
  <c r="BT15" i="3"/>
  <c r="BT9" i="3"/>
  <c r="BT32" i="3"/>
  <c r="BT25" i="3"/>
  <c r="BT17" i="3"/>
  <c r="BT22" i="3"/>
  <c r="BT14" i="3"/>
  <c r="BT30" i="3"/>
  <c r="BT8" i="3"/>
  <c r="BT24" i="3"/>
  <c r="BT16" i="3"/>
  <c r="BN18" i="3"/>
  <c r="BR30" i="3"/>
  <c r="BN14" i="3"/>
  <c r="BP24" i="3"/>
  <c r="BN13" i="3"/>
  <c r="BP16" i="3"/>
  <c r="BN22" i="3"/>
  <c r="BP25" i="3"/>
  <c r="BN31" i="3"/>
  <c r="BP13" i="3"/>
  <c r="BP22" i="3"/>
  <c r="BP31" i="3"/>
  <c r="BP9" i="3"/>
  <c r="BR13" i="3"/>
  <c r="BP18" i="3"/>
  <c r="BR22" i="3"/>
  <c r="BN24" i="3"/>
  <c r="BR31" i="3"/>
  <c r="BR24" i="3"/>
  <c r="BN8" i="3"/>
  <c r="BN17" i="3"/>
  <c r="BP8" i="3"/>
  <c r="BP17" i="3"/>
  <c r="BP26" i="3"/>
  <c r="DB14" i="13"/>
  <c r="DB15" i="13" s="1"/>
  <c r="DF14" i="13"/>
  <c r="DF15" i="13" s="1"/>
  <c r="BM22" i="4"/>
  <c r="BP15" i="3"/>
  <c r="BR15" i="3"/>
  <c r="BN32" i="3"/>
  <c r="BN10" i="3"/>
  <c r="BR14" i="3"/>
  <c r="BN15" i="3"/>
  <c r="BZ8" i="6"/>
  <c r="BZ10" i="6"/>
  <c r="BP7" i="3"/>
  <c r="BR8" i="3"/>
  <c r="BP14" i="3"/>
  <c r="BR17" i="3"/>
  <c r="BP23" i="3"/>
  <c r="BR25" i="3"/>
  <c r="BR26" i="3"/>
  <c r="BN29" i="3"/>
  <c r="BP32" i="3"/>
  <c r="BN7" i="3"/>
  <c r="BP10" i="3"/>
  <c r="BN16" i="3"/>
  <c r="BR23" i="3"/>
  <c r="BN25" i="3"/>
  <c r="BP29" i="3"/>
  <c r="BR32" i="3"/>
  <c r="BR10" i="3"/>
  <c r="BR29" i="3"/>
  <c r="BR7" i="3"/>
  <c r="BN9" i="3"/>
  <c r="BR16" i="3"/>
  <c r="BR9" i="3"/>
  <c r="BR18" i="3"/>
  <c r="BN26" i="3"/>
  <c r="BN30" i="3"/>
  <c r="BP30" i="3"/>
  <c r="BN23" i="3"/>
  <c r="BM12" i="4"/>
  <c r="DC14" i="13"/>
  <c r="DC15" i="13" s="1"/>
  <c r="BM33" i="3"/>
  <c r="BY11" i="6"/>
  <c r="BM11" i="3"/>
  <c r="BM19" i="3"/>
  <c r="BM27" i="3"/>
  <c r="BO27" i="3"/>
  <c r="BO33" i="3"/>
  <c r="BO11" i="3"/>
  <c r="BO19" i="3"/>
  <c r="BZ7" i="6"/>
  <c r="BZ13" i="6"/>
  <c r="BZ4" i="6"/>
  <c r="BZ14" i="6"/>
  <c r="BZ15" i="6"/>
  <c r="BZ6" i="6"/>
  <c r="BZ5" i="6"/>
  <c r="BZ9" i="6"/>
  <c r="BX11" i="6"/>
  <c r="BO39" i="4"/>
  <c r="BO31" i="4"/>
  <c r="BO22" i="4"/>
  <c r="BO12" i="4"/>
  <c r="BM31" i="4"/>
  <c r="BM39" i="4"/>
  <c r="BW9" i="6"/>
  <c r="DG11" i="13"/>
  <c r="DD11" i="13"/>
  <c r="DA14" i="13"/>
  <c r="DA15" i="13" s="1"/>
  <c r="CQ23" i="13"/>
  <c r="DB11" i="13"/>
  <c r="CQ14" i="13"/>
  <c r="CQ15" i="13" s="1"/>
  <c r="DI14" i="13"/>
  <c r="DI15" i="13" s="1"/>
  <c r="CT11" i="13"/>
  <c r="CP14" i="13"/>
  <c r="CP15" i="13" s="1"/>
  <c r="DH14" i="13"/>
  <c r="DH15" i="13" s="1"/>
  <c r="CU11" i="13"/>
  <c r="CX14" i="13"/>
  <c r="CX15" i="13" s="1"/>
  <c r="DD14" i="13"/>
  <c r="DD15" i="13" s="1"/>
  <c r="CX11" i="13"/>
  <c r="CS14" i="13"/>
  <c r="CS15" i="13" s="1"/>
  <c r="CP11" i="13"/>
  <c r="CU17" i="13"/>
  <c r="CT17" i="13"/>
  <c r="CR20" i="13"/>
  <c r="CW11" i="13"/>
  <c r="CZ11" i="13"/>
  <c r="DA17" i="13"/>
  <c r="DH23" i="13"/>
  <c r="CR14" i="13"/>
  <c r="CR15" i="13" s="1"/>
  <c r="DE17" i="13"/>
  <c r="CT20" i="13"/>
  <c r="CY11" i="13"/>
  <c r="CY17" i="13"/>
  <c r="DC17" i="13"/>
  <c r="DA20" i="13"/>
  <c r="DF11" i="13"/>
  <c r="DF17" i="13"/>
  <c r="CT14" i="13"/>
  <c r="CT15" i="13" s="1"/>
  <c r="CX20" i="13"/>
  <c r="DC11" i="13"/>
  <c r="DA23" i="13"/>
  <c r="DH11" i="13"/>
  <c r="CQ11" i="13"/>
  <c r="DD20" i="13"/>
  <c r="DG14" i="13"/>
  <c r="DG15" i="13" s="1"/>
  <c r="CS11" i="13"/>
  <c r="CY14" i="13"/>
  <c r="CY15" i="13" s="1"/>
  <c r="CZ17" i="13"/>
  <c r="CS20" i="13"/>
  <c r="CY20" i="13"/>
  <c r="CW23" i="13"/>
  <c r="DB23" i="13"/>
  <c r="DI23" i="13"/>
  <c r="CR23" i="13"/>
  <c r="CX23" i="13"/>
  <c r="DB17" i="13"/>
  <c r="DC23" i="13"/>
  <c r="DI11" i="13"/>
  <c r="DG17" i="13"/>
  <c r="CP23" i="13"/>
  <c r="CS23" i="13"/>
  <c r="CV17" i="13"/>
  <c r="CY23" i="13"/>
  <c r="DD23" i="13"/>
  <c r="DH17" i="13"/>
  <c r="DE20" i="13"/>
  <c r="CR11" i="13"/>
  <c r="CP17" i="13"/>
  <c r="CT23" i="13"/>
  <c r="CW17" i="13"/>
  <c r="CZ14" i="13"/>
  <c r="CZ15" i="13" s="1"/>
  <c r="CZ20" i="13"/>
  <c r="DE14" i="13"/>
  <c r="DE15" i="13" s="1"/>
  <c r="DF20" i="13"/>
  <c r="CQ17" i="13"/>
  <c r="CW14" i="13"/>
  <c r="CW15" i="13" s="1"/>
  <c r="CX17" i="13"/>
  <c r="CU20" i="13"/>
  <c r="DE11" i="13"/>
  <c r="DI17" i="13"/>
  <c r="DG20" i="13"/>
  <c r="DE23" i="13"/>
  <c r="CR17" i="13"/>
  <c r="CU14" i="13"/>
  <c r="CU15" i="13" s="1"/>
  <c r="CV20" i="13"/>
  <c r="DD17" i="13"/>
  <c r="DB20" i="13"/>
  <c r="DH20" i="13"/>
  <c r="DF23" i="13"/>
  <c r="CS17" i="13"/>
  <c r="CQ20" i="13"/>
  <c r="CV11" i="13"/>
  <c r="CV14" i="13"/>
  <c r="CV15" i="13" s="1"/>
  <c r="CW20" i="13"/>
  <c r="CU23" i="13"/>
  <c r="DA11" i="13"/>
  <c r="DC20" i="13"/>
  <c r="CZ23" i="13"/>
  <c r="DI20" i="13"/>
  <c r="DG23" i="13"/>
  <c r="CV23" i="13"/>
  <c r="FG4" i="13"/>
  <c r="FB4" i="13"/>
  <c r="EQ2" i="13"/>
  <c r="EY4" i="13"/>
  <c r="EY2" i="13" s="1"/>
  <c r="EW2" i="13"/>
  <c r="FB2" i="13"/>
  <c r="FC4" i="13"/>
  <c r="ES4" i="13"/>
  <c r="ER2" i="13"/>
  <c r="CP20" i="13"/>
  <c r="CL14" i="13"/>
  <c r="CL15" i="13" s="1"/>
  <c r="CM14" i="13"/>
  <c r="CM15" i="13" s="1"/>
  <c r="CM17" i="13"/>
  <c r="CL17" i="13"/>
  <c r="CM11" i="13"/>
  <c r="CM23" i="13"/>
  <c r="CN14" i="13"/>
  <c r="CN15" i="13" s="1"/>
  <c r="CL20" i="13"/>
  <c r="CN17" i="13"/>
  <c r="CL11" i="13"/>
  <c r="CL23" i="13"/>
  <c r="CN20" i="13"/>
  <c r="CN23" i="13"/>
  <c r="CM20" i="13"/>
  <c r="CN11" i="13"/>
  <c r="ED51" i="2"/>
  <c r="EC51" i="2"/>
  <c r="EA27" i="2"/>
  <c r="DZ27" i="2"/>
  <c r="DR51" i="2"/>
  <c r="DO51" i="2"/>
  <c r="DL27" i="2"/>
  <c r="DK51" i="2"/>
  <c r="DK27" i="2"/>
  <c r="DK75" i="2"/>
  <c r="DX27" i="2"/>
  <c r="DX51" i="2"/>
  <c r="DQ27" i="2"/>
  <c r="DQ51" i="2"/>
  <c r="DW51" i="2"/>
  <c r="DW27" i="2"/>
  <c r="DO27" i="2"/>
  <c r="DT27" i="2"/>
  <c r="DT51" i="2"/>
  <c r="BV11" i="6"/>
  <c r="BW10" i="6"/>
  <c r="BW7" i="6"/>
  <c r="BW8" i="6"/>
  <c r="BW4" i="6"/>
  <c r="BW5" i="6"/>
  <c r="BW13" i="6"/>
  <c r="BW14" i="6"/>
  <c r="BW15" i="6"/>
  <c r="BW6" i="6"/>
  <c r="BU11" i="6"/>
  <c r="DF38" i="1"/>
  <c r="DF36" i="1"/>
  <c r="CW38" i="1"/>
  <c r="CW36" i="1"/>
  <c r="BW11" i="6" l="1"/>
  <c r="BZ11" i="6"/>
  <c r="FH4" i="13"/>
  <c r="FG2" i="13"/>
  <c r="ET4" i="13"/>
  <c r="ET2" i="13" s="1"/>
  <c r="ES2" i="13"/>
  <c r="FD4" i="13"/>
  <c r="FD2" i="13" s="1"/>
  <c r="FC2" i="13"/>
  <c r="FH2" i="13" l="1"/>
  <c r="FI4" i="13"/>
  <c r="FI2" i="13" s="1"/>
  <c r="BT12" i="6"/>
  <c r="BT8" i="6" l="1"/>
  <c r="BT7" i="6"/>
  <c r="BT6" i="6"/>
  <c r="BT5" i="6"/>
  <c r="BS11" i="6"/>
  <c r="BT14" i="6"/>
  <c r="BT4" i="6"/>
  <c r="BT10" i="6"/>
  <c r="BT13" i="6"/>
  <c r="BT15" i="6"/>
  <c r="BR11" i="6"/>
  <c r="BT9" i="6"/>
  <c r="DC99" i="2"/>
  <c r="DC97" i="2"/>
  <c r="CT99" i="2"/>
  <c r="CT97" i="2"/>
  <c r="BT11" i="6" l="1"/>
  <c r="BQ12" i="6"/>
  <c r="BQ8" i="6" l="1"/>
  <c r="BQ5" i="6"/>
  <c r="BQ7" i="6"/>
  <c r="BQ9" i="6"/>
  <c r="BP11" i="6"/>
  <c r="BQ15" i="6"/>
  <c r="BQ10" i="6"/>
  <c r="BQ14" i="6"/>
  <c r="BQ13" i="6"/>
  <c r="BO11" i="6"/>
  <c r="BQ4" i="6"/>
  <c r="BQ6" i="6"/>
  <c r="CK99" i="2"/>
  <c r="CK97" i="2"/>
  <c r="CH99" i="2"/>
  <c r="CH97" i="2"/>
  <c r="CE99" i="2"/>
  <c r="CE97" i="2"/>
  <c r="BY99" i="2"/>
  <c r="BY97" i="2"/>
  <c r="BV99" i="2"/>
  <c r="BV97" i="2"/>
  <c r="BS99" i="2"/>
  <c r="BS97" i="2"/>
  <c r="DH76" i="2"/>
  <c r="DH28" i="2" s="1"/>
  <c r="DH52" i="2" s="1"/>
  <c r="DG76" i="2"/>
  <c r="DG28" i="2" s="1"/>
  <c r="DG52" i="2" s="1"/>
  <c r="CJ18" i="7"/>
  <c r="CJ13" i="7"/>
  <c r="CJ9" i="7"/>
  <c r="CG18" i="7"/>
  <c r="CG13" i="7"/>
  <c r="CG9" i="7"/>
  <c r="CD24" i="7"/>
  <c r="CD21" i="7"/>
  <c r="CD19" i="7"/>
  <c r="CD18" i="7"/>
  <c r="CD16" i="7"/>
  <c r="CD13" i="7"/>
  <c r="CD9" i="7"/>
  <c r="CD8" i="7"/>
  <c r="CD7" i="7"/>
  <c r="CD6" i="7"/>
  <c r="CD5" i="7"/>
  <c r="BU22" i="7"/>
  <c r="BU21" i="7"/>
  <c r="BU19" i="7"/>
  <c r="BU18" i="7"/>
  <c r="BU13" i="7"/>
  <c r="BU9" i="7"/>
  <c r="BU8" i="7"/>
  <c r="BU6" i="7"/>
  <c r="BU5" i="7"/>
  <c r="BR24" i="7"/>
  <c r="BR22" i="7"/>
  <c r="BR21" i="7"/>
  <c r="BR19" i="7"/>
  <c r="BR18" i="7"/>
  <c r="BR16" i="7"/>
  <c r="BR13" i="7"/>
  <c r="BR12" i="7"/>
  <c r="BR10" i="7"/>
  <c r="BR9" i="7"/>
  <c r="BR8" i="7"/>
  <c r="BR7" i="7"/>
  <c r="BR6" i="7"/>
  <c r="BR5" i="7"/>
  <c r="CR20" i="7" l="1"/>
  <c r="BU20" i="7" s="1"/>
  <c r="BQ11" i="6"/>
  <c r="DA14" i="7"/>
  <c r="DA15" i="7" s="1"/>
  <c r="CD15" i="7" s="1"/>
  <c r="CR11" i="7"/>
  <c r="BU11" i="7" s="1"/>
  <c r="CR14" i="7"/>
  <c r="CR17" i="7"/>
  <c r="BU17" i="7" s="1"/>
  <c r="CR25" i="7"/>
  <c r="BU25" i="7" s="1"/>
  <c r="DA11" i="7"/>
  <c r="CD11" i="7" s="1"/>
  <c r="DA20" i="7"/>
  <c r="CD20" i="7" s="1"/>
  <c r="DA23" i="7"/>
  <c r="CD23" i="7" s="1"/>
  <c r="DD14" i="7"/>
  <c r="BU10" i="7"/>
  <c r="DG14" i="7"/>
  <c r="BU7" i="7"/>
  <c r="CD12" i="7"/>
  <c r="CR23" i="7"/>
  <c r="BU23" i="7" s="1"/>
  <c r="DA17" i="7"/>
  <c r="CD17" i="7" s="1"/>
  <c r="DA25" i="7"/>
  <c r="CD25" i="7" s="1"/>
  <c r="BU12" i="7"/>
  <c r="BU16" i="7"/>
  <c r="BU24" i="7"/>
  <c r="CG12" i="7"/>
  <c r="CD10" i="7"/>
  <c r="CD22" i="7"/>
  <c r="CJ12" i="7"/>
  <c r="CD14" i="7" l="1"/>
  <c r="CJ14" i="7"/>
  <c r="CG14" i="7"/>
  <c r="CR15" i="7"/>
  <c r="BU15" i="7" s="1"/>
  <c r="BU14" i="7"/>
  <c r="CK38" i="1" l="1"/>
  <c r="CK36" i="1"/>
  <c r="CH38" i="1"/>
  <c r="CH36" i="1"/>
  <c r="CH35" i="1"/>
  <c r="CE38" i="1"/>
  <c r="CE36" i="1"/>
  <c r="CE35" i="1"/>
  <c r="CB38" i="1"/>
  <c r="CB36" i="1"/>
  <c r="CB35" i="1"/>
  <c r="BY38" i="1"/>
  <c r="BY36" i="1"/>
  <c r="BY35" i="1"/>
  <c r="BV38" i="1"/>
  <c r="BV36" i="1"/>
  <c r="BV35" i="1"/>
  <c r="BS38" i="1"/>
  <c r="BS36" i="1"/>
  <c r="DK2" i="13" l="1"/>
  <c r="EF4" i="13"/>
  <c r="EG4" i="13" s="1"/>
  <c r="EA4" i="13"/>
  <c r="EB4" i="13" s="1"/>
  <c r="DV4" i="13"/>
  <c r="DW4" i="13" s="1"/>
  <c r="DQ4" i="13"/>
  <c r="DR4" i="13" s="1"/>
  <c r="DO4" i="13"/>
  <c r="DN4" i="13"/>
  <c r="DN2" i="13" s="1"/>
  <c r="DM4" i="13"/>
  <c r="DM2" i="13" s="1"/>
  <c r="DL4" i="13"/>
  <c r="DL2" i="13" s="1"/>
  <c r="EI25" i="13"/>
  <c r="ED25" i="13"/>
  <c r="DY25" i="13"/>
  <c r="DT25" i="13"/>
  <c r="EF2" i="13"/>
  <c r="EE2" i="13"/>
  <c r="EA2" i="13"/>
  <c r="DZ2" i="13"/>
  <c r="DV2" i="13"/>
  <c r="DU2" i="13"/>
  <c r="DP2" i="13"/>
  <c r="DO2" i="13"/>
  <c r="BN12" i="6"/>
  <c r="DQ2" i="13" l="1"/>
  <c r="BF7" i="4"/>
  <c r="BF11" i="4"/>
  <c r="BF14" i="4"/>
  <c r="BF19" i="4"/>
  <c r="BF23" i="4"/>
  <c r="BF25" i="4"/>
  <c r="BF28" i="4"/>
  <c r="BF30" i="4"/>
  <c r="BF8" i="4"/>
  <c r="BF9" i="4"/>
  <c r="BF10" i="4"/>
  <c r="BF13" i="4"/>
  <c r="BF15" i="4"/>
  <c r="BF16" i="4"/>
  <c r="BF17" i="4"/>
  <c r="BF18" i="4"/>
  <c r="BF20" i="4"/>
  <c r="BF21" i="4"/>
  <c r="BF24" i="4"/>
  <c r="BF26" i="4"/>
  <c r="BF27" i="4"/>
  <c r="BF29" i="4"/>
  <c r="BF32" i="4"/>
  <c r="BF33" i="4"/>
  <c r="BF34" i="4"/>
  <c r="BF35" i="4"/>
  <c r="BF36" i="4"/>
  <c r="BF37" i="4"/>
  <c r="BF38" i="4"/>
  <c r="BF40" i="4"/>
  <c r="EC4" i="13"/>
  <c r="EB2" i="13"/>
  <c r="EG2" i="13"/>
  <c r="EH4" i="13"/>
  <c r="DX4" i="13"/>
  <c r="DW2" i="13"/>
  <c r="DR2" i="13"/>
  <c r="DS4" i="13"/>
  <c r="BE12" i="4"/>
  <c r="BF6" i="4"/>
  <c r="BD6" i="4"/>
  <c r="BD10" i="4"/>
  <c r="BD15" i="4"/>
  <c r="BD19" i="4"/>
  <c r="BD24" i="4"/>
  <c r="BD28" i="4"/>
  <c r="BD33" i="4"/>
  <c r="BD37" i="4"/>
  <c r="BE11" i="3"/>
  <c r="BE27" i="3"/>
  <c r="BE33" i="3"/>
  <c r="BF5" i="4"/>
  <c r="BH5" i="4"/>
  <c r="BH6" i="4"/>
  <c r="BH7" i="4"/>
  <c r="BH8" i="4"/>
  <c r="BH9" i="4"/>
  <c r="BH10" i="4"/>
  <c r="BH11" i="4"/>
  <c r="BH13" i="4"/>
  <c r="BH14" i="4"/>
  <c r="BH15" i="4"/>
  <c r="BH16" i="4"/>
  <c r="BH17" i="4"/>
  <c r="BH18" i="4"/>
  <c r="BH19" i="4"/>
  <c r="BH20" i="4"/>
  <c r="BH21" i="4"/>
  <c r="BH23" i="4"/>
  <c r="BG31" i="4"/>
  <c r="BH24" i="4"/>
  <c r="BH25" i="4"/>
  <c r="BH26" i="4"/>
  <c r="BH27" i="4"/>
  <c r="BH28" i="4"/>
  <c r="BH29" i="4"/>
  <c r="BH30" i="4"/>
  <c r="BG39" i="4"/>
  <c r="BH32" i="4"/>
  <c r="BH33" i="4"/>
  <c r="BH34" i="4"/>
  <c r="BH35" i="4"/>
  <c r="BH36" i="4"/>
  <c r="BH37" i="4"/>
  <c r="BH38" i="4"/>
  <c r="BH40" i="4"/>
  <c r="BD7" i="4"/>
  <c r="BD11" i="4"/>
  <c r="BD16" i="4"/>
  <c r="BD20" i="4"/>
  <c r="BD25" i="4"/>
  <c r="BD29" i="4"/>
  <c r="BD34" i="4"/>
  <c r="BD38" i="4"/>
  <c r="BG27" i="3"/>
  <c r="BG33" i="3"/>
  <c r="BD8" i="4"/>
  <c r="BD13" i="4"/>
  <c r="BD17" i="4"/>
  <c r="BD21" i="4"/>
  <c r="BD26" i="4"/>
  <c r="BD30" i="4"/>
  <c r="BD35" i="4"/>
  <c r="BD40" i="4"/>
  <c r="BD5" i="4"/>
  <c r="BD9" i="4"/>
  <c r="BD14" i="4"/>
  <c r="BD18" i="4"/>
  <c r="BD23" i="4"/>
  <c r="BD27" i="4"/>
  <c r="BD32" i="4"/>
  <c r="BD36" i="4"/>
  <c r="BM11" i="6"/>
  <c r="BC12" i="4"/>
  <c r="BC31" i="4"/>
  <c r="BN14" i="6"/>
  <c r="BG12" i="4"/>
  <c r="BC22" i="4"/>
  <c r="BC33" i="3"/>
  <c r="BC39" i="4"/>
  <c r="BC19" i="3"/>
  <c r="BN5" i="6"/>
  <c r="BN7" i="6"/>
  <c r="BN6" i="6"/>
  <c r="BN8" i="6"/>
  <c r="BN10" i="6"/>
  <c r="BN13" i="6"/>
  <c r="BN15" i="6"/>
  <c r="BN4" i="6"/>
  <c r="BL11" i="6"/>
  <c r="BN9" i="6"/>
  <c r="BC11" i="3"/>
  <c r="BC27" i="3"/>
  <c r="BE19" i="3"/>
  <c r="BG11" i="3"/>
  <c r="BG19" i="3"/>
  <c r="BG22" i="4"/>
  <c r="BE22" i="4"/>
  <c r="BB31" i="4"/>
  <c r="BB22" i="4"/>
  <c r="BB39" i="4"/>
  <c r="BB12" i="4"/>
  <c r="BE31" i="4"/>
  <c r="BE39" i="4"/>
  <c r="BF39" i="4" l="1"/>
  <c r="BF31" i="4"/>
  <c r="BF22" i="4"/>
  <c r="BN11" i="6"/>
  <c r="BD22" i="4"/>
  <c r="BH22" i="4"/>
  <c r="EI4" i="13"/>
  <c r="EI2" i="13" s="1"/>
  <c r="EH2" i="13"/>
  <c r="BH12" i="4"/>
  <c r="DS2" i="13"/>
  <c r="DT4" i="13"/>
  <c r="DT2" i="13" s="1"/>
  <c r="DY4" i="13"/>
  <c r="DY2" i="13" s="1"/>
  <c r="DX2" i="13"/>
  <c r="ED4" i="13"/>
  <c r="ED2" i="13" s="1"/>
  <c r="EC2" i="13"/>
  <c r="BD39" i="4"/>
  <c r="BH39" i="4"/>
  <c r="BH31" i="4"/>
  <c r="BD31" i="4"/>
  <c r="BD12" i="4"/>
  <c r="BF12" i="4"/>
  <c r="DI99" i="2"/>
  <c r="DF99" i="2"/>
  <c r="CW99" i="2"/>
  <c r="CQ99" i="2"/>
  <c r="DI97" i="2"/>
  <c r="DF97" i="2"/>
  <c r="CW97" i="2"/>
  <c r="CQ97" i="2"/>
  <c r="DF76" i="2"/>
  <c r="DF28" i="2" s="1"/>
  <c r="DF52" i="2" s="1"/>
  <c r="DE76" i="2"/>
  <c r="DE28" i="2" s="1"/>
  <c r="DE52" i="2" s="1"/>
  <c r="DE51" i="2" s="1"/>
  <c r="DD76" i="2"/>
  <c r="DD75" i="2" s="1"/>
  <c r="DC76" i="2"/>
  <c r="DC28" i="2" s="1"/>
  <c r="DC52" i="2" s="1"/>
  <c r="DB76" i="2"/>
  <c r="DB75" i="2" s="1"/>
  <c r="DA76" i="2"/>
  <c r="DA28" i="2" s="1"/>
  <c r="CZ76" i="2"/>
  <c r="CZ28" i="2" s="1"/>
  <c r="CZ52" i="2" s="1"/>
  <c r="CY76" i="2"/>
  <c r="CY75" i="2" s="1"/>
  <c r="CX76" i="2"/>
  <c r="CX75" i="2" s="1"/>
  <c r="CW76" i="2"/>
  <c r="CW28" i="2" s="1"/>
  <c r="CW52" i="2" s="1"/>
  <c r="CV76" i="2"/>
  <c r="CV75" i="2" s="1"/>
  <c r="CU76" i="2"/>
  <c r="CU75" i="2" s="1"/>
  <c r="CT76" i="2"/>
  <c r="CT28" i="2" s="1"/>
  <c r="CT52" i="2" s="1"/>
  <c r="CS76" i="2"/>
  <c r="CS75" i="2" s="1"/>
  <c r="CR76" i="2"/>
  <c r="CR75" i="2" s="1"/>
  <c r="CQ76" i="2"/>
  <c r="CQ28" i="2" s="1"/>
  <c r="CQ52" i="2" s="1"/>
  <c r="CP76" i="2"/>
  <c r="CP75" i="2" s="1"/>
  <c r="CO76" i="2"/>
  <c r="CO75" i="2" s="1"/>
  <c r="DH75" i="2"/>
  <c r="DG75" i="2"/>
  <c r="DH51" i="2"/>
  <c r="DG51" i="2"/>
  <c r="DH27" i="2"/>
  <c r="DG27" i="2"/>
  <c r="DH3" i="2"/>
  <c r="DG3" i="2"/>
  <c r="DE3" i="2"/>
  <c r="DD3" i="2"/>
  <c r="DB3" i="2"/>
  <c r="DA3" i="2"/>
  <c r="CY3" i="2"/>
  <c r="CX3" i="2"/>
  <c r="CV3" i="2"/>
  <c r="CU3" i="2"/>
  <c r="CS3" i="2"/>
  <c r="CR3" i="2"/>
  <c r="CP3" i="2"/>
  <c r="CO3" i="2"/>
  <c r="CO4" i="1"/>
  <c r="CK4" i="1"/>
  <c r="CH4" i="1"/>
  <c r="CE4" i="1"/>
  <c r="CB4" i="1"/>
  <c r="BY4" i="1"/>
  <c r="BV4" i="1"/>
  <c r="BS4" i="1"/>
  <c r="DG4" i="1"/>
  <c r="DD4" i="1"/>
  <c r="DA4" i="1"/>
  <c r="CX4" i="1"/>
  <c r="CU4" i="1"/>
  <c r="CR4" i="1"/>
  <c r="CP4" i="1"/>
  <c r="DB28" i="2" l="1"/>
  <c r="DB27" i="2" s="1"/>
  <c r="CU28" i="2"/>
  <c r="CU52" i="2" s="1"/>
  <c r="CU51" i="2" s="1"/>
  <c r="CP28" i="2"/>
  <c r="CY28" i="2"/>
  <c r="BV20" i="7"/>
  <c r="BS26" i="1"/>
  <c r="BS22" i="1"/>
  <c r="BS14" i="1"/>
  <c r="BS9" i="1"/>
  <c r="BS25" i="1"/>
  <c r="BS8" i="1"/>
  <c r="BS28" i="1"/>
  <c r="BS24" i="1"/>
  <c r="BS19" i="1"/>
  <c r="BS7" i="1"/>
  <c r="BS27" i="1"/>
  <c r="BS23" i="1"/>
  <c r="BS10" i="1"/>
  <c r="BS6" i="1"/>
  <c r="BY21" i="2"/>
  <c r="BY18" i="2"/>
  <c r="BY13" i="2"/>
  <c r="BY8" i="2"/>
  <c r="BY6" i="2"/>
  <c r="BY19" i="2"/>
  <c r="BY9" i="2"/>
  <c r="BY5" i="2"/>
  <c r="CR28" i="2"/>
  <c r="BS93" i="2"/>
  <c r="BS90" i="2"/>
  <c r="BS85" i="2"/>
  <c r="BS82" i="2"/>
  <c r="BS80" i="2"/>
  <c r="BS78" i="2"/>
  <c r="BS94" i="2"/>
  <c r="BS91" i="2"/>
  <c r="BS88" i="2"/>
  <c r="BS84" i="2"/>
  <c r="BS81" i="2"/>
  <c r="BS79" i="2"/>
  <c r="BS77" i="2"/>
  <c r="CE93" i="2"/>
  <c r="CE90" i="2"/>
  <c r="CE85" i="2"/>
  <c r="CE80" i="2"/>
  <c r="CE78" i="2"/>
  <c r="CE81" i="2"/>
  <c r="CE77" i="2"/>
  <c r="BV81" i="2"/>
  <c r="BV77" i="2"/>
  <c r="BV93" i="2"/>
  <c r="BV90" i="2"/>
  <c r="BV85" i="2"/>
  <c r="BV80" i="2"/>
  <c r="BV78" i="2"/>
  <c r="CH69" i="2"/>
  <c r="CH66" i="2"/>
  <c r="CH61" i="2"/>
  <c r="CH56" i="2"/>
  <c r="CH54" i="2"/>
  <c r="CH57" i="2"/>
  <c r="CH55" i="2"/>
  <c r="CH53" i="2"/>
  <c r="BS19" i="2"/>
  <c r="BS16" i="2"/>
  <c r="BS12" i="2"/>
  <c r="BS9" i="2"/>
  <c r="BS7" i="2"/>
  <c r="BS5" i="2"/>
  <c r="BS22" i="2"/>
  <c r="BS21" i="2"/>
  <c r="BS18" i="2"/>
  <c r="BS13" i="2"/>
  <c r="BS10" i="2"/>
  <c r="BS8" i="2"/>
  <c r="BS6" i="2"/>
  <c r="CE22" i="2"/>
  <c r="CE21" i="2"/>
  <c r="CE18" i="2"/>
  <c r="CE13" i="2"/>
  <c r="CE8" i="2"/>
  <c r="CE6" i="2"/>
  <c r="CE9" i="2"/>
  <c r="CE5" i="2"/>
  <c r="DA75" i="2"/>
  <c r="CO28" i="2"/>
  <c r="CO52" i="2" s="1"/>
  <c r="CO51" i="2" s="1"/>
  <c r="BV21" i="2"/>
  <c r="BV18" i="2"/>
  <c r="BV13" i="2"/>
  <c r="BV8" i="2"/>
  <c r="BV6" i="2"/>
  <c r="BV9" i="2"/>
  <c r="BV7" i="2"/>
  <c r="CH21" i="2"/>
  <c r="CH18" i="2"/>
  <c r="CH13" i="2"/>
  <c r="CH8" i="2"/>
  <c r="CH6" i="2"/>
  <c r="CH16" i="2"/>
  <c r="CH9" i="2"/>
  <c r="CH5" i="2"/>
  <c r="CE45" i="2"/>
  <c r="CE42" i="2"/>
  <c r="CE37" i="2"/>
  <c r="CE32" i="2"/>
  <c r="CE30" i="2"/>
  <c r="CE43" i="2"/>
  <c r="CE33" i="2"/>
  <c r="CE29" i="2"/>
  <c r="BY93" i="2"/>
  <c r="BY90" i="2"/>
  <c r="BY85" i="2"/>
  <c r="BY80" i="2"/>
  <c r="BY78" i="2"/>
  <c r="BY81" i="2"/>
  <c r="BY77" i="2"/>
  <c r="BY20" i="7"/>
  <c r="BN14" i="7"/>
  <c r="BN15" i="7" s="1"/>
  <c r="BN17" i="7"/>
  <c r="BN23" i="7"/>
  <c r="BN11" i="7"/>
  <c r="BY11" i="7"/>
  <c r="BY25" i="7"/>
  <c r="CE11" i="7"/>
  <c r="BV14" i="7"/>
  <c r="BV15" i="7" s="1"/>
  <c r="CE17" i="7"/>
  <c r="CE23" i="7"/>
  <c r="BV11" i="7"/>
  <c r="BV17" i="7"/>
  <c r="BV23" i="7"/>
  <c r="BY14" i="7"/>
  <c r="BY15" i="7" s="1"/>
  <c r="CE14" i="7"/>
  <c r="CE15" i="7" s="1"/>
  <c r="CK14" i="7"/>
  <c r="CK15" i="7" s="1"/>
  <c r="CH14" i="7"/>
  <c r="CH15" i="7" s="1"/>
  <c r="BE14" i="7"/>
  <c r="BE15" i="7" s="1"/>
  <c r="CE20" i="7"/>
  <c r="CH17" i="7"/>
  <c r="CH23" i="7"/>
  <c r="CB14" i="7"/>
  <c r="CB15" i="7" s="1"/>
  <c r="CH11" i="7"/>
  <c r="CK25" i="7"/>
  <c r="BV25" i="7"/>
  <c r="CH25" i="7"/>
  <c r="CK20" i="7"/>
  <c r="CB11" i="7"/>
  <c r="CB17" i="7"/>
  <c r="CB23" i="7"/>
  <c r="CE25" i="7"/>
  <c r="CH20" i="7"/>
  <c r="BE11" i="7"/>
  <c r="BE17" i="7"/>
  <c r="BE23" i="7"/>
  <c r="BN25" i="7"/>
  <c r="BY17" i="7"/>
  <c r="BY23" i="7"/>
  <c r="CB20" i="7"/>
  <c r="CB25" i="7"/>
  <c r="CK11" i="7"/>
  <c r="CK17" i="7"/>
  <c r="CK23" i="7"/>
  <c r="BE20" i="7"/>
  <c r="BE25" i="7"/>
  <c r="BN20" i="7"/>
  <c r="DE75" i="2"/>
  <c r="DD28" i="2"/>
  <c r="DA52" i="2"/>
  <c r="DA51" i="2" s="1"/>
  <c r="DA27" i="2"/>
  <c r="CX28" i="2"/>
  <c r="CV28" i="2"/>
  <c r="CU27" i="2"/>
  <c r="CS28" i="2"/>
  <c r="DE27" i="2"/>
  <c r="CP27" i="2"/>
  <c r="CP52" i="2"/>
  <c r="CP51" i="2" s="1"/>
  <c r="DB52" i="2"/>
  <c r="DB51" i="2" s="1"/>
  <c r="DI41" i="1"/>
  <c r="DF41" i="1"/>
  <c r="DC41" i="1"/>
  <c r="CZ41" i="1"/>
  <c r="CW41" i="1"/>
  <c r="CT41" i="1"/>
  <c r="CQ41" i="1"/>
  <c r="DI38" i="1"/>
  <c r="DC38" i="1"/>
  <c r="CZ38" i="1"/>
  <c r="CT38" i="1"/>
  <c r="CQ38" i="1"/>
  <c r="DI36" i="1"/>
  <c r="DC36" i="1"/>
  <c r="CZ36" i="1"/>
  <c r="CT36" i="1"/>
  <c r="CQ36" i="1"/>
  <c r="DH4" i="1"/>
  <c r="DE4" i="1"/>
  <c r="DB4" i="1"/>
  <c r="CY4" i="1"/>
  <c r="CV4" i="1"/>
  <c r="CS4" i="1"/>
  <c r="CL4" i="1"/>
  <c r="CI4" i="1"/>
  <c r="CF4" i="1"/>
  <c r="CC4" i="1"/>
  <c r="BZ4" i="1"/>
  <c r="BW4" i="1"/>
  <c r="BT4" i="1"/>
  <c r="CY52" i="2" l="1"/>
  <c r="CY51" i="2" s="1"/>
  <c r="CY27" i="2"/>
  <c r="CH33" i="2"/>
  <c r="CH31" i="2"/>
  <c r="CH29" i="2"/>
  <c r="CH45" i="2"/>
  <c r="CH42" i="2"/>
  <c r="CH37" i="2"/>
  <c r="CH32" i="2"/>
  <c r="CH30" i="2"/>
  <c r="BY28" i="1"/>
  <c r="BY26" i="1"/>
  <c r="BY24" i="1"/>
  <c r="BY22" i="1"/>
  <c r="BY19" i="1"/>
  <c r="BY14" i="1"/>
  <c r="BY9" i="1"/>
  <c r="BY7" i="1"/>
  <c r="BY27" i="1"/>
  <c r="BY25" i="1"/>
  <c r="BY23" i="1"/>
  <c r="BY10" i="1"/>
  <c r="BY6" i="1"/>
  <c r="BS46" i="2"/>
  <c r="BS43" i="2"/>
  <c r="BS37" i="2"/>
  <c r="BS34" i="2"/>
  <c r="BS32" i="2"/>
  <c r="BS30" i="2"/>
  <c r="BS42" i="2"/>
  <c r="BS45" i="2"/>
  <c r="BS40" i="2"/>
  <c r="BS36" i="2"/>
  <c r="BS33" i="2"/>
  <c r="BS31" i="2"/>
  <c r="BS29" i="2"/>
  <c r="CV98" i="2"/>
  <c r="BY98" i="2" s="1"/>
  <c r="BY79" i="2"/>
  <c r="CV100" i="2"/>
  <c r="BY100" i="2" s="1"/>
  <c r="BY91" i="2"/>
  <c r="CV92" i="2"/>
  <c r="BY92" i="2" s="1"/>
  <c r="BY82" i="2"/>
  <c r="CV83" i="2"/>
  <c r="BY83" i="2" s="1"/>
  <c r="CE46" i="2"/>
  <c r="DB47" i="2"/>
  <c r="CE47" i="2" s="1"/>
  <c r="CH12" i="2"/>
  <c r="DE14" i="2"/>
  <c r="CS20" i="2"/>
  <c r="BV20" i="2" s="1"/>
  <c r="BV19" i="2"/>
  <c r="DB14" i="2"/>
  <c r="CE12" i="2"/>
  <c r="DE65" i="2"/>
  <c r="CH65" i="2" s="1"/>
  <c r="CH64" i="2"/>
  <c r="CS100" i="2"/>
  <c r="BV100" i="2" s="1"/>
  <c r="CS98" i="2"/>
  <c r="BV98" i="2" s="1"/>
  <c r="BV79" i="2"/>
  <c r="BV91" i="2"/>
  <c r="CS92" i="2"/>
  <c r="BV92" i="2" s="1"/>
  <c r="CE84" i="2"/>
  <c r="DB86" i="2"/>
  <c r="CR52" i="2"/>
  <c r="CR51" i="2" s="1"/>
  <c r="CR27" i="2"/>
  <c r="BS33" i="1"/>
  <c r="CP34" i="1"/>
  <c r="BS34" i="1" s="1"/>
  <c r="BS20" i="1"/>
  <c r="CP21" i="1"/>
  <c r="BS21" i="1" s="1"/>
  <c r="CE16" i="2"/>
  <c r="DB17" i="2"/>
  <c r="CE17" i="2" s="1"/>
  <c r="CE10" i="2"/>
  <c r="DB11" i="2"/>
  <c r="CE11" i="2" s="1"/>
  <c r="CH67" i="2"/>
  <c r="DE68" i="2"/>
  <c r="CH68" i="2" s="1"/>
  <c r="CH58" i="2"/>
  <c r="DE59" i="2"/>
  <c r="BV94" i="2"/>
  <c r="CS95" i="2"/>
  <c r="BV95" i="2" s="1"/>
  <c r="DB89" i="2"/>
  <c r="CE89" i="2" s="1"/>
  <c r="CE88" i="2"/>
  <c r="CV14" i="2"/>
  <c r="BY12" i="2"/>
  <c r="BS17" i="1"/>
  <c r="CP18" i="1"/>
  <c r="BS18" i="1" s="1"/>
  <c r="BY94" i="2"/>
  <c r="CV95" i="2"/>
  <c r="BY95" i="2" s="1"/>
  <c r="CE36" i="2"/>
  <c r="DB38" i="2"/>
  <c r="DE23" i="2"/>
  <c r="CH23" i="2" s="1"/>
  <c r="CH22" i="2"/>
  <c r="CH81" i="2"/>
  <c r="CH77" i="2"/>
  <c r="CH93" i="2"/>
  <c r="CH90" i="2"/>
  <c r="CH85" i="2"/>
  <c r="CH80" i="2"/>
  <c r="CH78" i="2"/>
  <c r="DE17" i="2"/>
  <c r="CH17" i="2" s="1"/>
  <c r="CH7" i="2"/>
  <c r="DB23" i="2"/>
  <c r="CE23" i="2" s="1"/>
  <c r="CE7" i="2"/>
  <c r="DB20" i="2"/>
  <c r="CE20" i="2" s="1"/>
  <c r="CE19" i="2"/>
  <c r="CH70" i="2"/>
  <c r="DE71" i="2"/>
  <c r="CH71" i="2" s="1"/>
  <c r="BV84" i="2"/>
  <c r="CS86" i="2"/>
  <c r="DB100" i="2"/>
  <c r="CE100" i="2" s="1"/>
  <c r="CE79" i="2"/>
  <c r="DB98" i="2"/>
  <c r="CE98" i="2" s="1"/>
  <c r="DB92" i="2"/>
  <c r="CE92" i="2" s="1"/>
  <c r="CE91" i="2"/>
  <c r="CE82" i="2"/>
  <c r="DB83" i="2"/>
  <c r="CE83" i="2" s="1"/>
  <c r="BY16" i="2"/>
  <c r="CV17" i="2"/>
  <c r="CV11" i="2"/>
  <c r="BY10" i="2"/>
  <c r="BY22" i="2"/>
  <c r="CV23" i="2"/>
  <c r="BY23" i="2" s="1"/>
  <c r="BS11" i="1"/>
  <c r="CP12" i="1"/>
  <c r="BS12" i="1" s="1"/>
  <c r="BS29" i="1"/>
  <c r="CP30" i="1"/>
  <c r="BS30" i="1" s="1"/>
  <c r="CH10" i="2"/>
  <c r="DE11" i="2"/>
  <c r="CH11" i="2" s="1"/>
  <c r="CE28" i="1"/>
  <c r="CE26" i="1"/>
  <c r="CE24" i="1"/>
  <c r="CE22" i="1"/>
  <c r="CE19" i="1"/>
  <c r="CE14" i="1"/>
  <c r="CE9" i="1"/>
  <c r="CE7" i="1"/>
  <c r="CE27" i="1"/>
  <c r="CE25" i="1"/>
  <c r="CE23" i="1"/>
  <c r="CE10" i="1"/>
  <c r="CE6" i="1"/>
  <c r="CE67" i="2"/>
  <c r="CE57" i="2"/>
  <c r="CE53" i="2"/>
  <c r="CE69" i="2"/>
  <c r="CE66" i="2"/>
  <c r="CE61" i="2"/>
  <c r="CE56" i="2"/>
  <c r="CE54" i="2"/>
  <c r="CO27" i="2"/>
  <c r="BY84" i="2"/>
  <c r="CV86" i="2"/>
  <c r="CE40" i="2"/>
  <c r="DB41" i="2"/>
  <c r="CE41" i="2" s="1"/>
  <c r="CH19" i="2"/>
  <c r="DE20" i="2"/>
  <c r="CH20" i="2" s="1"/>
  <c r="CS14" i="2"/>
  <c r="BV12" i="2"/>
  <c r="BV27" i="1"/>
  <c r="BV25" i="1"/>
  <c r="BV23" i="1"/>
  <c r="BV10" i="1"/>
  <c r="BV6" i="1"/>
  <c r="BV28" i="1"/>
  <c r="BV26" i="1"/>
  <c r="BV24" i="1"/>
  <c r="BV22" i="1"/>
  <c r="BV19" i="1"/>
  <c r="BV14" i="1"/>
  <c r="BV9" i="1"/>
  <c r="BV7" i="1"/>
  <c r="CH27" i="1"/>
  <c r="CH25" i="1"/>
  <c r="CH23" i="1"/>
  <c r="CH10" i="1"/>
  <c r="CH6" i="1"/>
  <c r="CH28" i="1"/>
  <c r="CH26" i="1"/>
  <c r="CH24" i="1"/>
  <c r="CH22" i="1"/>
  <c r="CH19" i="1"/>
  <c r="CH14" i="1"/>
  <c r="CH9" i="1"/>
  <c r="CH7" i="1"/>
  <c r="BS69" i="2"/>
  <c r="BS67" i="2"/>
  <c r="BS64" i="2"/>
  <c r="BS60" i="2"/>
  <c r="BS57" i="2"/>
  <c r="BS55" i="2"/>
  <c r="BS53" i="2"/>
  <c r="BS70" i="2"/>
  <c r="BS66" i="2"/>
  <c r="BS61" i="2"/>
  <c r="BS58" i="2"/>
  <c r="BS56" i="2"/>
  <c r="BS54" i="2"/>
  <c r="CV89" i="2"/>
  <c r="BY89" i="2" s="1"/>
  <c r="BY88" i="2"/>
  <c r="DB44" i="2"/>
  <c r="CE44" i="2" s="1"/>
  <c r="CE31" i="2"/>
  <c r="DB35" i="2"/>
  <c r="CE35" i="2" s="1"/>
  <c r="CE34" i="2"/>
  <c r="BV5" i="2"/>
  <c r="CS17" i="2"/>
  <c r="BV17" i="2" s="1"/>
  <c r="BV16" i="2"/>
  <c r="CS11" i="2"/>
  <c r="BV10" i="2"/>
  <c r="BV22" i="2"/>
  <c r="CS23" i="2"/>
  <c r="BV23" i="2" s="1"/>
  <c r="CH60" i="2"/>
  <c r="DE62" i="2"/>
  <c r="BV82" i="2"/>
  <c r="CS83" i="2"/>
  <c r="BV83" i="2" s="1"/>
  <c r="BV88" i="2"/>
  <c r="CS89" i="2"/>
  <c r="BV89" i="2" s="1"/>
  <c r="CE94" i="2"/>
  <c r="DB95" i="2"/>
  <c r="CE95" i="2" s="1"/>
  <c r="CV20" i="2"/>
  <c r="BY7" i="2"/>
  <c r="CP15" i="1"/>
  <c r="BS13" i="1"/>
  <c r="BS31" i="1"/>
  <c r="CP32" i="1"/>
  <c r="BS32" i="1" s="1"/>
  <c r="DD27" i="2"/>
  <c r="DD52" i="2"/>
  <c r="DD51" i="2" s="1"/>
  <c r="CX52" i="2"/>
  <c r="CX51" i="2" s="1"/>
  <c r="CX27" i="2"/>
  <c r="CV52" i="2"/>
  <c r="CV51" i="2" s="1"/>
  <c r="CV27" i="2"/>
  <c r="CS52" i="2"/>
  <c r="CS51" i="2" s="1"/>
  <c r="CS27" i="2"/>
  <c r="BY11" i="2" l="1"/>
  <c r="BY17" i="2"/>
  <c r="BY20" i="2"/>
  <c r="CH59" i="2"/>
  <c r="BY37" i="2"/>
  <c r="BY32" i="2"/>
  <c r="BY30" i="2"/>
  <c r="BY42" i="2"/>
  <c r="BY45" i="2"/>
  <c r="BY33" i="2"/>
  <c r="BY31" i="2"/>
  <c r="BY29" i="2"/>
  <c r="BV57" i="2"/>
  <c r="BV55" i="2"/>
  <c r="BV53" i="2"/>
  <c r="BV66" i="2"/>
  <c r="BV54" i="2"/>
  <c r="BV69" i="2"/>
  <c r="BV61" i="2"/>
  <c r="BV56" i="2"/>
  <c r="BV11" i="2"/>
  <c r="CH33" i="1"/>
  <c r="DE34" i="1"/>
  <c r="CH34" i="1" s="1"/>
  <c r="CS37" i="1"/>
  <c r="BV37" i="1" s="1"/>
  <c r="BV8" i="1"/>
  <c r="CS39" i="1"/>
  <c r="BV39" i="1" s="1"/>
  <c r="BV20" i="1"/>
  <c r="CS21" i="1"/>
  <c r="BV21" i="1" s="1"/>
  <c r="CS42" i="1"/>
  <c r="CS30" i="1"/>
  <c r="BV30" i="1" s="1"/>
  <c r="BV29" i="1"/>
  <c r="DB68" i="2"/>
  <c r="CE68" i="2" s="1"/>
  <c r="CE55" i="2"/>
  <c r="DB34" i="1"/>
  <c r="CE34" i="1" s="1"/>
  <c r="CE33" i="1"/>
  <c r="CH82" i="2"/>
  <c r="DE83" i="2"/>
  <c r="CH83" i="2" s="1"/>
  <c r="CH88" i="2"/>
  <c r="DE89" i="2"/>
  <c r="CH89" i="2" s="1"/>
  <c r="CV15" i="2"/>
  <c r="BY15" i="2" s="1"/>
  <c r="BY14" i="2"/>
  <c r="DB87" i="2"/>
  <c r="CE87" i="2" s="1"/>
  <c r="CE86" i="2"/>
  <c r="BY17" i="1"/>
  <c r="CV18" i="1"/>
  <c r="BY18" i="1" s="1"/>
  <c r="CV32" i="1"/>
  <c r="BY32" i="1" s="1"/>
  <c r="BY31" i="1"/>
  <c r="DE38" i="2"/>
  <c r="CH36" i="2"/>
  <c r="CH31" i="1"/>
  <c r="DE32" i="1"/>
  <c r="CH32" i="1" s="1"/>
  <c r="CH13" i="1"/>
  <c r="DE15" i="1"/>
  <c r="BV33" i="1"/>
  <c r="CS34" i="1"/>
  <c r="BV34" i="1" s="1"/>
  <c r="CV87" i="2"/>
  <c r="BY87" i="2" s="1"/>
  <c r="BY86" i="2"/>
  <c r="CE70" i="2"/>
  <c r="DB71" i="2"/>
  <c r="CE71" i="2" s="1"/>
  <c r="DB15" i="1"/>
  <c r="CE13" i="1"/>
  <c r="BV86" i="2"/>
  <c r="CS87" i="2"/>
  <c r="BV87" i="2" s="1"/>
  <c r="DE100" i="2"/>
  <c r="CH100" i="2" s="1"/>
  <c r="DE98" i="2"/>
  <c r="CH98" i="2" s="1"/>
  <c r="CH79" i="2"/>
  <c r="CH91" i="2"/>
  <c r="DE92" i="2"/>
  <c r="CH92" i="2" s="1"/>
  <c r="DB39" i="2"/>
  <c r="CE39" i="2" s="1"/>
  <c r="CE38" i="2"/>
  <c r="DB15" i="2"/>
  <c r="CE15" i="2" s="1"/>
  <c r="CE14" i="2"/>
  <c r="CV37" i="1"/>
  <c r="BY37" i="1" s="1"/>
  <c r="CV39" i="1"/>
  <c r="BY39" i="1" s="1"/>
  <c r="BY8" i="1"/>
  <c r="BY20" i="1"/>
  <c r="CV21" i="1"/>
  <c r="BY21" i="1" s="1"/>
  <c r="CV42" i="1"/>
  <c r="CV30" i="1"/>
  <c r="BY30" i="1" s="1"/>
  <c r="BY29" i="1"/>
  <c r="BY11" i="1"/>
  <c r="CV12" i="1"/>
  <c r="BY12" i="1" s="1"/>
  <c r="DE35" i="2"/>
  <c r="CH35" i="2" s="1"/>
  <c r="CH34" i="2"/>
  <c r="CH40" i="2"/>
  <c r="DE41" i="2"/>
  <c r="CH41" i="2" s="1"/>
  <c r="CP16" i="1"/>
  <c r="BS16" i="1" s="1"/>
  <c r="BS15" i="1"/>
  <c r="DE12" i="1"/>
  <c r="CH12" i="1" s="1"/>
  <c r="CH11" i="1"/>
  <c r="CH17" i="1"/>
  <c r="DE18" i="1"/>
  <c r="CH18" i="1" s="1"/>
  <c r="BV31" i="1"/>
  <c r="CS32" i="1"/>
  <c r="BV32" i="1" s="1"/>
  <c r="BV13" i="1"/>
  <c r="CS15" i="1"/>
  <c r="CE60" i="2"/>
  <c r="DB62" i="2"/>
  <c r="DB18" i="1"/>
  <c r="CE18" i="1" s="1"/>
  <c r="CE17" i="1"/>
  <c r="CE31" i="1"/>
  <c r="DB32" i="1"/>
  <c r="CE32" i="1" s="1"/>
  <c r="DE95" i="2"/>
  <c r="CH95" i="2" s="1"/>
  <c r="CH94" i="2"/>
  <c r="DE15" i="2"/>
  <c r="CH15" i="2" s="1"/>
  <c r="CH14" i="2"/>
  <c r="BY33" i="1"/>
  <c r="CV34" i="1"/>
  <c r="BY34" i="1" s="1"/>
  <c r="CH43" i="2"/>
  <c r="DE44" i="2"/>
  <c r="CH44" i="2" s="1"/>
  <c r="BV42" i="2"/>
  <c r="BV37" i="2"/>
  <c r="BV32" i="2"/>
  <c r="BV30" i="2"/>
  <c r="BV45" i="2"/>
  <c r="BV33" i="2"/>
  <c r="BV31" i="2"/>
  <c r="BV29" i="2"/>
  <c r="DE63" i="2"/>
  <c r="CH63" i="2" s="1"/>
  <c r="CH62" i="2"/>
  <c r="DE37" i="1"/>
  <c r="CH37" i="1" s="1"/>
  <c r="CH8" i="1"/>
  <c r="DE39" i="1"/>
  <c r="CH39" i="1" s="1"/>
  <c r="DE21" i="1"/>
  <c r="CH21" i="1" s="1"/>
  <c r="CH20" i="1"/>
  <c r="DE42" i="1"/>
  <c r="DE30" i="1"/>
  <c r="CH30" i="1" s="1"/>
  <c r="CH29" i="1"/>
  <c r="CS12" i="1"/>
  <c r="BV12" i="1" s="1"/>
  <c r="BV11" i="1"/>
  <c r="BV17" i="1"/>
  <c r="CS18" i="1"/>
  <c r="BV18" i="1" s="1"/>
  <c r="CS15" i="2"/>
  <c r="BV15" i="2" s="1"/>
  <c r="BV14" i="2"/>
  <c r="CE58" i="2"/>
  <c r="DB59" i="2"/>
  <c r="CE59" i="2" s="1"/>
  <c r="DB65" i="2"/>
  <c r="CE65" i="2" s="1"/>
  <c r="CE64" i="2"/>
  <c r="DB37" i="1"/>
  <c r="CE37" i="1" s="1"/>
  <c r="CE8" i="1"/>
  <c r="DB39" i="1"/>
  <c r="CE39" i="1" s="1"/>
  <c r="CE20" i="1"/>
  <c r="DB21" i="1"/>
  <c r="CE21" i="1" s="1"/>
  <c r="DB42" i="1"/>
  <c r="DB30" i="1"/>
  <c r="CE30" i="1" s="1"/>
  <c r="CE29" i="1"/>
  <c r="CE11" i="1"/>
  <c r="DB12" i="1"/>
  <c r="CE12" i="1" s="1"/>
  <c r="CH84" i="2"/>
  <c r="DE86" i="2"/>
  <c r="CV15" i="1"/>
  <c r="BY13" i="1"/>
  <c r="CH46" i="2"/>
  <c r="DE47" i="2"/>
  <c r="CH47" i="2" s="1"/>
  <c r="BY53" i="2" l="1"/>
  <c r="BY54" i="2"/>
  <c r="BY57" i="2"/>
  <c r="BY56" i="2"/>
  <c r="BY61" i="2"/>
  <c r="BY55" i="2"/>
  <c r="BY66" i="2"/>
  <c r="BY69" i="2"/>
  <c r="DI25" i="13"/>
  <c r="CS44" i="2"/>
  <c r="BV44" i="2" s="1"/>
  <c r="BV43" i="2"/>
  <c r="DB63" i="2"/>
  <c r="CE63" i="2" s="1"/>
  <c r="CE62" i="2"/>
  <c r="CV59" i="2"/>
  <c r="BY58" i="2"/>
  <c r="BY64" i="2"/>
  <c r="CV65" i="2"/>
  <c r="DE16" i="1"/>
  <c r="CH15" i="1"/>
  <c r="BV60" i="2"/>
  <c r="CS62" i="2"/>
  <c r="BY34" i="2"/>
  <c r="CV35" i="2"/>
  <c r="BY35" i="2" s="1"/>
  <c r="CS38" i="2"/>
  <c r="BV36" i="2"/>
  <c r="BV46" i="2"/>
  <c r="CS47" i="2"/>
  <c r="BV47" i="2" s="1"/>
  <c r="BY67" i="2"/>
  <c r="CV68" i="2"/>
  <c r="DB16" i="1"/>
  <c r="CE16" i="1" s="1"/>
  <c r="CE15" i="1"/>
  <c r="DE39" i="2"/>
  <c r="CH38" i="2"/>
  <c r="BV64" i="2"/>
  <c r="CS65" i="2"/>
  <c r="BV65" i="2" s="1"/>
  <c r="BY15" i="1"/>
  <c r="CV16" i="1"/>
  <c r="BY16" i="1" s="1"/>
  <c r="BV40" i="2"/>
  <c r="CS41" i="2"/>
  <c r="BV41" i="2" s="1"/>
  <c r="CS35" i="2"/>
  <c r="BV35" i="2" s="1"/>
  <c r="BV34" i="2"/>
  <c r="CS16" i="1"/>
  <c r="BV16" i="1" s="1"/>
  <c r="BV15" i="1"/>
  <c r="CV71" i="2"/>
  <c r="BY70" i="2"/>
  <c r="BV67" i="2"/>
  <c r="CS68" i="2"/>
  <c r="BV68" i="2" s="1"/>
  <c r="CV38" i="2"/>
  <c r="BY36" i="2"/>
  <c r="BY43" i="2"/>
  <c r="CV44" i="2"/>
  <c r="BY44" i="2" s="1"/>
  <c r="DE87" i="2"/>
  <c r="CH87" i="2" s="1"/>
  <c r="CH86" i="2"/>
  <c r="BY60" i="2"/>
  <c r="CV62" i="2"/>
  <c r="CS59" i="2"/>
  <c r="BV59" i="2" s="1"/>
  <c r="BV58" i="2"/>
  <c r="CS71" i="2"/>
  <c r="BV71" i="2" s="1"/>
  <c r="BV70" i="2"/>
  <c r="CV41" i="2"/>
  <c r="BY41" i="2" s="1"/>
  <c r="BY40" i="2"/>
  <c r="BY46" i="2"/>
  <c r="CV47" i="2"/>
  <c r="BY47" i="2" s="1"/>
  <c r="DI2" i="13"/>
  <c r="DH2" i="13"/>
  <c r="DG2" i="13"/>
  <c r="DF2" i="13"/>
  <c r="DE2" i="13"/>
  <c r="CH16" i="1" l="1"/>
  <c r="BY68" i="2"/>
  <c r="BY71" i="2"/>
  <c r="BY65" i="2"/>
  <c r="CH39" i="2"/>
  <c r="BY59" i="2"/>
  <c r="CV39" i="2"/>
  <c r="BY39" i="2" s="1"/>
  <c r="BY38" i="2"/>
  <c r="CS39" i="2"/>
  <c r="BV39" i="2" s="1"/>
  <c r="BV38" i="2"/>
  <c r="CV63" i="2"/>
  <c r="BY62" i="2"/>
  <c r="CS63" i="2"/>
  <c r="BV63" i="2" s="1"/>
  <c r="BV62" i="2"/>
  <c r="BK12" i="6"/>
  <c r="BJ11" i="6"/>
  <c r="BK8" i="6"/>
  <c r="BK6" i="6"/>
  <c r="BK4" i="6"/>
  <c r="BY63" i="2" l="1"/>
  <c r="BK5" i="6"/>
  <c r="BK7" i="6"/>
  <c r="BK14" i="6"/>
  <c r="BK15" i="6"/>
  <c r="BK10" i="6"/>
  <c r="BK13" i="6"/>
  <c r="BI11" i="6"/>
  <c r="BK11" i="6" s="1"/>
  <c r="BK9" i="6"/>
  <c r="AY22" i="4" l="1"/>
  <c r="AY31" i="4"/>
  <c r="AY39" i="4"/>
  <c r="AY12" i="4"/>
  <c r="T74" i="15" l="1"/>
  <c r="T86" i="15" l="1"/>
  <c r="T83" i="15"/>
  <c r="BF4" i="1"/>
  <c r="BO4" i="1"/>
  <c r="T95" i="15" l="1"/>
  <c r="T89" i="15"/>
  <c r="T92" i="15"/>
  <c r="T87" i="15"/>
  <c r="AG75" i="10"/>
  <c r="AE75" i="10"/>
  <c r="AD75" i="10"/>
  <c r="AB75" i="10"/>
  <c r="Y75" i="10"/>
  <c r="W75" i="10"/>
  <c r="V75" i="10"/>
  <c r="T75" i="10"/>
  <c r="Q75" i="10"/>
  <c r="O75" i="10"/>
  <c r="N75" i="10"/>
  <c r="L75" i="10"/>
  <c r="I75" i="10"/>
  <c r="G75" i="10"/>
  <c r="F75" i="10"/>
  <c r="D75" i="10"/>
  <c r="AI80" i="10" l="1"/>
  <c r="AH80" i="10"/>
  <c r="AH78" i="10"/>
  <c r="AH86" i="10"/>
  <c r="AH79" i="10"/>
  <c r="J70" i="2"/>
  <c r="J64" i="2"/>
  <c r="J62" i="2"/>
  <c r="J61" i="2"/>
  <c r="J60" i="2"/>
  <c r="J58" i="2"/>
  <c r="J57" i="2"/>
  <c r="J56" i="2"/>
  <c r="J55" i="2"/>
  <c r="J54" i="2"/>
  <c r="J53" i="2"/>
  <c r="Y99" i="2"/>
  <c r="Y97" i="2"/>
  <c r="V99" i="2"/>
  <c r="V97" i="2"/>
  <c r="S99" i="2"/>
  <c r="S97" i="2"/>
  <c r="P99" i="2"/>
  <c r="P97" i="2"/>
  <c r="M99" i="2"/>
  <c r="M97" i="2"/>
  <c r="J99" i="2"/>
  <c r="J97" i="2"/>
  <c r="J86" i="2"/>
  <c r="J81" i="2"/>
  <c r="G99" i="2"/>
  <c r="G97" i="2"/>
  <c r="J24" i="4"/>
  <c r="H24" i="4"/>
  <c r="F24" i="4"/>
  <c r="AH82" i="10" l="1"/>
  <c r="AH91" i="10"/>
  <c r="AH94" i="10"/>
  <c r="AG84" i="10"/>
  <c r="AH81" i="10"/>
  <c r="AE87" i="10"/>
  <c r="AE88" i="10" s="1"/>
  <c r="AG90" i="10"/>
  <c r="AH95" i="10"/>
  <c r="AB96" i="10"/>
  <c r="AG93" i="10"/>
  <c r="AE96" i="10"/>
  <c r="AI85" i="10"/>
  <c r="AD87" i="10"/>
  <c r="AI83" i="10"/>
  <c r="AD84" i="10"/>
  <c r="AH83" i="10"/>
  <c r="AB84" i="10"/>
  <c r="AB87" i="10"/>
  <c r="AH85" i="10"/>
  <c r="AG96" i="10"/>
  <c r="AI78" i="10"/>
  <c r="AI92" i="10"/>
  <c r="AD93" i="10"/>
  <c r="AI93" i="10" s="1"/>
  <c r="AI86" i="10"/>
  <c r="AH89" i="10"/>
  <c r="AB90" i="10"/>
  <c r="AG87" i="10"/>
  <c r="AG88" i="10" s="1"/>
  <c r="AE90" i="10"/>
  <c r="AI82" i="10"/>
  <c r="AI79" i="10"/>
  <c r="AI91" i="10"/>
  <c r="AB93" i="10"/>
  <c r="AH92" i="10"/>
  <c r="AE93" i="10"/>
  <c r="AE84" i="10"/>
  <c r="AI89" i="10"/>
  <c r="AD90" i="10"/>
  <c r="AI95" i="10"/>
  <c r="AD96" i="10"/>
  <c r="AI81" i="10"/>
  <c r="AI94" i="10"/>
  <c r="BH12" i="6"/>
  <c r="BE12" i="6"/>
  <c r="BB12" i="6"/>
  <c r="AY12" i="6"/>
  <c r="AV12" i="6"/>
  <c r="F12" i="6"/>
  <c r="I12" i="6"/>
  <c r="L12" i="6"/>
  <c r="O12" i="6"/>
  <c r="R12" i="6"/>
  <c r="U12" i="6"/>
  <c r="X12" i="6"/>
  <c r="AA12" i="6"/>
  <c r="AD12" i="6"/>
  <c r="AG12" i="6"/>
  <c r="AJ12" i="6"/>
  <c r="AM12" i="6"/>
  <c r="AP12" i="6"/>
  <c r="AS12" i="6"/>
  <c r="AW9" i="6"/>
  <c r="AT9" i="6"/>
  <c r="O10" i="6"/>
  <c r="BE15" i="6"/>
  <c r="BE14" i="6"/>
  <c r="BE13" i="6"/>
  <c r="BE10" i="6"/>
  <c r="BE8" i="6"/>
  <c r="BE7" i="6"/>
  <c r="BE6" i="6"/>
  <c r="BE5" i="6"/>
  <c r="BE4" i="6"/>
  <c r="BB14" i="6"/>
  <c r="AY14" i="6"/>
  <c r="AV14" i="6"/>
  <c r="AS14" i="6"/>
  <c r="AP14" i="6"/>
  <c r="AP9" i="6"/>
  <c r="AM14" i="6"/>
  <c r="AJ14" i="6"/>
  <c r="AG14" i="6"/>
  <c r="AD14" i="6"/>
  <c r="AD10" i="6"/>
  <c r="AD9" i="6"/>
  <c r="AD8" i="6"/>
  <c r="AD7" i="6"/>
  <c r="AD6" i="6"/>
  <c r="AD5" i="6"/>
  <c r="AA14" i="6"/>
  <c r="X14" i="6"/>
  <c r="X5" i="6"/>
  <c r="U14" i="6"/>
  <c r="R14" i="6"/>
  <c r="O14" i="6"/>
  <c r="O8" i="6"/>
  <c r="O6" i="6"/>
  <c r="O4" i="6"/>
  <c r="L15" i="6"/>
  <c r="L14" i="6"/>
  <c r="L13" i="6"/>
  <c r="L10" i="6"/>
  <c r="L8" i="6"/>
  <c r="L7" i="6"/>
  <c r="L6" i="6"/>
  <c r="L5" i="6"/>
  <c r="L4" i="6"/>
  <c r="I15" i="6"/>
  <c r="I14" i="6"/>
  <c r="I13" i="6"/>
  <c r="I8" i="6"/>
  <c r="I7" i="6"/>
  <c r="I6" i="6"/>
  <c r="I5" i="6"/>
  <c r="I4" i="6"/>
  <c r="L9" i="6"/>
  <c r="I9" i="6"/>
  <c r="I10" i="6"/>
  <c r="F15" i="6"/>
  <c r="F14" i="6"/>
  <c r="F13" i="6"/>
  <c r="F10" i="6"/>
  <c r="F8" i="6"/>
  <c r="F7" i="6"/>
  <c r="F6" i="6"/>
  <c r="F5" i="6"/>
  <c r="F4" i="6"/>
  <c r="F9" i="6"/>
  <c r="O15" i="6"/>
  <c r="O13" i="6"/>
  <c r="O5" i="6"/>
  <c r="D38" i="3"/>
  <c r="D36" i="3"/>
  <c r="AH90" i="10" l="1"/>
  <c r="AI96" i="10"/>
  <c r="AI84" i="10"/>
  <c r="I11" i="6"/>
  <c r="AI90" i="10"/>
  <c r="AB88" i="10"/>
  <c r="AH88" i="10" s="1"/>
  <c r="AH87" i="10"/>
  <c r="AH93" i="10"/>
  <c r="AH84" i="10"/>
  <c r="AI87" i="10"/>
  <c r="AD88" i="10"/>
  <c r="AI88" i="10" s="1"/>
  <c r="AH96" i="10"/>
  <c r="O7" i="6"/>
  <c r="BH14" i="6"/>
  <c r="R10" i="6"/>
  <c r="F11" i="6"/>
  <c r="L11" i="6"/>
  <c r="Q11" i="3"/>
  <c r="O11" i="3"/>
  <c r="BB20" i="7" l="1"/>
  <c r="P12" i="3"/>
  <c r="R12" i="3"/>
  <c r="O9" i="6"/>
  <c r="O11" i="6"/>
  <c r="AH11" i="3"/>
  <c r="AH19" i="3"/>
  <c r="AH27" i="3"/>
  <c r="AH33" i="3"/>
  <c r="BK14" i="7"/>
  <c r="BK11" i="7"/>
  <c r="BK17" i="7"/>
  <c r="BK23" i="7"/>
  <c r="BK20" i="7"/>
  <c r="BK25" i="7"/>
  <c r="BB17" i="7"/>
  <c r="BB25" i="7"/>
  <c r="BB11" i="7"/>
  <c r="BB23" i="7"/>
  <c r="BB14" i="7"/>
  <c r="BB15" i="7" l="1"/>
  <c r="BK15" i="7"/>
  <c r="BL22" i="7"/>
  <c r="BL19" i="7"/>
  <c r="BL18" i="7"/>
  <c r="BF22" i="7"/>
  <c r="BF19" i="7"/>
  <c r="BF18" i="7"/>
  <c r="BC22" i="7"/>
  <c r="BC19" i="7"/>
  <c r="BC18" i="7"/>
  <c r="AS22" i="7"/>
  <c r="AS19" i="7"/>
  <c r="AS18" i="7"/>
  <c r="AP22" i="7"/>
  <c r="AP19" i="7"/>
  <c r="AP18" i="7"/>
  <c r="AM22" i="7"/>
  <c r="AM19" i="7"/>
  <c r="AM18" i="7"/>
  <c r="AJ22" i="7"/>
  <c r="AJ19" i="7"/>
  <c r="AJ18" i="7"/>
  <c r="AG22" i="7"/>
  <c r="AG19" i="7"/>
  <c r="AG18" i="7"/>
  <c r="AD22" i="7"/>
  <c r="AD19" i="7"/>
  <c r="AD18" i="7"/>
  <c r="CQ2" i="13" l="1"/>
  <c r="CJ99" i="2"/>
  <c r="CJ97" i="2"/>
  <c r="CA99" i="2"/>
  <c r="CA97" i="2"/>
  <c r="BX99" i="2"/>
  <c r="BX97" i="2"/>
  <c r="BU99" i="2"/>
  <c r="BU97" i="2"/>
  <c r="H63" i="2"/>
  <c r="J63" i="2" s="1"/>
  <c r="H71" i="2"/>
  <c r="J71" i="2" s="1"/>
  <c r="H65" i="2"/>
  <c r="J65" i="2" s="1"/>
  <c r="H59" i="2"/>
  <c r="J59" i="2" s="1"/>
  <c r="V36" i="2"/>
  <c r="J37" i="2"/>
  <c r="J36" i="2"/>
  <c r="G37" i="2"/>
  <c r="V12" i="2"/>
  <c r="S12" i="2"/>
  <c r="M12" i="2"/>
  <c r="J21" i="2"/>
  <c r="J19" i="2"/>
  <c r="J18" i="2"/>
  <c r="J12" i="2"/>
  <c r="J7" i="2"/>
  <c r="G21" i="2"/>
  <c r="G19" i="2"/>
  <c r="G18" i="2"/>
  <c r="G12" i="2"/>
  <c r="CM38" i="1"/>
  <c r="CM36" i="1"/>
  <c r="CJ38" i="1"/>
  <c r="CJ36" i="1"/>
  <c r="CG38" i="1"/>
  <c r="CG36" i="1"/>
  <c r="CD38" i="1"/>
  <c r="CD36" i="1"/>
  <c r="CA38" i="1"/>
  <c r="CA36" i="1"/>
  <c r="BX38" i="1"/>
  <c r="BX36" i="1"/>
  <c r="BU38" i="1"/>
  <c r="BU36" i="1"/>
  <c r="BP38" i="1"/>
  <c r="BQ38" i="1" s="1"/>
  <c r="BP36" i="1"/>
  <c r="BQ36" i="1" s="1"/>
  <c r="BP29" i="1"/>
  <c r="BM38" i="1"/>
  <c r="BN38" i="1" s="1"/>
  <c r="BM36" i="1"/>
  <c r="BN36" i="1" s="1"/>
  <c r="BM29" i="1"/>
  <c r="BJ38" i="1"/>
  <c r="BK38" i="1" s="1"/>
  <c r="BJ36" i="1"/>
  <c r="BK36" i="1" s="1"/>
  <c r="BJ29" i="1"/>
  <c r="BG38" i="1"/>
  <c r="BH38" i="1" s="1"/>
  <c r="BG36" i="1"/>
  <c r="BH36" i="1" s="1"/>
  <c r="BG29" i="1"/>
  <c r="BG25" i="1"/>
  <c r="BG19" i="1"/>
  <c r="BG14" i="1"/>
  <c r="BG13" i="1"/>
  <c r="BD38" i="1"/>
  <c r="BE38" i="1" s="1"/>
  <c r="BD36" i="1"/>
  <c r="BE36" i="1" s="1"/>
  <c r="BD29" i="1"/>
  <c r="BD28" i="1"/>
  <c r="BD27" i="1"/>
  <c r="BD25" i="1"/>
  <c r="BD23" i="1"/>
  <c r="BD22" i="1"/>
  <c r="BD19" i="1"/>
  <c r="BD14" i="1"/>
  <c r="BD13" i="1"/>
  <c r="BA38" i="1"/>
  <c r="BB38" i="1" s="1"/>
  <c r="BA36" i="1"/>
  <c r="BB36" i="1" s="1"/>
  <c r="BA29" i="1"/>
  <c r="BA28" i="1"/>
  <c r="BA27" i="1"/>
  <c r="BA25" i="1"/>
  <c r="BA23" i="1"/>
  <c r="BA22" i="1"/>
  <c r="BA19" i="1"/>
  <c r="BA14" i="1"/>
  <c r="BA13" i="1"/>
  <c r="AX38" i="1"/>
  <c r="AY38" i="1" s="1"/>
  <c r="AX36" i="1"/>
  <c r="AY36" i="1" s="1"/>
  <c r="AX29" i="1"/>
  <c r="AX28" i="1"/>
  <c r="AX27" i="1"/>
  <c r="AX25" i="1"/>
  <c r="AX23" i="1"/>
  <c r="AX22" i="1"/>
  <c r="AX19" i="1"/>
  <c r="AX14" i="1"/>
  <c r="AX13" i="1"/>
  <c r="AH28" i="1"/>
  <c r="AI28" i="1" s="1"/>
  <c r="AH27" i="1"/>
  <c r="AI27" i="1" s="1"/>
  <c r="AH25" i="1"/>
  <c r="AI25" i="1" s="1"/>
  <c r="AH23" i="1"/>
  <c r="AI23" i="1" s="1"/>
  <c r="AH22" i="1"/>
  <c r="AI22" i="1" s="1"/>
  <c r="AE28" i="1"/>
  <c r="AF28" i="1" s="1"/>
  <c r="AE27" i="1"/>
  <c r="AF27" i="1" s="1"/>
  <c r="AE25" i="1"/>
  <c r="AF25" i="1" s="1"/>
  <c r="AE23" i="1"/>
  <c r="AF23" i="1" s="1"/>
  <c r="AE22" i="1"/>
  <c r="AF22" i="1" s="1"/>
  <c r="AB28" i="1"/>
  <c r="AB27" i="1"/>
  <c r="AC27" i="1" s="1"/>
  <c r="AB25" i="1"/>
  <c r="AC25" i="1" s="1"/>
  <c r="AB23" i="1"/>
  <c r="AC23" i="1" s="1"/>
  <c r="AB22" i="1"/>
  <c r="AC22" i="1" s="1"/>
  <c r="AB38" i="1"/>
  <c r="AC38" i="1" s="1"/>
  <c r="AB36" i="1"/>
  <c r="AC36" i="1" s="1"/>
  <c r="AB29" i="1"/>
  <c r="AE38" i="1"/>
  <c r="AF38" i="1" s="1"/>
  <c r="AE36" i="1"/>
  <c r="AF36" i="1" s="1"/>
  <c r="AE29" i="1"/>
  <c r="AF29" i="1" s="1"/>
  <c r="AE19" i="1"/>
  <c r="AF19" i="1" s="1"/>
  <c r="AE14" i="1"/>
  <c r="AF14" i="1" s="1"/>
  <c r="AE13" i="1"/>
  <c r="AF13" i="1" s="1"/>
  <c r="AH38" i="1"/>
  <c r="AI38" i="1" s="1"/>
  <c r="AH36" i="1"/>
  <c r="AI36" i="1" s="1"/>
  <c r="AH29" i="1"/>
  <c r="AI29" i="1" s="1"/>
  <c r="AH19" i="1"/>
  <c r="AI19" i="1" s="1"/>
  <c r="AH14" i="1"/>
  <c r="AI14" i="1" s="1"/>
  <c r="AH13" i="1"/>
  <c r="AI13" i="1" s="1"/>
  <c r="AT38" i="1"/>
  <c r="AU38" i="1" s="1"/>
  <c r="AT36" i="1"/>
  <c r="AU36" i="1" s="1"/>
  <c r="AT25" i="1"/>
  <c r="AT19" i="1"/>
  <c r="AT14" i="1"/>
  <c r="AT13" i="1"/>
  <c r="AQ38" i="1"/>
  <c r="AR38" i="1" s="1"/>
  <c r="AQ36" i="1"/>
  <c r="AR36" i="1" s="1"/>
  <c r="AQ29" i="1"/>
  <c r="AR29" i="1" s="1"/>
  <c r="AQ28" i="1"/>
  <c r="AQ27" i="1"/>
  <c r="AQ25" i="1"/>
  <c r="AQ23" i="1"/>
  <c r="AQ22" i="1"/>
  <c r="AQ19" i="1"/>
  <c r="AQ14" i="1"/>
  <c r="AQ13" i="1"/>
  <c r="AN38" i="1"/>
  <c r="AO38" i="1" s="1"/>
  <c r="AN36" i="1"/>
  <c r="AO36" i="1" s="1"/>
  <c r="AN29" i="1"/>
  <c r="AO29" i="1" s="1"/>
  <c r="AN28" i="1"/>
  <c r="AN27" i="1"/>
  <c r="AN25" i="1"/>
  <c r="AN23" i="1"/>
  <c r="AN22" i="1"/>
  <c r="AN19" i="1"/>
  <c r="AN14" i="1"/>
  <c r="AN13" i="1"/>
  <c r="AK38" i="1"/>
  <c r="AL38" i="1" s="1"/>
  <c r="AK36" i="1"/>
  <c r="AL36" i="1" s="1"/>
  <c r="AK29" i="1"/>
  <c r="AL29" i="1" s="1"/>
  <c r="AK28" i="1"/>
  <c r="AK27" i="1"/>
  <c r="AK25" i="1"/>
  <c r="AL25" i="1" s="1"/>
  <c r="AK23" i="1"/>
  <c r="AK22" i="1"/>
  <c r="AK19" i="1"/>
  <c r="AL19" i="1" s="1"/>
  <c r="AK14" i="1"/>
  <c r="AL14" i="1" s="1"/>
  <c r="AK13" i="1"/>
  <c r="AL13" i="1" s="1"/>
  <c r="AC28" i="1"/>
  <c r="U8" i="1"/>
  <c r="Y38" i="1"/>
  <c r="Y36" i="1"/>
  <c r="V38" i="1"/>
  <c r="V36" i="1"/>
  <c r="S38" i="1"/>
  <c r="S36" i="1"/>
  <c r="S29" i="1"/>
  <c r="S28" i="1"/>
  <c r="S27" i="1"/>
  <c r="S25" i="1"/>
  <c r="S23" i="1"/>
  <c r="S22" i="1"/>
  <c r="P38" i="1"/>
  <c r="P36" i="1"/>
  <c r="P29" i="1"/>
  <c r="P28" i="1"/>
  <c r="P27" i="1"/>
  <c r="P25" i="1"/>
  <c r="P23" i="1"/>
  <c r="P22" i="1"/>
  <c r="P19" i="1"/>
  <c r="P14" i="1"/>
  <c r="P13" i="1"/>
  <c r="M38" i="1"/>
  <c r="M36" i="1"/>
  <c r="M29" i="1"/>
  <c r="M28" i="1"/>
  <c r="M27" i="1"/>
  <c r="M25" i="1"/>
  <c r="M23" i="1"/>
  <c r="M22" i="1"/>
  <c r="J38" i="1"/>
  <c r="J36" i="1"/>
  <c r="J29" i="1"/>
  <c r="J28" i="1"/>
  <c r="J27" i="1"/>
  <c r="J25" i="1"/>
  <c r="J23" i="1"/>
  <c r="J22" i="1"/>
  <c r="J13" i="1"/>
  <c r="G41" i="1"/>
  <c r="G38" i="1"/>
  <c r="G36" i="1"/>
  <c r="G29" i="1"/>
  <c r="G28" i="1"/>
  <c r="G27" i="1"/>
  <c r="G25" i="1"/>
  <c r="G23" i="1"/>
  <c r="G22" i="1"/>
  <c r="AN15" i="1" l="1"/>
  <c r="AQ15" i="1"/>
  <c r="BG15" i="1"/>
  <c r="BA15" i="1"/>
  <c r="AT15" i="1"/>
  <c r="AK15" i="1"/>
  <c r="AX15" i="1"/>
  <c r="BD15" i="1"/>
  <c r="AE15" i="1"/>
  <c r="AH15" i="1"/>
  <c r="Y41" i="1"/>
  <c r="V41" i="1"/>
  <c r="P41" i="1"/>
  <c r="M41" i="1"/>
  <c r="AL41" i="1"/>
  <c r="AI41" i="1"/>
  <c r="AU41" i="1"/>
  <c r="AR41" i="1"/>
  <c r="BH41" i="1"/>
  <c r="BE41" i="1"/>
  <c r="BQ41" i="1"/>
  <c r="BN41" i="1"/>
  <c r="CM41" i="1" l="1"/>
  <c r="CJ41" i="1"/>
  <c r="CG41" i="1"/>
  <c r="CD41" i="1"/>
  <c r="CA41" i="1"/>
  <c r="BX41" i="1"/>
  <c r="BU41" i="1"/>
  <c r="BK41" i="1"/>
  <c r="BB41" i="1"/>
  <c r="AY41" i="1"/>
  <c r="AO41" i="1"/>
  <c r="AF41" i="1"/>
  <c r="AC41" i="1"/>
  <c r="S41" i="1"/>
  <c r="J41" i="1"/>
  <c r="AO39" i="4" l="1"/>
  <c r="AO12" i="4"/>
  <c r="AO31" i="4"/>
  <c r="AO22" i="4"/>
  <c r="BN25" i="13" l="1"/>
  <c r="BE26" i="13"/>
  <c r="BI25" i="13"/>
  <c r="BD25" i="13"/>
  <c r="AZ26" i="13"/>
  <c r="AY25" i="13"/>
  <c r="AU26" i="13"/>
  <c r="CI25" i="13"/>
  <c r="CE26" i="13"/>
  <c r="BZ26" i="13"/>
  <c r="CD25" i="13"/>
  <c r="BY25" i="13"/>
  <c r="BU26" i="13"/>
  <c r="BT25" i="13"/>
  <c r="BP26" i="13"/>
  <c r="CL99" i="2"/>
  <c r="CL97" i="2"/>
  <c r="CC99" i="2"/>
  <c r="CC97" i="2"/>
  <c r="BF51" i="2"/>
  <c r="BF27" i="2"/>
  <c r="BF75" i="2"/>
  <c r="BP37" i="2"/>
  <c r="BP36" i="2"/>
  <c r="BP99" i="2"/>
  <c r="BQ99" i="2" s="1"/>
  <c r="BP97" i="2"/>
  <c r="BQ97" i="2" s="1"/>
  <c r="BP13" i="2"/>
  <c r="BP12" i="2"/>
  <c r="CM99" i="2" l="1"/>
  <c r="CM97" i="2"/>
  <c r="CC100" i="2"/>
  <c r="CC98" i="2"/>
  <c r="AX12" i="2"/>
  <c r="BM37" i="2"/>
  <c r="BM36" i="2"/>
  <c r="BM99" i="2"/>
  <c r="BN99" i="2" s="1"/>
  <c r="BM97" i="2"/>
  <c r="BN97" i="2" s="1"/>
  <c r="BM13" i="2"/>
  <c r="BM12" i="2"/>
  <c r="BJ37" i="2"/>
  <c r="BJ36" i="2"/>
  <c r="BJ99" i="2"/>
  <c r="BK99" i="2" s="1"/>
  <c r="BJ97" i="2"/>
  <c r="BK97" i="2" s="1"/>
  <c r="BJ12" i="2"/>
  <c r="BJ13" i="2"/>
  <c r="BG37" i="2"/>
  <c r="BG36" i="2"/>
  <c r="BG99" i="2"/>
  <c r="BH99" i="2" s="1"/>
  <c r="BG97" i="2"/>
  <c r="BH97" i="2" s="1"/>
  <c r="BG12" i="2"/>
  <c r="BG13" i="2"/>
  <c r="BD37" i="2"/>
  <c r="BD36" i="2"/>
  <c r="BD99" i="2"/>
  <c r="BE99" i="2" s="1"/>
  <c r="BD97" i="2"/>
  <c r="BE97" i="2" s="1"/>
  <c r="BD12" i="2"/>
  <c r="BD13" i="2"/>
  <c r="BA60" i="2"/>
  <c r="BA37" i="2"/>
  <c r="BA36" i="2"/>
  <c r="BA99" i="2"/>
  <c r="BB99" i="2" s="1"/>
  <c r="BA97" i="2"/>
  <c r="BB97" i="2" s="1"/>
  <c r="BA13" i="2"/>
  <c r="BA12" i="2"/>
  <c r="AX60" i="2"/>
  <c r="AX37" i="2"/>
  <c r="AX36" i="2"/>
  <c r="AX99" i="2"/>
  <c r="AY99" i="2" s="1"/>
  <c r="AX97" i="2"/>
  <c r="AY97" i="2" s="1"/>
  <c r="AX13" i="2"/>
  <c r="AT37" i="2"/>
  <c r="AU37" i="2" s="1"/>
  <c r="AT36" i="2"/>
  <c r="AU36" i="2" s="1"/>
  <c r="AT99" i="2"/>
  <c r="AU99" i="2" s="1"/>
  <c r="AT97" i="2"/>
  <c r="AU97" i="2" s="1"/>
  <c r="AT13" i="2"/>
  <c r="AU13" i="2" s="1"/>
  <c r="AQ37" i="2"/>
  <c r="AR37" i="2" s="1"/>
  <c r="AQ36" i="2"/>
  <c r="AR36" i="2" s="1"/>
  <c r="AQ99" i="2"/>
  <c r="AR99" i="2" s="1"/>
  <c r="AQ97" i="2"/>
  <c r="AR97" i="2" s="1"/>
  <c r="AQ13" i="2"/>
  <c r="AR13" i="2" s="1"/>
  <c r="AQ12" i="2"/>
  <c r="AR12" i="2" s="1"/>
  <c r="T38" i="2"/>
  <c r="AN37" i="2"/>
  <c r="AO37" i="2" s="1"/>
  <c r="AN99" i="2"/>
  <c r="AO99" i="2" s="1"/>
  <c r="AN97" i="2"/>
  <c r="AO97" i="2" s="1"/>
  <c r="AN13" i="2"/>
  <c r="AO13" i="2" s="1"/>
  <c r="AN12" i="2"/>
  <c r="AO12" i="2" s="1"/>
  <c r="E36" i="2"/>
  <c r="Q36" i="2"/>
  <c r="AK37" i="2"/>
  <c r="AL37" i="2" s="1"/>
  <c r="AK36" i="2"/>
  <c r="AL36" i="2" s="1"/>
  <c r="AK99" i="2"/>
  <c r="AL99" i="2" s="1"/>
  <c r="AK97" i="2"/>
  <c r="AL97" i="2" s="1"/>
  <c r="AK13" i="2"/>
  <c r="AL13" i="2" s="1"/>
  <c r="AH37" i="2"/>
  <c r="AI37" i="2" s="1"/>
  <c r="AH99" i="2"/>
  <c r="AI99" i="2" s="1"/>
  <c r="AH97" i="2"/>
  <c r="AI97" i="2" s="1"/>
  <c r="AH12" i="2"/>
  <c r="AI12" i="2" s="1"/>
  <c r="AH13" i="2"/>
  <c r="AI13" i="2" s="1"/>
  <c r="AE71" i="2"/>
  <c r="AE70" i="2"/>
  <c r="AE65" i="2"/>
  <c r="AE64" i="2"/>
  <c r="AE63" i="2"/>
  <c r="AE62" i="2"/>
  <c r="AE61" i="2"/>
  <c r="AE60" i="2"/>
  <c r="AF60" i="2" s="1"/>
  <c r="AE59" i="2"/>
  <c r="AE58" i="2"/>
  <c r="AE57" i="2"/>
  <c r="AE56" i="2"/>
  <c r="AE55" i="2"/>
  <c r="AE54" i="2"/>
  <c r="AE53" i="2"/>
  <c r="AE37" i="2"/>
  <c r="AF37" i="2" s="1"/>
  <c r="AE36" i="2"/>
  <c r="AF36" i="2" s="1"/>
  <c r="AE99" i="2"/>
  <c r="AF99" i="2" s="1"/>
  <c r="AE97" i="2"/>
  <c r="AF97" i="2" s="1"/>
  <c r="AE86" i="2"/>
  <c r="AE81" i="2"/>
  <c r="AE7" i="2"/>
  <c r="AE9" i="2"/>
  <c r="AE11" i="2"/>
  <c r="AE12" i="2"/>
  <c r="AF12" i="2" s="1"/>
  <c r="AE13" i="2"/>
  <c r="AF13" i="2" s="1"/>
  <c r="AE17" i="2"/>
  <c r="AE23" i="2"/>
  <c r="AB12" i="2"/>
  <c r="AC12" i="2" s="1"/>
  <c r="AB13" i="2"/>
  <c r="AC13" i="2" s="1"/>
  <c r="AB97" i="2"/>
  <c r="AC97" i="2" s="1"/>
  <c r="AB99" i="2"/>
  <c r="AC99" i="2" s="1"/>
  <c r="AB37" i="2"/>
  <c r="AC37" i="2" s="1"/>
  <c r="AE76" i="2"/>
  <c r="AE75" i="2" s="1"/>
  <c r="H38" i="2"/>
  <c r="L98" i="2"/>
  <c r="AB36" i="2" l="1"/>
  <c r="AC36" i="2" s="1"/>
  <c r="G36" i="2"/>
  <c r="AE38" i="2"/>
  <c r="Q38" i="2"/>
  <c r="AN38" i="2" s="1"/>
  <c r="S36" i="2"/>
  <c r="AQ38" i="2"/>
  <c r="AN36" i="2"/>
  <c r="AO36" i="2" s="1"/>
  <c r="AE28" i="2"/>
  <c r="AE52" i="2" s="1"/>
  <c r="AE51" i="2" s="1"/>
  <c r="AE27" i="2" l="1"/>
  <c r="AM34" i="8"/>
  <c r="AN22" i="8"/>
  <c r="AN34" i="8" s="1"/>
  <c r="CY25" i="13" l="1"/>
  <c r="CK26" i="13"/>
  <c r="H14" i="2"/>
  <c r="E14" i="2"/>
  <c r="AE33" i="2" l="1"/>
  <c r="AE14" i="2"/>
  <c r="H15" i="2"/>
  <c r="AB14" i="2"/>
  <c r="AE15" i="2" l="1"/>
  <c r="U32" i="2"/>
  <c r="R32" i="2"/>
  <c r="U11" i="2"/>
  <c r="U8" i="2"/>
  <c r="R11" i="2"/>
  <c r="R8" i="2"/>
  <c r="L80" i="2"/>
  <c r="L8" i="2"/>
  <c r="I38" i="2"/>
  <c r="I39" i="2" l="1"/>
  <c r="J38" i="2"/>
  <c r="U35" i="2"/>
  <c r="L32" i="2"/>
  <c r="L35" i="2"/>
  <c r="BH10" i="6" l="1"/>
  <c r="BH8" i="6"/>
  <c r="BH6" i="6"/>
  <c r="BH5" i="6" l="1"/>
  <c r="BH4" i="6"/>
  <c r="BH9" i="6"/>
  <c r="BH15" i="6"/>
  <c r="BH7" i="6"/>
  <c r="BH13" i="6"/>
  <c r="BF11" i="6"/>
  <c r="BG11" i="6"/>
  <c r="AR4" i="13"/>
  <c r="AP4" i="13" s="1"/>
  <c r="AQ4" i="13" s="1"/>
  <c r="AS4" i="13" s="1"/>
  <c r="AO2" i="13"/>
  <c r="AJ2" i="13"/>
  <c r="BH11" i="6" l="1"/>
  <c r="AN13" i="13"/>
  <c r="AN12" i="13"/>
  <c r="BS4" i="13"/>
  <c r="BS2" i="13" s="1"/>
  <c r="AN14" i="13" l="1"/>
  <c r="BN13" i="13"/>
  <c r="BN12" i="13"/>
  <c r="BI13" i="13"/>
  <c r="BI12" i="13"/>
  <c r="BD13" i="13"/>
  <c r="BD12" i="13"/>
  <c r="AY13" i="13"/>
  <c r="AY12" i="13"/>
  <c r="AS13" i="13"/>
  <c r="AS12" i="13"/>
  <c r="AI13" i="13"/>
  <c r="AI12" i="13"/>
  <c r="X13" i="13"/>
  <c r="X12" i="13"/>
  <c r="X8" i="13"/>
  <c r="X6" i="13"/>
  <c r="X5" i="13"/>
  <c r="N12" i="13"/>
  <c r="BS11" i="13" l="1"/>
  <c r="BS20" i="13"/>
  <c r="BS17" i="13"/>
  <c r="BS15" i="13"/>
  <c r="AI14" i="13"/>
  <c r="BS23" i="13"/>
  <c r="BI14" i="13"/>
  <c r="X7" i="13"/>
  <c r="X14" i="13"/>
  <c r="AS14" i="13"/>
  <c r="BN14" i="13"/>
  <c r="AY14" i="13"/>
  <c r="BD14" i="13"/>
  <c r="AM13" i="1"/>
  <c r="AM25" i="1"/>
  <c r="BJ25" i="1" s="1"/>
  <c r="AM19" i="1"/>
  <c r="AM14" i="1"/>
  <c r="AG15" i="1"/>
  <c r="BA4" i="1"/>
  <c r="AD15" i="1"/>
  <c r="AA15" i="1"/>
  <c r="X15" i="13" l="1"/>
  <c r="AI15" i="1"/>
  <c r="AP13" i="1"/>
  <c r="BJ13" i="1"/>
  <c r="AO13" i="1"/>
  <c r="AP14" i="1"/>
  <c r="AS14" i="1" s="1"/>
  <c r="BJ14" i="1"/>
  <c r="AO14" i="1"/>
  <c r="AF15" i="1"/>
  <c r="AP19" i="1"/>
  <c r="AS19" i="1" s="1"/>
  <c r="BJ19" i="1"/>
  <c r="AO19" i="1"/>
  <c r="AP25" i="1"/>
  <c r="AO25" i="1"/>
  <c r="W15" i="1"/>
  <c r="T15" i="1"/>
  <c r="K15" i="1"/>
  <c r="H15" i="1"/>
  <c r="E13" i="1"/>
  <c r="E14" i="1"/>
  <c r="O15" i="1"/>
  <c r="O8" i="1"/>
  <c r="I9" i="1"/>
  <c r="N8" i="13" s="1"/>
  <c r="I7" i="1"/>
  <c r="N6" i="13" s="1"/>
  <c r="AP15" i="1" l="1"/>
  <c r="AS13" i="1"/>
  <c r="AS15" i="1" s="1"/>
  <c r="AU15" i="1" s="1"/>
  <c r="BP19" i="1"/>
  <c r="AU19" i="1"/>
  <c r="AR25" i="1"/>
  <c r="BM25" i="1"/>
  <c r="O11" i="1"/>
  <c r="O12" i="1" s="1"/>
  <c r="O16" i="1"/>
  <c r="AU14" i="1"/>
  <c r="BP14" i="1"/>
  <c r="AR14" i="1"/>
  <c r="BM14" i="1"/>
  <c r="AD13" i="13"/>
  <c r="AB14" i="1"/>
  <c r="AC14" i="1" s="1"/>
  <c r="AD12" i="13"/>
  <c r="AB13" i="1"/>
  <c r="AR15" i="1"/>
  <c r="BJ15" i="1"/>
  <c r="BM19" i="1"/>
  <c r="AR19" i="1"/>
  <c r="AR13" i="1"/>
  <c r="BM13" i="1"/>
  <c r="AS25" i="1"/>
  <c r="E15" i="1"/>
  <c r="AU13" i="1" l="1"/>
  <c r="BP13" i="1"/>
  <c r="BP15" i="1" s="1"/>
  <c r="O17" i="1"/>
  <c r="O31" i="1" s="1"/>
  <c r="AD14" i="13"/>
  <c r="BM15" i="1"/>
  <c r="AU25" i="1"/>
  <c r="BP25" i="1"/>
  <c r="AC13" i="1"/>
  <c r="AB15" i="1"/>
  <c r="BA42" i="1"/>
  <c r="O20" i="1" l="1"/>
  <c r="O24" i="1" s="1"/>
  <c r="AC15" i="1"/>
  <c r="O42" i="1"/>
  <c r="O33" i="1" l="1"/>
  <c r="O26" i="1"/>
  <c r="U10" i="6" l="1"/>
  <c r="U8" i="6"/>
  <c r="U5" i="6"/>
  <c r="U4" i="6"/>
  <c r="R15" i="6"/>
  <c r="R13" i="6"/>
  <c r="R11" i="6"/>
  <c r="R8" i="6"/>
  <c r="R7" i="6"/>
  <c r="R6" i="6"/>
  <c r="R5" i="6"/>
  <c r="R4" i="6"/>
  <c r="AA5" i="6"/>
  <c r="U13" i="6"/>
  <c r="X7" i="6"/>
  <c r="X4" i="6"/>
  <c r="AG10" i="6"/>
  <c r="AG8" i="6"/>
  <c r="AG7" i="6"/>
  <c r="AG6" i="6"/>
  <c r="AG5" i="6"/>
  <c r="AJ10" i="6"/>
  <c r="AJ8" i="6"/>
  <c r="AJ7" i="6"/>
  <c r="AJ6" i="6"/>
  <c r="AJ5" i="6"/>
  <c r="AM10" i="6"/>
  <c r="AM8" i="6"/>
  <c r="AM7" i="6"/>
  <c r="AM6" i="6"/>
  <c r="AM5" i="6"/>
  <c r="AD4" i="6"/>
  <c r="AG13" i="6"/>
  <c r="AG4" i="6"/>
  <c r="AJ13" i="6"/>
  <c r="AV13" i="6"/>
  <c r="AV10" i="6"/>
  <c r="AV8" i="6"/>
  <c r="AV7" i="6"/>
  <c r="AV6" i="6"/>
  <c r="AV5" i="6"/>
  <c r="AV4" i="6"/>
  <c r="AY5" i="6"/>
  <c r="AY6" i="6"/>
  <c r="AY7" i="6"/>
  <c r="AY8" i="6"/>
  <c r="AY10" i="6"/>
  <c r="AY13" i="6"/>
  <c r="AY4" i="6"/>
  <c r="F34" i="3"/>
  <c r="F32" i="3"/>
  <c r="F29" i="3"/>
  <c r="F24" i="3"/>
  <c r="F23" i="3"/>
  <c r="F18" i="3"/>
  <c r="F15" i="3"/>
  <c r="F14" i="3"/>
  <c r="F10" i="3"/>
  <c r="F9" i="3"/>
  <c r="H34" i="3"/>
  <c r="H32" i="3"/>
  <c r="H31" i="3"/>
  <c r="H30" i="3"/>
  <c r="H29" i="3"/>
  <c r="H26" i="3"/>
  <c r="H25" i="3"/>
  <c r="H24" i="3"/>
  <c r="H23" i="3"/>
  <c r="H22" i="3"/>
  <c r="H18" i="3"/>
  <c r="H17" i="3"/>
  <c r="H16" i="3"/>
  <c r="H15" i="3"/>
  <c r="H14" i="3"/>
  <c r="H13" i="3"/>
  <c r="H10" i="3"/>
  <c r="H9" i="3"/>
  <c r="H8" i="3"/>
  <c r="H7" i="3"/>
  <c r="J34" i="3"/>
  <c r="J32" i="3"/>
  <c r="J31" i="3"/>
  <c r="J29" i="3"/>
  <c r="J24" i="3"/>
  <c r="J23" i="3"/>
  <c r="J18" i="3"/>
  <c r="J15" i="3"/>
  <c r="J14" i="3"/>
  <c r="J10" i="3"/>
  <c r="J9" i="3"/>
  <c r="L34" i="3"/>
  <c r="L32" i="3"/>
  <c r="L31" i="3"/>
  <c r="L30" i="3"/>
  <c r="L29" i="3"/>
  <c r="L28" i="3"/>
  <c r="L26" i="3"/>
  <c r="L25" i="3"/>
  <c r="L24" i="3"/>
  <c r="L23" i="3"/>
  <c r="L22" i="3"/>
  <c r="L21" i="3"/>
  <c r="L20" i="3"/>
  <c r="L18" i="3"/>
  <c r="L17" i="3"/>
  <c r="L16" i="3"/>
  <c r="L15" i="3"/>
  <c r="L14" i="3"/>
  <c r="L13" i="3"/>
  <c r="L12" i="3"/>
  <c r="L10" i="3"/>
  <c r="L9" i="3"/>
  <c r="L8" i="3"/>
  <c r="L7" i="3"/>
  <c r="L6" i="3"/>
  <c r="L5" i="3"/>
  <c r="R29" i="3"/>
  <c r="R17" i="3"/>
  <c r="T12" i="3"/>
  <c r="T9" i="3"/>
  <c r="T8" i="3"/>
  <c r="T7" i="3"/>
  <c r="T6" i="3"/>
  <c r="T5" i="3"/>
  <c r="AF17" i="3" l="1"/>
  <c r="AD17" i="3"/>
  <c r="AD23" i="3"/>
  <c r="AF23" i="3"/>
  <c r="AB23" i="3"/>
  <c r="T10" i="3"/>
  <c r="AB17" i="3"/>
  <c r="V23" i="3"/>
  <c r="P23" i="3"/>
  <c r="T14" i="3"/>
  <c r="T23" i="3"/>
  <c r="T32" i="3"/>
  <c r="R23" i="3"/>
  <c r="Z17" i="3"/>
  <c r="U7" i="6"/>
  <c r="AA4" i="6"/>
  <c r="AA8" i="6"/>
  <c r="AA13" i="6"/>
  <c r="AB29" i="3"/>
  <c r="T34" i="3"/>
  <c r="X6" i="6"/>
  <c r="X10" i="6"/>
  <c r="V29" i="3"/>
  <c r="T15" i="3"/>
  <c r="T24" i="3"/>
  <c r="V17" i="3"/>
  <c r="T16" i="3"/>
  <c r="T21" i="3"/>
  <c r="T25" i="3"/>
  <c r="T30" i="3"/>
  <c r="AD29" i="3"/>
  <c r="Z23" i="3"/>
  <c r="T17" i="3"/>
  <c r="T22" i="3"/>
  <c r="T26" i="3"/>
  <c r="P29" i="3"/>
  <c r="X8" i="6"/>
  <c r="X13" i="6"/>
  <c r="AF29" i="3"/>
  <c r="AJ4" i="6"/>
  <c r="AA6" i="6"/>
  <c r="AA10" i="6"/>
  <c r="AD13" i="6"/>
  <c r="R7" i="3"/>
  <c r="P7" i="3"/>
  <c r="P26" i="3"/>
  <c r="R26" i="3"/>
  <c r="AR9" i="6"/>
  <c r="T18" i="3"/>
  <c r="T28" i="3"/>
  <c r="P9" i="3"/>
  <c r="R9" i="3"/>
  <c r="P20" i="3"/>
  <c r="R20" i="3"/>
  <c r="AM4" i="6"/>
  <c r="P8" i="3"/>
  <c r="R8" i="3"/>
  <c r="T20" i="3"/>
  <c r="T29" i="3"/>
  <c r="P17" i="3"/>
  <c r="P10" i="3"/>
  <c r="R10" i="3"/>
  <c r="P21" i="3"/>
  <c r="R21" i="3"/>
  <c r="R30" i="3"/>
  <c r="P30" i="3"/>
  <c r="AA7" i="6"/>
  <c r="P13" i="3"/>
  <c r="R13" i="3"/>
  <c r="R22" i="3"/>
  <c r="P22" i="3"/>
  <c r="R31" i="3"/>
  <c r="P31" i="3"/>
  <c r="AM13" i="6"/>
  <c r="T13" i="3"/>
  <c r="T31" i="3"/>
  <c r="R14" i="3"/>
  <c r="P14" i="3"/>
  <c r="P32" i="3"/>
  <c r="R32" i="3"/>
  <c r="P18" i="3"/>
  <c r="R18" i="3"/>
  <c r="Z29" i="3"/>
  <c r="P5" i="3"/>
  <c r="R5" i="3"/>
  <c r="R15" i="3"/>
  <c r="P15" i="3"/>
  <c r="P24" i="3"/>
  <c r="R24" i="3"/>
  <c r="P34" i="3"/>
  <c r="R34" i="3"/>
  <c r="P28" i="3"/>
  <c r="R28" i="3"/>
  <c r="R6" i="3"/>
  <c r="P6" i="3"/>
  <c r="P16" i="3"/>
  <c r="R16" i="3"/>
  <c r="P25" i="3"/>
  <c r="R25" i="3"/>
  <c r="AS5" i="6"/>
  <c r="AS10" i="6"/>
  <c r="AP7" i="6"/>
  <c r="AP13" i="6"/>
  <c r="AG15" i="6"/>
  <c r="AD15" i="6"/>
  <c r="AJ9" i="6"/>
  <c r="AG11" i="6"/>
  <c r="X11" i="6"/>
  <c r="U9" i="6"/>
  <c r="AY11" i="6"/>
  <c r="AV9" i="6"/>
  <c r="AV15" i="6"/>
  <c r="AS6" i="6"/>
  <c r="AQ9" i="6"/>
  <c r="AS11" i="6"/>
  <c r="AP4" i="6"/>
  <c r="AP8" i="6"/>
  <c r="AP15" i="6"/>
  <c r="AM15" i="6"/>
  <c r="AJ15" i="6"/>
  <c r="U11" i="6"/>
  <c r="AA9" i="6"/>
  <c r="AA15" i="6"/>
  <c r="AS7" i="6"/>
  <c r="AS13" i="6"/>
  <c r="AP5" i="6"/>
  <c r="AP10" i="6"/>
  <c r="AD11" i="6"/>
  <c r="AM9" i="6"/>
  <c r="AG9" i="6"/>
  <c r="X9" i="6"/>
  <c r="X15" i="6"/>
  <c r="AY15" i="6"/>
  <c r="AY9" i="6"/>
  <c r="AV11" i="6"/>
  <c r="AS4" i="6"/>
  <c r="AS8" i="6"/>
  <c r="AS15" i="6"/>
  <c r="AP6" i="6"/>
  <c r="AP11" i="6"/>
  <c r="AM11" i="6"/>
  <c r="AJ11" i="6"/>
  <c r="U6" i="6"/>
  <c r="U15" i="6"/>
  <c r="AA11" i="6"/>
  <c r="R9" i="6"/>
  <c r="K27" i="3"/>
  <c r="L27" i="3" s="1"/>
  <c r="Q33" i="3"/>
  <c r="J6" i="3"/>
  <c r="I37" i="3"/>
  <c r="J20" i="3"/>
  <c r="E38" i="3"/>
  <c r="F6" i="3"/>
  <c r="F20" i="3"/>
  <c r="E37" i="3"/>
  <c r="O33" i="3"/>
  <c r="N33" i="3"/>
  <c r="K19" i="3"/>
  <c r="L19" i="3" s="1"/>
  <c r="J28" i="3"/>
  <c r="G39" i="3"/>
  <c r="H12" i="3"/>
  <c r="H21" i="3"/>
  <c r="E36" i="3"/>
  <c r="E35" i="3"/>
  <c r="F5" i="3"/>
  <c r="F28" i="3"/>
  <c r="E41" i="3"/>
  <c r="D39" i="3"/>
  <c r="O19" i="3"/>
  <c r="N11" i="3"/>
  <c r="N27" i="3"/>
  <c r="K33" i="3"/>
  <c r="L33" i="3" s="1"/>
  <c r="J7" i="3"/>
  <c r="J19" i="3"/>
  <c r="I39" i="3"/>
  <c r="J12" i="3"/>
  <c r="J16" i="3"/>
  <c r="J21" i="3"/>
  <c r="J25" i="3"/>
  <c r="J30" i="3"/>
  <c r="G36" i="3"/>
  <c r="H5" i="3"/>
  <c r="G35" i="3"/>
  <c r="H28" i="3"/>
  <c r="F7" i="3"/>
  <c r="E39" i="3"/>
  <c r="F12" i="3"/>
  <c r="F19" i="3"/>
  <c r="F16" i="3"/>
  <c r="E40" i="3"/>
  <c r="F21" i="3"/>
  <c r="F25" i="3"/>
  <c r="F30" i="3"/>
  <c r="D35" i="3"/>
  <c r="D41" i="3"/>
  <c r="Q27" i="3"/>
  <c r="I35" i="3"/>
  <c r="J5" i="3"/>
  <c r="I36" i="3"/>
  <c r="D40" i="3"/>
  <c r="Q19" i="3"/>
  <c r="O27" i="3"/>
  <c r="N19" i="3"/>
  <c r="K11" i="3"/>
  <c r="L11" i="3" s="1"/>
  <c r="J8" i="3"/>
  <c r="J13" i="3"/>
  <c r="J17" i="3"/>
  <c r="J22" i="3"/>
  <c r="J26" i="3"/>
  <c r="H6" i="3"/>
  <c r="G37" i="3"/>
  <c r="H20" i="3"/>
  <c r="F8" i="3"/>
  <c r="F13" i="3"/>
  <c r="F17" i="3"/>
  <c r="F22" i="3"/>
  <c r="F26" i="3"/>
  <c r="F31" i="3"/>
  <c r="D37" i="3"/>
  <c r="Y27" i="3"/>
  <c r="Y19" i="3"/>
  <c r="S33" i="3"/>
  <c r="Y33" i="3"/>
  <c r="AA27" i="3"/>
  <c r="AA33" i="3"/>
  <c r="Y11" i="3"/>
  <c r="AA11" i="3"/>
  <c r="AA19" i="3"/>
  <c r="S11" i="3"/>
  <c r="S27" i="3"/>
  <c r="S19" i="3"/>
  <c r="AE11" i="3"/>
  <c r="AE19" i="3"/>
  <c r="AE27" i="3"/>
  <c r="AE33" i="3"/>
  <c r="T11" i="3" l="1"/>
  <c r="T27" i="3"/>
  <c r="T19" i="3"/>
  <c r="R27" i="3"/>
  <c r="P27" i="3"/>
  <c r="P33" i="3"/>
  <c r="R33" i="3"/>
  <c r="T33" i="3"/>
  <c r="P11" i="3"/>
  <c r="R11" i="3"/>
  <c r="R19" i="3"/>
  <c r="P19" i="3"/>
  <c r="AS9" i="6"/>
  <c r="H33" i="3"/>
  <c r="H27" i="3"/>
  <c r="F11" i="3"/>
  <c r="J11" i="3"/>
  <c r="G38" i="3"/>
  <c r="H11" i="3"/>
  <c r="G41" i="3"/>
  <c r="I40" i="3"/>
  <c r="J27" i="3"/>
  <c r="I41" i="3"/>
  <c r="J33" i="3"/>
  <c r="I38" i="3"/>
  <c r="F27" i="3"/>
  <c r="F33" i="3"/>
  <c r="G40" i="3"/>
  <c r="H19" i="3"/>
  <c r="AJ34" i="3"/>
  <c r="AJ32" i="3"/>
  <c r="AJ31" i="3"/>
  <c r="AJ30" i="3"/>
  <c r="AJ29" i="3"/>
  <c r="AJ28" i="3"/>
  <c r="AJ26" i="3"/>
  <c r="AJ25" i="3"/>
  <c r="AJ24" i="3"/>
  <c r="AJ23" i="3"/>
  <c r="AJ22" i="3"/>
  <c r="AJ21" i="3"/>
  <c r="AJ20" i="3"/>
  <c r="AJ18" i="3"/>
  <c r="AJ17" i="3"/>
  <c r="AJ16" i="3"/>
  <c r="AJ15" i="3"/>
  <c r="AJ14" i="3"/>
  <c r="AJ13" i="3"/>
  <c r="AJ12" i="3"/>
  <c r="AJ10" i="3"/>
  <c r="AJ9" i="3"/>
  <c r="AJ8" i="3"/>
  <c r="AJ7" i="3"/>
  <c r="AJ6" i="3"/>
  <c r="AJ5" i="3"/>
  <c r="AL34" i="3"/>
  <c r="AL32" i="3"/>
  <c r="AL31" i="3"/>
  <c r="AL30" i="3"/>
  <c r="AL29" i="3"/>
  <c r="AL28" i="3"/>
  <c r="AL26" i="3"/>
  <c r="AL25" i="3"/>
  <c r="AL24" i="3"/>
  <c r="AL23" i="3"/>
  <c r="AL22" i="3"/>
  <c r="AL21" i="3"/>
  <c r="AL20" i="3"/>
  <c r="AL18" i="3"/>
  <c r="AL17" i="3"/>
  <c r="AL16" i="3"/>
  <c r="AL15" i="3"/>
  <c r="AL14" i="3"/>
  <c r="AL13" i="3"/>
  <c r="AL12" i="3"/>
  <c r="AL10" i="3"/>
  <c r="AL9" i="3"/>
  <c r="AL8" i="3"/>
  <c r="AL7" i="3"/>
  <c r="AL6" i="3"/>
  <c r="AL5" i="3"/>
  <c r="AN34" i="3"/>
  <c r="AN32" i="3"/>
  <c r="AN31" i="3"/>
  <c r="AN30" i="3"/>
  <c r="AN29" i="3"/>
  <c r="AN28" i="3"/>
  <c r="AN26" i="3"/>
  <c r="AN25" i="3"/>
  <c r="AN24" i="3"/>
  <c r="AN23" i="3"/>
  <c r="AN22" i="3"/>
  <c r="AN21" i="3"/>
  <c r="AN20" i="3"/>
  <c r="AN18" i="3"/>
  <c r="AN17" i="3"/>
  <c r="AN16" i="3"/>
  <c r="AN15" i="3"/>
  <c r="AN14" i="3"/>
  <c r="AN13" i="3"/>
  <c r="AN12" i="3"/>
  <c r="AN10" i="3"/>
  <c r="AN9" i="3"/>
  <c r="AN8" i="3"/>
  <c r="AN7" i="3"/>
  <c r="AN6" i="3"/>
  <c r="AN5" i="3"/>
  <c r="AP34" i="3"/>
  <c r="AP32" i="3"/>
  <c r="AP31" i="3"/>
  <c r="AP30" i="3"/>
  <c r="AP29" i="3"/>
  <c r="AP28" i="3"/>
  <c r="AP26" i="3"/>
  <c r="AP25" i="3"/>
  <c r="AP24" i="3"/>
  <c r="AP23" i="3"/>
  <c r="AP22" i="3"/>
  <c r="AP21" i="3"/>
  <c r="AP20" i="3"/>
  <c r="AP18" i="3"/>
  <c r="AP17" i="3"/>
  <c r="AP16" i="3"/>
  <c r="AP15" i="3"/>
  <c r="AP14" i="3"/>
  <c r="AP13" i="3"/>
  <c r="AP12" i="3"/>
  <c r="AP10" i="3"/>
  <c r="AP9" i="3"/>
  <c r="AP8" i="3"/>
  <c r="AP7" i="3"/>
  <c r="AP6" i="3"/>
  <c r="AP5" i="3"/>
  <c r="J38" i="4"/>
  <c r="J35" i="4"/>
  <c r="J28" i="4"/>
  <c r="J27" i="4"/>
  <c r="J21" i="4"/>
  <c r="J19" i="4"/>
  <c r="J11" i="4"/>
  <c r="J18" i="4"/>
  <c r="L24" i="4"/>
  <c r="L16" i="4"/>
  <c r="L15" i="4"/>
  <c r="L7" i="4"/>
  <c r="L6" i="4"/>
  <c r="P40" i="4"/>
  <c r="P38" i="4"/>
  <c r="P37" i="4"/>
  <c r="P36" i="4"/>
  <c r="P34" i="4"/>
  <c r="P33" i="4"/>
  <c r="P32" i="4"/>
  <c r="P30" i="4"/>
  <c r="P29" i="4"/>
  <c r="P28" i="4"/>
  <c r="P27" i="4"/>
  <c r="P26" i="4"/>
  <c r="P25" i="4"/>
  <c r="AF26" i="4"/>
  <c r="AP38" i="4"/>
  <c r="AP37" i="4"/>
  <c r="AP36" i="4"/>
  <c r="AP35" i="4"/>
  <c r="AP34" i="4"/>
  <c r="AP33" i="4"/>
  <c r="AP32" i="4"/>
  <c r="AP30" i="4"/>
  <c r="AP29" i="4"/>
  <c r="AP28" i="4"/>
  <c r="AP27" i="4"/>
  <c r="AP26" i="4"/>
  <c r="AP25" i="4"/>
  <c r="AP24" i="4"/>
  <c r="AP21" i="4"/>
  <c r="AP20" i="4"/>
  <c r="AP19" i="4"/>
  <c r="AP18" i="4"/>
  <c r="AP17" i="4"/>
  <c r="AP16" i="4"/>
  <c r="AP15" i="4"/>
  <c r="AP14" i="4"/>
  <c r="AP13" i="4"/>
  <c r="AP11" i="4"/>
  <c r="AP10" i="4"/>
  <c r="AP9" i="4"/>
  <c r="AP8" i="4"/>
  <c r="AP7" i="4"/>
  <c r="AP6" i="4"/>
  <c r="AJ40" i="4"/>
  <c r="AJ38" i="4"/>
  <c r="AJ37" i="4"/>
  <c r="AJ36" i="4"/>
  <c r="AJ35" i="4"/>
  <c r="AJ34" i="4"/>
  <c r="AJ33" i="4"/>
  <c r="AJ32" i="4"/>
  <c r="AJ30" i="4"/>
  <c r="AJ29" i="4"/>
  <c r="AJ28" i="4"/>
  <c r="AJ27" i="4"/>
  <c r="AJ26" i="4"/>
  <c r="AJ24" i="4"/>
  <c r="AJ21" i="4"/>
  <c r="AJ20" i="4"/>
  <c r="AJ18" i="4"/>
  <c r="AJ17" i="4"/>
  <c r="AJ16" i="4"/>
  <c r="AJ15" i="4"/>
  <c r="AJ14" i="4"/>
  <c r="AJ13" i="4"/>
  <c r="AJ10" i="4"/>
  <c r="AJ9" i="4"/>
  <c r="AJ8" i="4"/>
  <c r="AJ7" i="4"/>
  <c r="AJ6" i="4"/>
  <c r="AJ5" i="4"/>
  <c r="AL40" i="4"/>
  <c r="AL38" i="4"/>
  <c r="AL37" i="4"/>
  <c r="AL36" i="4"/>
  <c r="AL35" i="4"/>
  <c r="AL34" i="4"/>
  <c r="AL33" i="4"/>
  <c r="AL32" i="4"/>
  <c r="AL30" i="4"/>
  <c r="AL29" i="4"/>
  <c r="AL28" i="4"/>
  <c r="AL27" i="4"/>
  <c r="AL26" i="4"/>
  <c r="AL24" i="4"/>
  <c r="AL21" i="4"/>
  <c r="AL20" i="4"/>
  <c r="AL18" i="4"/>
  <c r="AL17" i="4"/>
  <c r="AL16" i="4"/>
  <c r="AL15" i="4"/>
  <c r="AL14" i="4"/>
  <c r="AL13" i="4"/>
  <c r="AL10" i="4"/>
  <c r="AL9" i="4"/>
  <c r="AL8" i="4"/>
  <c r="AL7" i="4"/>
  <c r="AL6" i="4"/>
  <c r="AL5" i="4"/>
  <c r="AN40" i="4"/>
  <c r="AN38" i="4"/>
  <c r="AN37" i="4"/>
  <c r="AN36" i="4"/>
  <c r="AN35" i="4"/>
  <c r="AN34" i="4"/>
  <c r="AN33" i="4"/>
  <c r="AN32" i="4"/>
  <c r="AN30" i="4"/>
  <c r="AN29" i="4"/>
  <c r="AN28" i="4"/>
  <c r="AN27" i="4"/>
  <c r="AN26" i="4"/>
  <c r="AN24" i="4"/>
  <c r="AN21" i="4"/>
  <c r="AN20" i="4"/>
  <c r="AN18" i="4"/>
  <c r="AN17" i="4"/>
  <c r="AN16" i="4"/>
  <c r="AN15" i="4"/>
  <c r="AN14" i="4"/>
  <c r="AN13" i="4"/>
  <c r="AN10" i="4"/>
  <c r="AN9" i="4"/>
  <c r="AN8" i="4"/>
  <c r="AN7" i="4"/>
  <c r="AN6" i="4"/>
  <c r="AN5" i="4"/>
  <c r="E7" i="7"/>
  <c r="AA22" i="7"/>
  <c r="AA24" i="7"/>
  <c r="AA21" i="7"/>
  <c r="AA19" i="7"/>
  <c r="AA18" i="7"/>
  <c r="AA16" i="7"/>
  <c r="AA13" i="7"/>
  <c r="AA12" i="7"/>
  <c r="AA10" i="7"/>
  <c r="AA8" i="7"/>
  <c r="AA7" i="7"/>
  <c r="AA6" i="7"/>
  <c r="AA5" i="7"/>
  <c r="U9" i="7"/>
  <c r="L33" i="4" l="1"/>
  <c r="Z18" i="4"/>
  <c r="T13" i="4"/>
  <c r="T21" i="4"/>
  <c r="T30" i="4"/>
  <c r="T40" i="4"/>
  <c r="AL19" i="4"/>
  <c r="L8" i="4"/>
  <c r="L17" i="4"/>
  <c r="AN19" i="4"/>
  <c r="AJ19" i="4"/>
  <c r="AJ25" i="4"/>
  <c r="AN25" i="4"/>
  <c r="AL25" i="4"/>
  <c r="P35" i="4"/>
  <c r="L5" i="4"/>
  <c r="L14" i="4"/>
  <c r="L23" i="4"/>
  <c r="AL11" i="4"/>
  <c r="AJ11" i="4"/>
  <c r="AN11" i="4"/>
  <c r="F35" i="4"/>
  <c r="L9" i="4"/>
  <c r="L18" i="4"/>
  <c r="L28" i="4"/>
  <c r="L37" i="4"/>
  <c r="T8" i="4"/>
  <c r="T17" i="4"/>
  <c r="T26" i="4"/>
  <c r="T35" i="4"/>
  <c r="V26" i="4"/>
  <c r="L11" i="4"/>
  <c r="L20" i="4"/>
  <c r="I9" i="7"/>
  <c r="L10" i="4"/>
  <c r="L19" i="4"/>
  <c r="AD26" i="4"/>
  <c r="H33" i="4"/>
  <c r="AF18" i="4"/>
  <c r="AD18" i="4"/>
  <c r="AB26" i="4"/>
  <c r="H18" i="4"/>
  <c r="F18" i="4"/>
  <c r="F9" i="7"/>
  <c r="O9" i="7"/>
  <c r="H28" i="4"/>
  <c r="F28" i="4"/>
  <c r="AF34" i="4"/>
  <c r="AD34" i="4"/>
  <c r="R9" i="7"/>
  <c r="AB18" i="4"/>
  <c r="AB34" i="4"/>
  <c r="T6" i="4"/>
  <c r="T10" i="4"/>
  <c r="T15" i="4"/>
  <c r="T19" i="4"/>
  <c r="T24" i="4"/>
  <c r="T28" i="4"/>
  <c r="T33" i="4"/>
  <c r="T37" i="4"/>
  <c r="R6" i="4"/>
  <c r="R10" i="4"/>
  <c r="R15" i="4"/>
  <c r="R19" i="4"/>
  <c r="J34" i="4"/>
  <c r="H19" i="4"/>
  <c r="F19" i="4"/>
  <c r="F38" i="4"/>
  <c r="R25" i="4"/>
  <c r="R29" i="4"/>
  <c r="R34" i="4"/>
  <c r="R38" i="4"/>
  <c r="P7" i="4"/>
  <c r="P11" i="4"/>
  <c r="P16" i="4"/>
  <c r="P20" i="4"/>
  <c r="L26" i="4"/>
  <c r="L30" i="4"/>
  <c r="L35" i="4"/>
  <c r="L40" i="4"/>
  <c r="H35" i="4"/>
  <c r="V34" i="4"/>
  <c r="T7" i="4"/>
  <c r="T11" i="4"/>
  <c r="T16" i="4"/>
  <c r="T20" i="4"/>
  <c r="T25" i="4"/>
  <c r="T29" i="4"/>
  <c r="T34" i="4"/>
  <c r="T38" i="4"/>
  <c r="R7" i="4"/>
  <c r="R11" i="4"/>
  <c r="R16" i="4"/>
  <c r="R20" i="4"/>
  <c r="J26" i="4"/>
  <c r="H11" i="4"/>
  <c r="H26" i="4"/>
  <c r="F11" i="4"/>
  <c r="F26" i="4"/>
  <c r="AN23" i="4"/>
  <c r="AL23" i="4"/>
  <c r="AJ23" i="4"/>
  <c r="L9" i="7"/>
  <c r="V18" i="4"/>
  <c r="T5" i="4"/>
  <c r="T9" i="4"/>
  <c r="T14" i="4"/>
  <c r="T18" i="4"/>
  <c r="T23" i="4"/>
  <c r="T27" i="4"/>
  <c r="T32" i="4"/>
  <c r="T36" i="4"/>
  <c r="R5" i="4"/>
  <c r="R9" i="4"/>
  <c r="R14" i="4"/>
  <c r="R18" i="4"/>
  <c r="R23" i="4"/>
  <c r="Z34" i="4"/>
  <c r="R27" i="4"/>
  <c r="R32" i="4"/>
  <c r="R36" i="4"/>
  <c r="P5" i="4"/>
  <c r="P9" i="4"/>
  <c r="P14" i="4"/>
  <c r="P18" i="4"/>
  <c r="P23" i="4"/>
  <c r="R28" i="4"/>
  <c r="R33" i="4"/>
  <c r="R37" i="4"/>
  <c r="P6" i="4"/>
  <c r="P15" i="4"/>
  <c r="L25" i="4"/>
  <c r="L29" i="4"/>
  <c r="L34" i="4"/>
  <c r="L38" i="4"/>
  <c r="J29" i="4"/>
  <c r="H27" i="4"/>
  <c r="F27" i="4"/>
  <c r="R30" i="4"/>
  <c r="R40" i="4"/>
  <c r="P13" i="4"/>
  <c r="P21" i="4"/>
  <c r="L27" i="4"/>
  <c r="L36" i="4"/>
  <c r="H8" i="4"/>
  <c r="H29" i="4"/>
  <c r="H38" i="4"/>
  <c r="F29" i="4"/>
  <c r="R13" i="4"/>
  <c r="R21" i="4"/>
  <c r="R26" i="4"/>
  <c r="R35" i="4"/>
  <c r="P8" i="4"/>
  <c r="P17" i="4"/>
  <c r="F21" i="4"/>
  <c r="H5" i="4"/>
  <c r="J5" i="4"/>
  <c r="F5" i="4"/>
  <c r="H14" i="4"/>
  <c r="J14" i="4"/>
  <c r="F14" i="4"/>
  <c r="J23" i="4"/>
  <c r="F23" i="4"/>
  <c r="H23" i="4"/>
  <c r="J33" i="4"/>
  <c r="F33" i="4"/>
  <c r="R8" i="4"/>
  <c r="R17" i="4"/>
  <c r="H6" i="4"/>
  <c r="J6" i="4"/>
  <c r="F6" i="4"/>
  <c r="J15" i="4"/>
  <c r="F15" i="4"/>
  <c r="H15" i="4"/>
  <c r="J25" i="4"/>
  <c r="F25" i="4"/>
  <c r="H25" i="4"/>
  <c r="Z26" i="4"/>
  <c r="P10" i="4"/>
  <c r="P19" i="4"/>
  <c r="H34" i="4"/>
  <c r="J7" i="4"/>
  <c r="F7" i="4"/>
  <c r="H7" i="4"/>
  <c r="F16" i="4"/>
  <c r="J16" i="4"/>
  <c r="H16" i="4"/>
  <c r="X9" i="7"/>
  <c r="L13" i="4"/>
  <c r="L21" i="4"/>
  <c r="F8" i="4"/>
  <c r="J8" i="4"/>
  <c r="J17" i="4"/>
  <c r="F17" i="4"/>
  <c r="H17" i="4"/>
  <c r="F36" i="4"/>
  <c r="H36" i="4"/>
  <c r="J36" i="4"/>
  <c r="L32" i="4"/>
  <c r="H21" i="4"/>
  <c r="J9" i="4"/>
  <c r="F9" i="4"/>
  <c r="H9" i="4"/>
  <c r="H37" i="4"/>
  <c r="J37" i="4"/>
  <c r="F37" i="4"/>
  <c r="R24" i="4"/>
  <c r="P24" i="4"/>
  <c r="F34" i="4"/>
  <c r="J10" i="4"/>
  <c r="F10" i="4"/>
  <c r="H10" i="4"/>
  <c r="H20" i="4"/>
  <c r="J20" i="4"/>
  <c r="F20" i="4"/>
  <c r="H30" i="4"/>
  <c r="J30" i="4"/>
  <c r="F30" i="4"/>
  <c r="F40" i="4"/>
  <c r="J40" i="4"/>
  <c r="H40" i="4"/>
  <c r="H13" i="4"/>
  <c r="J13" i="4"/>
  <c r="F13" i="4"/>
  <c r="F32" i="4"/>
  <c r="J32" i="4"/>
  <c r="H32" i="4"/>
  <c r="W11" i="7"/>
  <c r="AA9" i="7"/>
  <c r="AM9" i="7"/>
  <c r="AP9" i="7"/>
  <c r="AG9" i="7"/>
  <c r="AD9" i="7"/>
  <c r="AS9" i="7"/>
  <c r="AJ9" i="7"/>
  <c r="E10" i="7"/>
  <c r="E11" i="7" s="1"/>
  <c r="T11" i="7"/>
  <c r="T25" i="7"/>
  <c r="N11" i="7"/>
  <c r="N25" i="7"/>
  <c r="T17" i="7"/>
  <c r="T23" i="7"/>
  <c r="Q14" i="7"/>
  <c r="Q15" i="7" s="1"/>
  <c r="E14" i="7"/>
  <c r="E15" i="7" s="1"/>
  <c r="AH39" i="4"/>
  <c r="AP39" i="4" s="1"/>
  <c r="N39" i="4"/>
  <c r="D39" i="4"/>
  <c r="AM11" i="3"/>
  <c r="AN11" i="3" s="1"/>
  <c r="K14" i="7"/>
  <c r="K15" i="7" s="1"/>
  <c r="T14" i="7"/>
  <c r="T15" i="7" s="1"/>
  <c r="Q11" i="7"/>
  <c r="Q17" i="7"/>
  <c r="Q23" i="7"/>
  <c r="N14" i="7"/>
  <c r="N15" i="7" s="1"/>
  <c r="K17" i="7"/>
  <c r="H14" i="7"/>
  <c r="H15" i="7" s="1"/>
  <c r="K25" i="7"/>
  <c r="W17" i="7"/>
  <c r="H20" i="7"/>
  <c r="AM12" i="4"/>
  <c r="T20" i="7"/>
  <c r="Q20" i="7"/>
  <c r="N17" i="7"/>
  <c r="N23" i="7"/>
  <c r="K20" i="7"/>
  <c r="E17" i="7"/>
  <c r="E23" i="7"/>
  <c r="E20" i="7"/>
  <c r="W14" i="7"/>
  <c r="W15" i="7" s="1"/>
  <c r="W20" i="7"/>
  <c r="N20" i="7"/>
  <c r="AH31" i="4"/>
  <c r="AP31" i="4" s="1"/>
  <c r="Q25" i="7"/>
  <c r="K11" i="7"/>
  <c r="K23" i="7"/>
  <c r="H11" i="7"/>
  <c r="H17" i="7"/>
  <c r="H23" i="7"/>
  <c r="E25" i="7"/>
  <c r="AK31" i="4"/>
  <c r="AI31" i="4"/>
  <c r="W25" i="7"/>
  <c r="H25" i="7"/>
  <c r="AK22" i="4"/>
  <c r="AI22" i="4"/>
  <c r="AH12" i="4"/>
  <c r="AP12" i="4" s="1"/>
  <c r="AH22" i="4"/>
  <c r="AP22" i="4" s="1"/>
  <c r="AE22" i="4"/>
  <c r="Y22" i="4"/>
  <c r="Y31" i="4"/>
  <c r="N12" i="4"/>
  <c r="G31" i="4"/>
  <c r="Q22" i="4"/>
  <c r="O22" i="4"/>
  <c r="N22" i="4"/>
  <c r="K22" i="4"/>
  <c r="I22" i="4"/>
  <c r="G22" i="4"/>
  <c r="E22" i="4"/>
  <c r="D22" i="4"/>
  <c r="N31" i="4"/>
  <c r="D12" i="4"/>
  <c r="D31" i="4"/>
  <c r="AK33" i="3"/>
  <c r="AL33" i="3" s="1"/>
  <c r="AO11" i="3"/>
  <c r="AP11" i="3" s="1"/>
  <c r="AO19" i="3"/>
  <c r="AP19" i="3" s="1"/>
  <c r="AO27" i="3"/>
  <c r="AP27" i="3" s="1"/>
  <c r="AM19" i="3"/>
  <c r="AN19" i="3" s="1"/>
  <c r="AK27" i="3"/>
  <c r="AL27" i="3" s="1"/>
  <c r="AI11" i="3"/>
  <c r="AJ11" i="3" s="1"/>
  <c r="AK19" i="3"/>
  <c r="AL19" i="3" s="1"/>
  <c r="AM33" i="3"/>
  <c r="AN33" i="3" s="1"/>
  <c r="AO33" i="3"/>
  <c r="AP33" i="3" s="1"/>
  <c r="AM27" i="3"/>
  <c r="AN27" i="3" s="1"/>
  <c r="AI27" i="3"/>
  <c r="AJ27" i="3" s="1"/>
  <c r="AI33" i="3"/>
  <c r="AJ33" i="3" s="1"/>
  <c r="AI19" i="3"/>
  <c r="AJ19" i="3" s="1"/>
  <c r="AK11" i="3"/>
  <c r="AL11" i="3" s="1"/>
  <c r="E31" i="4"/>
  <c r="E39" i="4"/>
  <c r="E12" i="4"/>
  <c r="G39" i="4"/>
  <c r="G12" i="4"/>
  <c r="I31" i="4"/>
  <c r="I39" i="4"/>
  <c r="I12" i="4"/>
  <c r="K31" i="4"/>
  <c r="K39" i="4"/>
  <c r="K12" i="4"/>
  <c r="O31" i="4"/>
  <c r="O39" i="4"/>
  <c r="O12" i="4"/>
  <c r="Q31" i="4"/>
  <c r="Q39" i="4"/>
  <c r="Q12" i="4"/>
  <c r="S39" i="4"/>
  <c r="S12" i="4"/>
  <c r="S22" i="4"/>
  <c r="S31" i="4"/>
  <c r="Y39" i="4"/>
  <c r="Y12" i="4"/>
  <c r="AE31" i="4"/>
  <c r="AE39" i="4"/>
  <c r="AE12" i="4"/>
  <c r="AI39" i="4"/>
  <c r="AI12" i="4"/>
  <c r="AK39" i="4"/>
  <c r="AK12" i="4"/>
  <c r="AM39" i="4"/>
  <c r="AM31" i="4"/>
  <c r="AM22" i="4"/>
  <c r="D23" i="7"/>
  <c r="AA23" i="7" s="1"/>
  <c r="W23" i="7"/>
  <c r="D20" i="7"/>
  <c r="AA20" i="7" s="1"/>
  <c r="D14" i="7"/>
  <c r="D17" i="7"/>
  <c r="AA17" i="7" s="1"/>
  <c r="D11" i="7"/>
  <c r="AA11" i="7" s="1"/>
  <c r="D25" i="7"/>
  <c r="AA25" i="7" s="1"/>
  <c r="L31" i="4" l="1"/>
  <c r="F31" i="4"/>
  <c r="R31" i="4"/>
  <c r="AN31" i="4"/>
  <c r="T12" i="4"/>
  <c r="AJ31" i="4"/>
  <c r="AL39" i="4"/>
  <c r="P12" i="4"/>
  <c r="AN39" i="4"/>
  <c r="AJ39" i="4"/>
  <c r="AL31" i="4"/>
  <c r="AJ12" i="4"/>
  <c r="F22" i="4"/>
  <c r="AL12" i="4"/>
  <c r="J31" i="4"/>
  <c r="AN22" i="4"/>
  <c r="R12" i="4"/>
  <c r="R39" i="4"/>
  <c r="J12" i="4"/>
  <c r="AN12" i="4"/>
  <c r="R22" i="4"/>
  <c r="T31" i="4"/>
  <c r="P39" i="4"/>
  <c r="H12" i="4"/>
  <c r="J39" i="4"/>
  <c r="T22" i="4"/>
  <c r="P31" i="4"/>
  <c r="H39" i="4"/>
  <c r="H31" i="4"/>
  <c r="AJ22" i="4"/>
  <c r="L12" i="4"/>
  <c r="F12" i="4"/>
  <c r="H22" i="4"/>
  <c r="AL22" i="4"/>
  <c r="P22" i="4"/>
  <c r="T39" i="4"/>
  <c r="L39" i="4"/>
  <c r="F39" i="4"/>
  <c r="J22" i="4"/>
  <c r="L22" i="4"/>
  <c r="D15" i="7"/>
  <c r="AA15" i="7" s="1"/>
  <c r="AA14" i="7"/>
  <c r="AW21" i="7"/>
  <c r="AW18" i="7"/>
  <c r="AW13" i="7"/>
  <c r="AB9" i="7"/>
  <c r="AE9" i="7"/>
  <c r="AH9" i="7"/>
  <c r="AK9" i="7"/>
  <c r="BI18" i="7"/>
  <c r="BI13" i="7"/>
  <c r="AN9" i="7"/>
  <c r="AQ9" i="7"/>
  <c r="BO18" i="7"/>
  <c r="BO13" i="7"/>
  <c r="AT9" i="7"/>
  <c r="BL9" i="7" l="1"/>
  <c r="BM9" i="7" s="1"/>
  <c r="AZ9" i="7"/>
  <c r="BA9" i="7" s="1"/>
  <c r="BO12" i="7"/>
  <c r="BI9" i="7"/>
  <c r="BJ9" i="7" s="1"/>
  <c r="AW9" i="7"/>
  <c r="AX9" i="7" s="1"/>
  <c r="BF9" i="7"/>
  <c r="BG9" i="7" s="1"/>
  <c r="BO9" i="7"/>
  <c r="BP9" i="7" s="1"/>
  <c r="BI12" i="7"/>
  <c r="BC9" i="7"/>
  <c r="BD9" i="7" s="1"/>
  <c r="AW12" i="7"/>
  <c r="AY17" i="7"/>
  <c r="Z14" i="7"/>
  <c r="AV11" i="7"/>
  <c r="AV14" i="7"/>
  <c r="AR14" i="7"/>
  <c r="AV20" i="7"/>
  <c r="AV25" i="7"/>
  <c r="AL14" i="7"/>
  <c r="AV17" i="7"/>
  <c r="AV23" i="7"/>
  <c r="AY14" i="7"/>
  <c r="AY20" i="7"/>
  <c r="AY25" i="7"/>
  <c r="AY11" i="7"/>
  <c r="AY23" i="7"/>
  <c r="BH14" i="7"/>
  <c r="BH20" i="7"/>
  <c r="BH11" i="7"/>
  <c r="BH17" i="7"/>
  <c r="BH25" i="7"/>
  <c r="BH23" i="7"/>
  <c r="BH15" i="7" l="1"/>
  <c r="AY15" i="7"/>
  <c r="BO14" i="7"/>
  <c r="BI14" i="7"/>
  <c r="AW14" i="7"/>
  <c r="AV15" i="7"/>
  <c r="E76" i="2" l="1"/>
  <c r="K76" i="2"/>
  <c r="K28" i="2" s="1"/>
  <c r="N76" i="2"/>
  <c r="N28" i="2" s="1"/>
  <c r="Q76" i="2"/>
  <c r="Q28" i="2" s="1"/>
  <c r="T76" i="2"/>
  <c r="T28" i="2" s="1"/>
  <c r="W51" i="2"/>
  <c r="W27" i="2"/>
  <c r="W75" i="2"/>
  <c r="AS51" i="2"/>
  <c r="AS27" i="2"/>
  <c r="AS75" i="2"/>
  <c r="AP76" i="2"/>
  <c r="AP28" i="2" s="1"/>
  <c r="AM76" i="2"/>
  <c r="AM28" i="2" s="1"/>
  <c r="AJ76" i="2"/>
  <c r="AJ28" i="2" s="1"/>
  <c r="AG76" i="2"/>
  <c r="AG28" i="2" s="1"/>
  <c r="AD76" i="2"/>
  <c r="AD28" i="2" s="1"/>
  <c r="AA76" i="2"/>
  <c r="AA28" i="2" s="1"/>
  <c r="E28" i="2" l="1"/>
  <c r="AB28" i="2" s="1"/>
  <c r="AB76" i="2"/>
  <c r="E75" i="2"/>
  <c r="AB75" i="2" s="1"/>
  <c r="K27" i="2"/>
  <c r="K52" i="2"/>
  <c r="K51" i="2" s="1"/>
  <c r="K75" i="2"/>
  <c r="N27" i="2"/>
  <c r="N52" i="2"/>
  <c r="N51" i="2" s="1"/>
  <c r="N75" i="2"/>
  <c r="Q27" i="2"/>
  <c r="Q52" i="2"/>
  <c r="Q51" i="2" s="1"/>
  <c r="Q75" i="2"/>
  <c r="T52" i="2"/>
  <c r="T51" i="2" s="1"/>
  <c r="T27" i="2"/>
  <c r="T75" i="2"/>
  <c r="AP27" i="2"/>
  <c r="AP52" i="2"/>
  <c r="AP51" i="2" s="1"/>
  <c r="AP75" i="2"/>
  <c r="AM52" i="2"/>
  <c r="AM51" i="2" s="1"/>
  <c r="AM27" i="2"/>
  <c r="AM75" i="2"/>
  <c r="AJ27" i="2"/>
  <c r="AJ52" i="2"/>
  <c r="AJ51" i="2" s="1"/>
  <c r="AJ75" i="2"/>
  <c r="AG27" i="2"/>
  <c r="AG52" i="2"/>
  <c r="AG51" i="2" s="1"/>
  <c r="AG75" i="2"/>
  <c r="AD27" i="2"/>
  <c r="AD52" i="2"/>
  <c r="AD51" i="2" s="1"/>
  <c r="AD75" i="2"/>
  <c r="AA27" i="2"/>
  <c r="AA52" i="2"/>
  <c r="AA51" i="2" s="1"/>
  <c r="AA75" i="2"/>
  <c r="E27" i="2" l="1"/>
  <c r="AB27" i="2" s="1"/>
  <c r="E52" i="2"/>
  <c r="E51" i="2" s="1"/>
  <c r="BP33" i="2"/>
  <c r="AT57" i="2"/>
  <c r="AU57" i="2" s="1"/>
  <c r="AT81" i="2"/>
  <c r="AU81" i="2" s="1"/>
  <c r="BP57" i="2"/>
  <c r="AT33" i="2"/>
  <c r="AU33" i="2" s="1"/>
  <c r="BP81" i="2"/>
  <c r="W38" i="2"/>
  <c r="G81" i="2"/>
  <c r="S81" i="2"/>
  <c r="S57" i="2"/>
  <c r="AS38" i="2"/>
  <c r="AF81" i="2"/>
  <c r="AF57" i="2"/>
  <c r="AF33" i="2"/>
  <c r="AB51" i="2" l="1"/>
  <c r="G57" i="2"/>
  <c r="AB33" i="2"/>
  <c r="AC33" i="2" s="1"/>
  <c r="AB52" i="2"/>
  <c r="BD57" i="2"/>
  <c r="BG33" i="2"/>
  <c r="BM33" i="2"/>
  <c r="BM57" i="2"/>
  <c r="AN57" i="2"/>
  <c r="AO57" i="2" s="1"/>
  <c r="AK57" i="2"/>
  <c r="AL57" i="2" s="1"/>
  <c r="AH33" i="2"/>
  <c r="AI33" i="2" s="1"/>
  <c r="AH57" i="2"/>
  <c r="AI57" i="2" s="1"/>
  <c r="BG81" i="2"/>
  <c r="AN81" i="2"/>
  <c r="AO81" i="2" s="1"/>
  <c r="AT38" i="2"/>
  <c r="AU38" i="2" s="1"/>
  <c r="AX33" i="2"/>
  <c r="AX57" i="2"/>
  <c r="BA57" i="2"/>
  <c r="BJ57" i="2"/>
  <c r="BJ81" i="2"/>
  <c r="BM81" i="2"/>
  <c r="AQ57" i="2"/>
  <c r="AR57" i="2" s="1"/>
  <c r="AQ81" i="2"/>
  <c r="AR81" i="2" s="1"/>
  <c r="AN33" i="2"/>
  <c r="AO33" i="2" s="1"/>
  <c r="AK33" i="2"/>
  <c r="AL33" i="2" s="1"/>
  <c r="AX61" i="2"/>
  <c r="BA33" i="2"/>
  <c r="BD33" i="2"/>
  <c r="BG57" i="2"/>
  <c r="BJ61" i="2"/>
  <c r="BJ33" i="2"/>
  <c r="BJ85" i="2"/>
  <c r="AQ33" i="2"/>
  <c r="AR33" i="2" s="1"/>
  <c r="BP38" i="2"/>
  <c r="BA81" i="2"/>
  <c r="AX81" i="2"/>
  <c r="AX85" i="2"/>
  <c r="AH81" i="2"/>
  <c r="AI81" i="2" s="1"/>
  <c r="BD81" i="2"/>
  <c r="AK81" i="2"/>
  <c r="AL81" i="2" s="1"/>
  <c r="AB81" i="2"/>
  <c r="AC81" i="2" s="1"/>
  <c r="N38" i="2"/>
  <c r="E38" i="2"/>
  <c r="AD38" i="2"/>
  <c r="AJ38" i="2"/>
  <c r="AA38" i="2"/>
  <c r="AP38" i="2"/>
  <c r="AM38" i="2"/>
  <c r="AG38" i="2"/>
  <c r="AA62" i="2"/>
  <c r="AB57" i="2" l="1"/>
  <c r="AC57" i="2" s="1"/>
  <c r="AF38" i="2"/>
  <c r="AK38" i="2"/>
  <c r="AL38" i="2" s="1"/>
  <c r="AO38" i="2"/>
  <c r="AR38" i="2"/>
  <c r="BM38" i="2"/>
  <c r="BJ38" i="2"/>
  <c r="BG38" i="2"/>
  <c r="BD38" i="2"/>
  <c r="BA38" i="2"/>
  <c r="AX62" i="2"/>
  <c r="AX38" i="2"/>
  <c r="AB38" i="2"/>
  <c r="AC38" i="2" s="1"/>
  <c r="F4" i="1" l="1"/>
  <c r="I4" i="1"/>
  <c r="L4" i="1"/>
  <c r="O4" i="1"/>
  <c r="R4" i="1"/>
  <c r="U4" i="1"/>
  <c r="X4" i="1"/>
  <c r="W4" i="1"/>
  <c r="T4" i="1"/>
  <c r="Q4" i="1"/>
  <c r="N4" i="1"/>
  <c r="K4" i="1"/>
  <c r="H4" i="1"/>
  <c r="E4" i="1"/>
  <c r="AB4" i="1"/>
  <c r="AE4" i="1"/>
  <c r="AH4" i="1"/>
  <c r="V25" i="1" l="1"/>
  <c r="V22" i="1"/>
  <c r="V27" i="1"/>
  <c r="V28" i="1"/>
  <c r="V23" i="1"/>
  <c r="F42" i="1" l="1"/>
  <c r="L42" i="1"/>
  <c r="AK4" i="1"/>
  <c r="AE42" i="1" l="1"/>
  <c r="AH42" i="1"/>
  <c r="AB42" i="1"/>
  <c r="AN4" i="1"/>
  <c r="AQ4" i="1"/>
  <c r="AT4" i="1"/>
  <c r="AA4" i="1" l="1"/>
  <c r="AD4" i="1"/>
  <c r="AM3" i="1"/>
  <c r="AA1" i="1"/>
  <c r="AG4" i="1"/>
  <c r="AJ4" i="1"/>
  <c r="AM4" i="1"/>
  <c r="AP4" i="1"/>
  <c r="AS4" i="1"/>
  <c r="AX4" i="1"/>
  <c r="AW4" i="1"/>
  <c r="AZ4" i="1"/>
  <c r="BD4" i="1"/>
  <c r="BC4" i="1"/>
  <c r="BG4" i="1"/>
  <c r="R42" i="1" l="1"/>
  <c r="I42" i="1"/>
  <c r="BJ4" i="1"/>
  <c r="BI4" i="1"/>
  <c r="BM4" i="1"/>
  <c r="BL4" i="1"/>
  <c r="BP4" i="1"/>
  <c r="V29" i="1" l="1"/>
  <c r="AN42" i="1"/>
  <c r="AQ42" i="1"/>
  <c r="AK42" i="1"/>
  <c r="J22" i="8"/>
  <c r="I22" i="8"/>
  <c r="H22" i="8"/>
  <c r="G22" i="8"/>
  <c r="F22" i="8"/>
  <c r="E22" i="8"/>
  <c r="D22" i="8"/>
  <c r="C22" i="8"/>
  <c r="J17" i="8"/>
  <c r="I17" i="8"/>
  <c r="H17" i="8"/>
  <c r="G17" i="8"/>
  <c r="F17" i="8"/>
  <c r="E17" i="8"/>
  <c r="D17" i="8"/>
  <c r="C17" i="8"/>
  <c r="J32" i="8"/>
  <c r="I32" i="8"/>
  <c r="H32" i="8"/>
  <c r="G32" i="8"/>
  <c r="F32" i="8"/>
  <c r="E32" i="8"/>
  <c r="D32" i="8"/>
  <c r="C32" i="8"/>
  <c r="J11" i="8"/>
  <c r="J34" i="8" s="1"/>
  <c r="I11" i="8"/>
  <c r="H11" i="8"/>
  <c r="G11" i="8"/>
  <c r="F11" i="8"/>
  <c r="E11" i="8"/>
  <c r="E34" i="8" s="1"/>
  <c r="D11" i="8"/>
  <c r="D34" i="8" s="1"/>
  <c r="C11" i="8"/>
  <c r="R22" i="8"/>
  <c r="Q22" i="8"/>
  <c r="P22" i="8"/>
  <c r="O22" i="8"/>
  <c r="N22" i="8"/>
  <c r="M22" i="8"/>
  <c r="L22" i="8"/>
  <c r="K22" i="8"/>
  <c r="R17" i="8"/>
  <c r="Q17" i="8"/>
  <c r="P17" i="8"/>
  <c r="O17" i="8"/>
  <c r="N17" i="8"/>
  <c r="M17" i="8"/>
  <c r="L17" i="8"/>
  <c r="K17" i="8"/>
  <c r="R32" i="8"/>
  <c r="Q32" i="8"/>
  <c r="P32" i="8"/>
  <c r="O32" i="8"/>
  <c r="N32" i="8"/>
  <c r="M32" i="8"/>
  <c r="L32" i="8"/>
  <c r="K32" i="8"/>
  <c r="R11" i="8"/>
  <c r="Q11" i="8"/>
  <c r="P11" i="8"/>
  <c r="O11" i="8"/>
  <c r="N11" i="8"/>
  <c r="N34" i="8" s="1"/>
  <c r="M11" i="8"/>
  <c r="M34" i="8" s="1"/>
  <c r="L11" i="8"/>
  <c r="L34" i="8" s="1"/>
  <c r="K11" i="8"/>
  <c r="K34" i="8" s="1"/>
  <c r="Z22" i="8"/>
  <c r="Y22" i="8"/>
  <c r="X22" i="8"/>
  <c r="W22" i="8"/>
  <c r="V22" i="8"/>
  <c r="U22" i="8"/>
  <c r="T22" i="8"/>
  <c r="S22" i="8"/>
  <c r="Z17" i="8"/>
  <c r="Y17" i="8"/>
  <c r="X17" i="8"/>
  <c r="W17" i="8"/>
  <c r="V17" i="8"/>
  <c r="U17" i="8"/>
  <c r="T17" i="8"/>
  <c r="S17" i="8"/>
  <c r="Z32" i="8"/>
  <c r="Y32" i="8"/>
  <c r="X32" i="8"/>
  <c r="W32" i="8"/>
  <c r="V32" i="8"/>
  <c r="U32" i="8"/>
  <c r="T32" i="8"/>
  <c r="S32" i="8"/>
  <c r="Z11" i="8"/>
  <c r="Y11" i="8"/>
  <c r="X11" i="8"/>
  <c r="W11" i="8"/>
  <c r="V11" i="8"/>
  <c r="V34" i="8" s="1"/>
  <c r="U11" i="8"/>
  <c r="U34" i="8" s="1"/>
  <c r="T11" i="8"/>
  <c r="T34" i="8" s="1"/>
  <c r="S11" i="8"/>
  <c r="S34" i="8" s="1"/>
  <c r="AB22" i="8"/>
  <c r="AC22" i="8"/>
  <c r="AD22" i="8"/>
  <c r="AE22" i="8"/>
  <c r="AF22" i="8"/>
  <c r="AG22" i="8"/>
  <c r="AH22" i="8"/>
  <c r="AB17" i="8"/>
  <c r="AC17" i="8"/>
  <c r="AD17" i="8"/>
  <c r="AE17" i="8"/>
  <c r="AF17" i="8"/>
  <c r="AG17" i="8"/>
  <c r="AH17" i="8"/>
  <c r="AB32" i="8"/>
  <c r="AC32" i="8"/>
  <c r="AD32" i="8"/>
  <c r="AE32" i="8"/>
  <c r="AF32" i="8"/>
  <c r="AG32" i="8"/>
  <c r="AH32" i="8"/>
  <c r="AB11" i="8"/>
  <c r="AC11" i="8"/>
  <c r="AD11" i="8"/>
  <c r="AE11" i="8"/>
  <c r="AF11" i="8"/>
  <c r="AG11" i="8"/>
  <c r="AH11" i="8"/>
  <c r="AI11" i="8"/>
  <c r="AJ11" i="8"/>
  <c r="AA22" i="8"/>
  <c r="AA17" i="8"/>
  <c r="AA32" i="8"/>
  <c r="AA11" i="8"/>
  <c r="F25" i="7"/>
  <c r="F24" i="7"/>
  <c r="F23" i="7"/>
  <c r="X22" i="7"/>
  <c r="U22" i="7"/>
  <c r="R22" i="7"/>
  <c r="O22" i="7"/>
  <c r="L22" i="7"/>
  <c r="I22" i="7"/>
  <c r="F22" i="7"/>
  <c r="F21" i="7"/>
  <c r="F20" i="7"/>
  <c r="X19" i="7"/>
  <c r="U19" i="7"/>
  <c r="R19" i="7"/>
  <c r="O19" i="7"/>
  <c r="L19" i="7"/>
  <c r="I19" i="7"/>
  <c r="F19" i="7"/>
  <c r="X18" i="7"/>
  <c r="U18" i="7"/>
  <c r="R18" i="7"/>
  <c r="O18" i="7"/>
  <c r="L18" i="7"/>
  <c r="I18" i="7"/>
  <c r="F18" i="7"/>
  <c r="F16" i="7"/>
  <c r="F15" i="7"/>
  <c r="F13" i="7"/>
  <c r="F12" i="7"/>
  <c r="F11" i="7"/>
  <c r="F10" i="7"/>
  <c r="F8" i="7"/>
  <c r="F7" i="7"/>
  <c r="F6" i="7"/>
  <c r="F5" i="7"/>
  <c r="AQ22" i="7"/>
  <c r="AK22" i="7"/>
  <c r="AH22" i="7"/>
  <c r="AB21" i="7"/>
  <c r="AQ19" i="7"/>
  <c r="AK19" i="7"/>
  <c r="AH19" i="7"/>
  <c r="AT18" i="7"/>
  <c r="AQ18" i="7"/>
  <c r="AN18" i="7"/>
  <c r="AK18" i="7"/>
  <c r="AH18" i="7"/>
  <c r="AB18" i="7"/>
  <c r="AB13" i="7"/>
  <c r="AB12" i="7"/>
  <c r="BP18" i="7"/>
  <c r="BP13" i="7"/>
  <c r="BP12" i="7"/>
  <c r="BM22" i="7"/>
  <c r="BM19" i="7"/>
  <c r="BM18" i="7"/>
  <c r="BJ18" i="7"/>
  <c r="BJ13" i="7"/>
  <c r="BJ12" i="7"/>
  <c r="BG22" i="7"/>
  <c r="BG19" i="7"/>
  <c r="BG18" i="7"/>
  <c r="BD22" i="7"/>
  <c r="BD19" i="7"/>
  <c r="BD18" i="7"/>
  <c r="AX21" i="7"/>
  <c r="AX18" i="7"/>
  <c r="AX13" i="7"/>
  <c r="X4" i="13"/>
  <c r="V4" i="13"/>
  <c r="U4" i="13"/>
  <c r="W4" i="13"/>
  <c r="W2" i="13" s="1"/>
  <c r="S4" i="13"/>
  <c r="S2" i="13" s="1"/>
  <c r="Q4" i="13"/>
  <c r="Q2" i="13" s="1"/>
  <c r="P4" i="13"/>
  <c r="P2" i="13" s="1"/>
  <c r="R4" i="13"/>
  <c r="R2" i="13" s="1"/>
  <c r="N4" i="13"/>
  <c r="L4" i="13"/>
  <c r="L2" i="13" s="1"/>
  <c r="K4" i="13"/>
  <c r="K2" i="13" s="1"/>
  <c r="M4" i="13"/>
  <c r="M2" i="13" s="1"/>
  <c r="I4" i="13"/>
  <c r="I2" i="13" s="1"/>
  <c r="G4" i="13"/>
  <c r="G2" i="13" s="1"/>
  <c r="F4" i="13"/>
  <c r="F2" i="13" s="1"/>
  <c r="H4" i="13"/>
  <c r="H2" i="13" s="1"/>
  <c r="X2" i="13"/>
  <c r="V2" i="13"/>
  <c r="U2" i="13"/>
  <c r="T2" i="13"/>
  <c r="O2" i="13"/>
  <c r="J2" i="13"/>
  <c r="E2" i="13"/>
  <c r="AS2" i="13"/>
  <c r="AQ2" i="13"/>
  <c r="AP2" i="13"/>
  <c r="AR2" i="13"/>
  <c r="AN4" i="13"/>
  <c r="AN2" i="13" s="1"/>
  <c r="AL4" i="13"/>
  <c r="AL2" i="13" s="1"/>
  <c r="AK4" i="13"/>
  <c r="AK2" i="13" s="1"/>
  <c r="AM4" i="13"/>
  <c r="AM2" i="13" s="1"/>
  <c r="AI4" i="13"/>
  <c r="AI2" i="13" s="1"/>
  <c r="AG4" i="13"/>
  <c r="AG2" i="13" s="1"/>
  <c r="AF4" i="13"/>
  <c r="AF2" i="13" s="1"/>
  <c r="AH4" i="13"/>
  <c r="AH2" i="13" s="1"/>
  <c r="AD4" i="13"/>
  <c r="AD2" i="13" s="1"/>
  <c r="AB4" i="13"/>
  <c r="AB2" i="13" s="1"/>
  <c r="AA4" i="13"/>
  <c r="AA2" i="13" s="1"/>
  <c r="AC4" i="13"/>
  <c r="AC2" i="13" s="1"/>
  <c r="AE2" i="13"/>
  <c r="Z2" i="13"/>
  <c r="BN4" i="13"/>
  <c r="BL4" i="13"/>
  <c r="BK4" i="13"/>
  <c r="BM4" i="13"/>
  <c r="BM2" i="13" s="1"/>
  <c r="BI4" i="13"/>
  <c r="BG4" i="13"/>
  <c r="BG2" i="13" s="1"/>
  <c r="BF4" i="13"/>
  <c r="BF2" i="13" s="1"/>
  <c r="BH4" i="13"/>
  <c r="BH2" i="13" s="1"/>
  <c r="BD4" i="13"/>
  <c r="BD2" i="13" s="1"/>
  <c r="BB4" i="13"/>
  <c r="BB2" i="13" s="1"/>
  <c r="BA4" i="13"/>
  <c r="BA2" i="13" s="1"/>
  <c r="BC4" i="13"/>
  <c r="BC2" i="13" s="1"/>
  <c r="AY4" i="13"/>
  <c r="AY2" i="13" s="1"/>
  <c r="AW4" i="13"/>
  <c r="AW2" i="13" s="1"/>
  <c r="AV4" i="13"/>
  <c r="AV2" i="13" s="1"/>
  <c r="AX4" i="13"/>
  <c r="AX2" i="13" s="1"/>
  <c r="BN2" i="13"/>
  <c r="BL2" i="13"/>
  <c r="BK2" i="13"/>
  <c r="BJ2" i="13"/>
  <c r="BI2" i="13"/>
  <c r="BE2" i="13"/>
  <c r="AZ2" i="13"/>
  <c r="AU2" i="13"/>
  <c r="CI2" i="13"/>
  <c r="CF2" i="13"/>
  <c r="CH2" i="13"/>
  <c r="CE2" i="13"/>
  <c r="CD4" i="13"/>
  <c r="CD2" i="13" s="1"/>
  <c r="CB4" i="13"/>
  <c r="CB2" i="13" s="1"/>
  <c r="CA4" i="13"/>
  <c r="CA2" i="13" s="1"/>
  <c r="CC4" i="13"/>
  <c r="CC2" i="13" s="1"/>
  <c r="BY4" i="13"/>
  <c r="BY2" i="13" s="1"/>
  <c r="BW4" i="13"/>
  <c r="BW2" i="13" s="1"/>
  <c r="BV4" i="13"/>
  <c r="BX4" i="13"/>
  <c r="BX2" i="13" s="1"/>
  <c r="BT4" i="13"/>
  <c r="BT2" i="13" s="1"/>
  <c r="BR4" i="13"/>
  <c r="BR2" i="13" s="1"/>
  <c r="BQ4" i="13"/>
  <c r="BQ2" i="13" s="1"/>
  <c r="CG2" i="13"/>
  <c r="BZ2" i="13"/>
  <c r="BV2" i="13"/>
  <c r="BU2" i="13"/>
  <c r="BP2" i="13"/>
  <c r="R34" i="8" l="1"/>
  <c r="Y34" i="8"/>
  <c r="Q34" i="8"/>
  <c r="I34" i="8"/>
  <c r="Z34" i="8"/>
  <c r="H34" i="8"/>
  <c r="O34" i="8"/>
  <c r="G34" i="8"/>
  <c r="X34" i="8"/>
  <c r="P34" i="8"/>
  <c r="AC9" i="13"/>
  <c r="BY23" i="13"/>
  <c r="F34" i="8"/>
  <c r="C34" i="8"/>
  <c r="U42" i="1"/>
  <c r="BT23" i="13"/>
  <c r="AA13" i="13"/>
  <c r="AA12" i="13"/>
  <c r="AA9" i="13"/>
  <c r="AB9" i="13"/>
  <c r="BZ23" i="13"/>
  <c r="BU23" i="13"/>
  <c r="BP23" i="13"/>
  <c r="AA34" i="8"/>
  <c r="AF34" i="8"/>
  <c r="AB34" i="8"/>
  <c r="AG34" i="8"/>
  <c r="AC34" i="8"/>
  <c r="AE34" i="8"/>
  <c r="F17" i="7"/>
  <c r="AH34" i="8"/>
  <c r="AD34" i="8"/>
  <c r="W34" i="8"/>
  <c r="F14" i="7"/>
  <c r="AB14" i="7"/>
  <c r="BP14" i="7"/>
  <c r="BJ14" i="7"/>
  <c r="AX14" i="7"/>
  <c r="AX12" i="7"/>
  <c r="V76" i="2"/>
  <c r="V28" i="2" s="1"/>
  <c r="V52" i="2" s="1"/>
  <c r="U76" i="2"/>
  <c r="U28" i="2" s="1"/>
  <c r="S76" i="2"/>
  <c r="S28" i="2" s="1"/>
  <c r="S52" i="2" s="1"/>
  <c r="R76" i="2"/>
  <c r="R28" i="2" s="1"/>
  <c r="P76" i="2"/>
  <c r="P28" i="2" s="1"/>
  <c r="P52" i="2" s="1"/>
  <c r="O76" i="2"/>
  <c r="O28" i="2" s="1"/>
  <c r="O27" i="2" s="1"/>
  <c r="M76" i="2"/>
  <c r="M28" i="2" s="1"/>
  <c r="M52" i="2" s="1"/>
  <c r="L76" i="2"/>
  <c r="L28" i="2" s="1"/>
  <c r="J76" i="2"/>
  <c r="J28" i="2" s="1"/>
  <c r="J52" i="2" s="1"/>
  <c r="I76" i="2"/>
  <c r="I28" i="2" s="1"/>
  <c r="G76" i="2"/>
  <c r="G28" i="2" s="1"/>
  <c r="G52" i="2" s="1"/>
  <c r="F76" i="2"/>
  <c r="F28" i="2" s="1"/>
  <c r="X3" i="2"/>
  <c r="W3" i="2"/>
  <c r="U3" i="2"/>
  <c r="T3" i="2"/>
  <c r="R3" i="2"/>
  <c r="Q3" i="2"/>
  <c r="O3" i="2"/>
  <c r="N3" i="2"/>
  <c r="L3" i="2"/>
  <c r="K3" i="2"/>
  <c r="I3" i="2"/>
  <c r="H3" i="2"/>
  <c r="F3" i="2"/>
  <c r="E3" i="2"/>
  <c r="AR76" i="2"/>
  <c r="AR28" i="2" s="1"/>
  <c r="AR52" i="2" s="1"/>
  <c r="AQ76" i="2"/>
  <c r="AQ28" i="2" s="1"/>
  <c r="AO76" i="2"/>
  <c r="AO28" i="2" s="1"/>
  <c r="AO52" i="2" s="1"/>
  <c r="AN76" i="2"/>
  <c r="AN28" i="2" s="1"/>
  <c r="AL76" i="2"/>
  <c r="AL28" i="2" s="1"/>
  <c r="AL52" i="2" s="1"/>
  <c r="AK76" i="2"/>
  <c r="AK28" i="2" s="1"/>
  <c r="AK27" i="2" s="1"/>
  <c r="AI76" i="2"/>
  <c r="AI28" i="2" s="1"/>
  <c r="AI52" i="2" s="1"/>
  <c r="AH76" i="2"/>
  <c r="AH28" i="2" s="1"/>
  <c r="AF76" i="2"/>
  <c r="AF28" i="2" s="1"/>
  <c r="AF52" i="2" s="1"/>
  <c r="AC76" i="2"/>
  <c r="AC28" i="2" s="1"/>
  <c r="AC52" i="2" s="1"/>
  <c r="AT3" i="2"/>
  <c r="AS3" i="2"/>
  <c r="AQ3" i="2"/>
  <c r="AP3" i="2"/>
  <c r="AN3" i="2"/>
  <c r="AM3" i="2"/>
  <c r="AK3" i="2"/>
  <c r="AJ3" i="2"/>
  <c r="AH3" i="2"/>
  <c r="AG3" i="2"/>
  <c r="AD3" i="2"/>
  <c r="AB3" i="2"/>
  <c r="AA3" i="2"/>
  <c r="BO51" i="2"/>
  <c r="BP27" i="2"/>
  <c r="BO27" i="2"/>
  <c r="CJ76" i="2"/>
  <c r="CJ28" i="2" s="1"/>
  <c r="CJ52" i="2" s="1"/>
  <c r="CI76" i="2"/>
  <c r="CI28" i="2" s="1"/>
  <c r="CI52" i="2" s="1"/>
  <c r="CH76" i="2"/>
  <c r="CH28" i="2" s="1"/>
  <c r="CH52" i="2" s="1"/>
  <c r="CG76" i="2"/>
  <c r="CG28" i="2" s="1"/>
  <c r="CG52" i="2" s="1"/>
  <c r="CF76" i="2"/>
  <c r="CF28" i="2" s="1"/>
  <c r="CF52" i="2" s="1"/>
  <c r="CE76" i="2"/>
  <c r="CE28" i="2" s="1"/>
  <c r="CE52" i="2" s="1"/>
  <c r="CD76" i="2"/>
  <c r="CD28" i="2" s="1"/>
  <c r="CD52" i="2" s="1"/>
  <c r="CC76" i="2"/>
  <c r="CC28" i="2" s="1"/>
  <c r="CC52" i="2" s="1"/>
  <c r="CB76" i="2"/>
  <c r="CB28" i="2" s="1"/>
  <c r="CB52" i="2" s="1"/>
  <c r="CA76" i="2"/>
  <c r="CA28" i="2" s="1"/>
  <c r="CA52" i="2" s="1"/>
  <c r="BZ76" i="2"/>
  <c r="BZ28" i="2" s="1"/>
  <c r="BZ52" i="2" s="1"/>
  <c r="BY76" i="2"/>
  <c r="BY28" i="2" s="1"/>
  <c r="BY52" i="2" s="1"/>
  <c r="BX76" i="2"/>
  <c r="BX28" i="2" s="1"/>
  <c r="BX52" i="2" s="1"/>
  <c r="BW76" i="2"/>
  <c r="BW28" i="2" s="1"/>
  <c r="BW52" i="2" s="1"/>
  <c r="BV76" i="2"/>
  <c r="BV28" i="2" s="1"/>
  <c r="BV52" i="2" s="1"/>
  <c r="BU76" i="2"/>
  <c r="BU28" i="2" s="1"/>
  <c r="BU52" i="2" s="1"/>
  <c r="BT76" i="2"/>
  <c r="BT28" i="2" s="1"/>
  <c r="BT52" i="2" s="1"/>
  <c r="BS76" i="2"/>
  <c r="BS28" i="2" s="1"/>
  <c r="BS52" i="2" s="1"/>
  <c r="BO75" i="2"/>
  <c r="BN76" i="2"/>
  <c r="BN28" i="2" s="1"/>
  <c r="BN52" i="2" s="1"/>
  <c r="BM76" i="2"/>
  <c r="BM28" i="2" s="1"/>
  <c r="BL76" i="2"/>
  <c r="BL28" i="2" s="1"/>
  <c r="BK76" i="2"/>
  <c r="BK28" i="2" s="1"/>
  <c r="BK52" i="2" s="1"/>
  <c r="BJ76" i="2"/>
  <c r="BJ28" i="2" s="1"/>
  <c r="BI76" i="2"/>
  <c r="BI75" i="2" s="1"/>
  <c r="BH76" i="2"/>
  <c r="BH28" i="2" s="1"/>
  <c r="BH52" i="2" s="1"/>
  <c r="BG76" i="2"/>
  <c r="BG75" i="2" s="1"/>
  <c r="BE76" i="2"/>
  <c r="BE28" i="2" s="1"/>
  <c r="BE52" i="2" s="1"/>
  <c r="BD76" i="2"/>
  <c r="BD28" i="2" s="1"/>
  <c r="BC76" i="2"/>
  <c r="BC75" i="2" s="1"/>
  <c r="BB76" i="2"/>
  <c r="BB28" i="2" s="1"/>
  <c r="BB52" i="2" s="1"/>
  <c r="BA76" i="2"/>
  <c r="BA28" i="2" s="1"/>
  <c r="AZ76" i="2"/>
  <c r="AZ28" i="2" s="1"/>
  <c r="AY76" i="2"/>
  <c r="AY28" i="2" s="1"/>
  <c r="AY52" i="2" s="1"/>
  <c r="AX76" i="2"/>
  <c r="AX28" i="2" s="1"/>
  <c r="AW76" i="2"/>
  <c r="AW28" i="2" s="1"/>
  <c r="BP51" i="2"/>
  <c r="BP75" i="2"/>
  <c r="BP3" i="2"/>
  <c r="BO3" i="2"/>
  <c r="BM3" i="2"/>
  <c r="BL3" i="2"/>
  <c r="BJ3" i="2"/>
  <c r="BI3" i="2"/>
  <c r="BG3" i="2"/>
  <c r="BD3" i="2"/>
  <c r="BC3" i="2"/>
  <c r="BA3" i="2"/>
  <c r="AZ3" i="2"/>
  <c r="AX3" i="2"/>
  <c r="AW3" i="2"/>
  <c r="R3" i="1"/>
  <c r="Q3" i="1"/>
  <c r="O3" i="1"/>
  <c r="N3" i="1"/>
  <c r="L3" i="1"/>
  <c r="K3" i="1"/>
  <c r="I3" i="1"/>
  <c r="H3" i="1"/>
  <c r="F3" i="1"/>
  <c r="X3" i="1"/>
  <c r="W3" i="1"/>
  <c r="U3" i="1"/>
  <c r="T3" i="1"/>
  <c r="E3" i="1"/>
  <c r="AE12" i="13" l="1"/>
  <c r="CB23" i="13"/>
  <c r="CA23" i="13"/>
  <c r="CA17" i="13"/>
  <c r="CB11" i="13"/>
  <c r="CA20" i="13"/>
  <c r="CD15" i="13"/>
  <c r="CB20" i="13"/>
  <c r="CB15" i="13"/>
  <c r="CC17" i="13"/>
  <c r="CD20" i="13"/>
  <c r="CC20" i="13"/>
  <c r="CD11" i="13"/>
  <c r="CC11" i="13"/>
  <c r="BU15" i="13"/>
  <c r="CD17" i="13"/>
  <c r="CC23" i="13"/>
  <c r="BT20" i="13"/>
  <c r="CD23" i="13"/>
  <c r="CB17" i="13"/>
  <c r="CA11" i="13"/>
  <c r="BY11" i="13"/>
  <c r="CC15" i="13"/>
  <c r="BY17" i="13"/>
  <c r="CA15" i="13"/>
  <c r="BY15" i="13"/>
  <c r="BY20" i="13"/>
  <c r="O9" i="13"/>
  <c r="BJ75" i="2"/>
  <c r="T9" i="13"/>
  <c r="AE13" i="13"/>
  <c r="AE9" i="13"/>
  <c r="BP15" i="13"/>
  <c r="BT15" i="13"/>
  <c r="BT11" i="13"/>
  <c r="BT17" i="13"/>
  <c r="BP20" i="13"/>
  <c r="BU20" i="13"/>
  <c r="BU11" i="13"/>
  <c r="BU17" i="13"/>
  <c r="BZ11" i="13"/>
  <c r="AA14" i="13"/>
  <c r="BZ15" i="13"/>
  <c r="BZ17" i="13"/>
  <c r="BZ20" i="13"/>
  <c r="BP17" i="13"/>
  <c r="BP11" i="13"/>
  <c r="AX42" i="1"/>
  <c r="BD42" i="1"/>
  <c r="BL75" i="2"/>
  <c r="AH75" i="2"/>
  <c r="J12" i="13"/>
  <c r="AF9" i="2"/>
  <c r="AZ13" i="13"/>
  <c r="AZ12" i="13"/>
  <c r="Z13" i="13"/>
  <c r="Z12" i="13"/>
  <c r="AJ12" i="13"/>
  <c r="AJ13" i="13"/>
  <c r="Y9" i="2"/>
  <c r="E9" i="13"/>
  <c r="E12" i="13"/>
  <c r="O12" i="13"/>
  <c r="O7" i="13"/>
  <c r="P33" i="2"/>
  <c r="AU12" i="13"/>
  <c r="V9" i="2"/>
  <c r="U75" i="2"/>
  <c r="AK75" i="2"/>
  <c r="AZ75" i="2"/>
  <c r="BD75" i="2"/>
  <c r="AZ27" i="2"/>
  <c r="AZ52" i="2"/>
  <c r="AZ51" i="2" s="1"/>
  <c r="BD27" i="2"/>
  <c r="BD52" i="2"/>
  <c r="BD51" i="2" s="1"/>
  <c r="BL27" i="2"/>
  <c r="BL52" i="2"/>
  <c r="BL51" i="2" s="1"/>
  <c r="AH52" i="2"/>
  <c r="AH51" i="2" s="1"/>
  <c r="AH27" i="2"/>
  <c r="BA75" i="2"/>
  <c r="BC28" i="2"/>
  <c r="BC27" i="2" s="1"/>
  <c r="I75" i="2"/>
  <c r="BG28" i="2"/>
  <c r="BG52" i="2" s="1"/>
  <c r="BG51" i="2" s="1"/>
  <c r="BA52" i="2"/>
  <c r="BA51" i="2" s="1"/>
  <c r="BA27" i="2"/>
  <c r="BM27" i="2"/>
  <c r="BM52" i="2"/>
  <c r="BM51" i="2" s="1"/>
  <c r="BJ52" i="2"/>
  <c r="BJ51" i="2" s="1"/>
  <c r="BJ27" i="2"/>
  <c r="AW27" i="2"/>
  <c r="AW52" i="2"/>
  <c r="AW51" i="2" s="1"/>
  <c r="AX27" i="2"/>
  <c r="AX52" i="2"/>
  <c r="AX51" i="2" s="1"/>
  <c r="AW75" i="2"/>
  <c r="AX75" i="2"/>
  <c r="BM75" i="2"/>
  <c r="BI28" i="2"/>
  <c r="L75" i="2"/>
  <c r="X75" i="2"/>
  <c r="O75" i="2"/>
  <c r="U27" i="2"/>
  <c r="U52" i="2"/>
  <c r="U51" i="2" s="1"/>
  <c r="F52" i="2"/>
  <c r="F51" i="2" s="1"/>
  <c r="F27" i="2"/>
  <c r="R52" i="2"/>
  <c r="R51" i="2" s="1"/>
  <c r="R27" i="2"/>
  <c r="I27" i="2"/>
  <c r="I52" i="2"/>
  <c r="I51" i="2" s="1"/>
  <c r="L52" i="2"/>
  <c r="L51" i="2" s="1"/>
  <c r="L27" i="2"/>
  <c r="X51" i="2"/>
  <c r="X27" i="2"/>
  <c r="O52" i="2"/>
  <c r="O51" i="2" s="1"/>
  <c r="F75" i="2"/>
  <c r="R75" i="2"/>
  <c r="AT51" i="2"/>
  <c r="AT27" i="2"/>
  <c r="AT75" i="2"/>
  <c r="AQ75" i="2"/>
  <c r="AQ27" i="2"/>
  <c r="AQ52" i="2"/>
  <c r="AQ51" i="2" s="1"/>
  <c r="AN52" i="2"/>
  <c r="AN51" i="2" s="1"/>
  <c r="AN27" i="2"/>
  <c r="AN75" i="2"/>
  <c r="AK52" i="2"/>
  <c r="AK51" i="2" s="1"/>
  <c r="P9" i="2" l="1"/>
  <c r="M9" i="2"/>
  <c r="S9" i="2"/>
  <c r="AE14" i="13"/>
  <c r="J9" i="2"/>
  <c r="I10" i="2"/>
  <c r="G9" i="2"/>
  <c r="AT9" i="2"/>
  <c r="AU9" i="2" s="1"/>
  <c r="AN9" i="2"/>
  <c r="AO9" i="2" s="1"/>
  <c r="BG9" i="2"/>
  <c r="AQ9" i="2"/>
  <c r="AR9" i="2" s="1"/>
  <c r="AK9" i="2"/>
  <c r="AL9" i="2" s="1"/>
  <c r="P81" i="2"/>
  <c r="BF13" i="13"/>
  <c r="AF9" i="13"/>
  <c r="AF12" i="13"/>
  <c r="BA12" i="13"/>
  <c r="BA9" i="13"/>
  <c r="AK13" i="13"/>
  <c r="AP13" i="13"/>
  <c r="AP12" i="13"/>
  <c r="AV12" i="13"/>
  <c r="BF9" i="13"/>
  <c r="AF13" i="13"/>
  <c r="AV13" i="13"/>
  <c r="BF12" i="13"/>
  <c r="BA13" i="13"/>
  <c r="AK9" i="13"/>
  <c r="AP9" i="13"/>
  <c r="AV9" i="13"/>
  <c r="J33" i="2"/>
  <c r="AG22" i="13"/>
  <c r="AG13" i="13"/>
  <c r="AG12" i="13"/>
  <c r="AW12" i="13"/>
  <c r="BG9" i="13"/>
  <c r="G16" i="13"/>
  <c r="G13" i="13"/>
  <c r="L10" i="13"/>
  <c r="L9" i="13"/>
  <c r="L12" i="13"/>
  <c r="AG16" i="13"/>
  <c r="AG8" i="13"/>
  <c r="AW13" i="13"/>
  <c r="G10" i="13"/>
  <c r="G9" i="13"/>
  <c r="L6" i="13"/>
  <c r="L5" i="13"/>
  <c r="AG10" i="13"/>
  <c r="AG9" i="13"/>
  <c r="AG7" i="13"/>
  <c r="AW9" i="13"/>
  <c r="AQ9" i="13"/>
  <c r="G12" i="13"/>
  <c r="G6" i="13"/>
  <c r="G8" i="13"/>
  <c r="L22" i="13"/>
  <c r="L13" i="13"/>
  <c r="L7" i="13"/>
  <c r="BB9" i="13"/>
  <c r="BB12" i="13"/>
  <c r="AG6" i="13"/>
  <c r="AG5" i="13"/>
  <c r="AL9" i="13"/>
  <c r="G7" i="13"/>
  <c r="G22" i="13"/>
  <c r="G5" i="13"/>
  <c r="L16" i="13"/>
  <c r="L8" i="13"/>
  <c r="H5" i="13"/>
  <c r="M5" i="13"/>
  <c r="M12" i="13"/>
  <c r="AH9" i="13"/>
  <c r="M10" i="13"/>
  <c r="M6" i="13"/>
  <c r="M9" i="13"/>
  <c r="M22" i="13"/>
  <c r="M16" i="13"/>
  <c r="M13" i="13"/>
  <c r="M8" i="13"/>
  <c r="M7" i="13"/>
  <c r="BC9" i="13"/>
  <c r="AR9" i="13"/>
  <c r="AX13" i="13"/>
  <c r="AX9" i="13"/>
  <c r="BH9" i="13"/>
  <c r="AM9" i="13"/>
  <c r="H16" i="13"/>
  <c r="H8" i="13"/>
  <c r="H9" i="13"/>
  <c r="H6" i="13"/>
  <c r="H12" i="13"/>
  <c r="H10" i="13"/>
  <c r="H22" i="13"/>
  <c r="H13" i="13"/>
  <c r="H7" i="13"/>
  <c r="M33" i="2"/>
  <c r="V33" i="2"/>
  <c r="BP9" i="2"/>
  <c r="AJ9" i="13"/>
  <c r="AH9" i="2"/>
  <c r="AI9" i="2" s="1"/>
  <c r="AZ9" i="13"/>
  <c r="Z9" i="13"/>
  <c r="AB9" i="2"/>
  <c r="AC9" i="2" s="1"/>
  <c r="BM9" i="13"/>
  <c r="BL9" i="13"/>
  <c r="BK13" i="13"/>
  <c r="BK12" i="13"/>
  <c r="BK9" i="13"/>
  <c r="U9" i="13"/>
  <c r="Z14" i="13"/>
  <c r="AZ14" i="13"/>
  <c r="AU13" i="13"/>
  <c r="AU14" i="13" s="1"/>
  <c r="AO9" i="13"/>
  <c r="J8" i="13"/>
  <c r="AU9" i="13"/>
  <c r="AJ14" i="13"/>
  <c r="J7" i="13"/>
  <c r="AO13" i="13"/>
  <c r="J9" i="13"/>
  <c r="BM42" i="1"/>
  <c r="BC52" i="2"/>
  <c r="BC51" i="2" s="1"/>
  <c r="Y57" i="2"/>
  <c r="K12" i="13"/>
  <c r="AA14" i="2"/>
  <c r="Q14" i="2"/>
  <c r="M57" i="2"/>
  <c r="Y81" i="2"/>
  <c r="P12" i="13"/>
  <c r="P10" i="13"/>
  <c r="S33" i="2"/>
  <c r="V57" i="2"/>
  <c r="T14" i="2"/>
  <c r="AS14" i="2"/>
  <c r="K14" i="2"/>
  <c r="AP14" i="2"/>
  <c r="AD14" i="2"/>
  <c r="P57" i="2"/>
  <c r="AM14" i="2"/>
  <c r="Y33" i="2"/>
  <c r="G33" i="2"/>
  <c r="F12" i="13"/>
  <c r="R12" i="13"/>
  <c r="R7" i="13"/>
  <c r="R10" i="13"/>
  <c r="M81" i="2"/>
  <c r="V81" i="2"/>
  <c r="AG14" i="2"/>
  <c r="BD14" i="2" s="1"/>
  <c r="AJ14" i="2"/>
  <c r="BG14" i="2" s="1"/>
  <c r="BG27" i="2"/>
  <c r="BI52" i="2"/>
  <c r="BI51" i="2" s="1"/>
  <c r="BI27" i="2"/>
  <c r="AQ14" i="2" l="1"/>
  <c r="AR14" i="2" s="1"/>
  <c r="L17" i="13"/>
  <c r="I11" i="2"/>
  <c r="J11" i="2" s="1"/>
  <c r="J10" i="13"/>
  <c r="J11" i="13" s="1"/>
  <c r="BA14" i="2"/>
  <c r="AF14" i="2"/>
  <c r="AX14" i="2"/>
  <c r="AC14" i="2"/>
  <c r="AH14" i="2"/>
  <c r="AI14" i="2" s="1"/>
  <c r="AN14" i="2"/>
  <c r="AO14" i="2" s="1"/>
  <c r="BP14" i="2"/>
  <c r="CL100" i="2"/>
  <c r="BF14" i="13"/>
  <c r="CL98" i="2"/>
  <c r="G14" i="13"/>
  <c r="G15" i="13" s="1"/>
  <c r="AG11" i="13"/>
  <c r="AV14" i="13"/>
  <c r="M14" i="13"/>
  <c r="M15" i="13" s="1"/>
  <c r="H23" i="13"/>
  <c r="G23" i="13"/>
  <c r="L23" i="13"/>
  <c r="G11" i="13"/>
  <c r="AG17" i="13"/>
  <c r="L11" i="13"/>
  <c r="AW14" i="13"/>
  <c r="AG23" i="13"/>
  <c r="AP14" i="13"/>
  <c r="BA14" i="13"/>
  <c r="M23" i="13"/>
  <c r="H11" i="13"/>
  <c r="H17" i="13"/>
  <c r="M11" i="13"/>
  <c r="AG14" i="13"/>
  <c r="AG15" i="13" s="1"/>
  <c r="AF14" i="13"/>
  <c r="H14" i="13"/>
  <c r="H15" i="13" s="1"/>
  <c r="M17" i="13"/>
  <c r="L14" i="13"/>
  <c r="L15" i="13" s="1"/>
  <c r="G17" i="13"/>
  <c r="BJ42" i="1"/>
  <c r="BM14" i="2"/>
  <c r="BJ14" i="2"/>
  <c r="BK14" i="13"/>
  <c r="F9" i="13"/>
  <c r="K13" i="13"/>
  <c r="K14" i="13" s="1"/>
  <c r="K9" i="13"/>
  <c r="F13" i="13"/>
  <c r="F14" i="13" s="1"/>
  <c r="P8" i="13"/>
  <c r="Q9" i="13"/>
  <c r="K7" i="13"/>
  <c r="V9" i="13"/>
  <c r="P9" i="13"/>
  <c r="P7" i="13"/>
  <c r="R8" i="13"/>
  <c r="R9" i="13"/>
  <c r="R11" i="13"/>
  <c r="W9" i="13"/>
  <c r="R13" i="13"/>
  <c r="R14" i="13" s="1"/>
  <c r="R15" i="13" s="1"/>
  <c r="L83" i="2"/>
  <c r="F38" i="2"/>
  <c r="L100" i="2"/>
  <c r="L86" i="2"/>
  <c r="R35" i="2"/>
  <c r="G38" i="2" l="1"/>
  <c r="K15" i="13"/>
  <c r="L88" i="2"/>
  <c r="L94" i="2" s="1"/>
  <c r="L87" i="2"/>
  <c r="BG42" i="1"/>
  <c r="BH42" i="1" s="1"/>
  <c r="R16" i="13"/>
  <c r="R17" i="13" s="1"/>
  <c r="P11" i="13"/>
  <c r="L89" i="2" l="1"/>
  <c r="BP42" i="1"/>
  <c r="BQ42" i="1" s="1"/>
  <c r="R22" i="13"/>
  <c r="R23" i="13" s="1"/>
  <c r="L95" i="2"/>
  <c r="E4" i="10" l="1"/>
  <c r="CK2" i="13" l="1"/>
  <c r="CN2" i="13"/>
  <c r="CL2" i="13"/>
  <c r="CM2" i="13"/>
  <c r="CO2" i="13"/>
  <c r="CP2" i="13"/>
  <c r="CS2" i="13"/>
  <c r="CR2" i="13"/>
  <c r="CT2" i="13"/>
  <c r="CU2" i="13"/>
  <c r="CX2" i="13"/>
  <c r="CV2" i="13"/>
  <c r="CW2" i="13"/>
  <c r="CY2" i="13"/>
  <c r="CZ2" i="13"/>
  <c r="DC2" i="13"/>
  <c r="DA2" i="13"/>
  <c r="DB2" i="13"/>
  <c r="DD2" i="13"/>
  <c r="AL34" i="8" l="1"/>
  <c r="AK34" i="8"/>
  <c r="CO14" i="13" l="1"/>
  <c r="CO15" i="13" s="1"/>
  <c r="CO20" i="13"/>
  <c r="CO17" i="13"/>
  <c r="CO11" i="13"/>
  <c r="CO23" i="13"/>
  <c r="BD9" i="6"/>
  <c r="BD11" i="6" s="1"/>
  <c r="BC9" i="6"/>
  <c r="BE9" i="6" s="1"/>
  <c r="BC11" i="6" l="1"/>
  <c r="BE11" i="6" s="1"/>
  <c r="X4" i="16" l="1"/>
  <c r="X2" i="16" s="1"/>
  <c r="U4" i="16"/>
  <c r="U2" i="16" s="1"/>
  <c r="P4" i="16"/>
  <c r="P2" i="16" s="1"/>
  <c r="M4" i="16"/>
  <c r="M2" i="16" s="1"/>
  <c r="H4" i="16"/>
  <c r="H2" i="16" s="1"/>
  <c r="E4" i="16"/>
  <c r="E2" i="16" s="1"/>
  <c r="AA2" i="16"/>
  <c r="Z2" i="16"/>
  <c r="Y2" i="16"/>
  <c r="W2" i="16"/>
  <c r="V2" i="16"/>
  <c r="T2" i="16"/>
  <c r="S2" i="16"/>
  <c r="R2" i="16"/>
  <c r="Q2" i="16"/>
  <c r="O2" i="16"/>
  <c r="N2" i="16"/>
  <c r="L2" i="16"/>
  <c r="K2" i="16"/>
  <c r="J2" i="16"/>
  <c r="I2" i="16"/>
  <c r="G2" i="16"/>
  <c r="F2" i="16"/>
  <c r="D2" i="16"/>
  <c r="X52" i="15"/>
  <c r="X50" i="15" s="1"/>
  <c r="U52" i="15"/>
  <c r="U50" i="15" s="1"/>
  <c r="P52" i="15"/>
  <c r="P50" i="15" s="1"/>
  <c r="M52" i="15"/>
  <c r="M50" i="15" s="1"/>
  <c r="H52" i="15"/>
  <c r="H50" i="15" s="1"/>
  <c r="E52" i="15"/>
  <c r="E50" i="15" s="1"/>
  <c r="Y50" i="15"/>
  <c r="W50" i="15"/>
  <c r="V50" i="15"/>
  <c r="T50" i="15"/>
  <c r="Q50" i="15"/>
  <c r="O50" i="15"/>
  <c r="N50" i="15"/>
  <c r="L50" i="15"/>
  <c r="I50" i="15"/>
  <c r="G50" i="15"/>
  <c r="F50" i="15"/>
  <c r="D50" i="15"/>
  <c r="X28" i="15"/>
  <c r="X26" i="15" s="1"/>
  <c r="U28" i="15"/>
  <c r="U26" i="15" s="1"/>
  <c r="P28" i="15"/>
  <c r="P26" i="15" s="1"/>
  <c r="M28" i="15"/>
  <c r="M26" i="15" s="1"/>
  <c r="H28" i="15"/>
  <c r="H26" i="15" s="1"/>
  <c r="E28" i="15"/>
  <c r="E26" i="15" s="1"/>
  <c r="Y26" i="15"/>
  <c r="W26" i="15"/>
  <c r="V26" i="15"/>
  <c r="T26" i="15"/>
  <c r="Q26" i="15"/>
  <c r="O26" i="15"/>
  <c r="N26" i="15"/>
  <c r="L26" i="15"/>
  <c r="I26" i="15"/>
  <c r="G26" i="15"/>
  <c r="F26" i="15"/>
  <c r="D26" i="15"/>
  <c r="X76" i="15"/>
  <c r="X74" i="15" s="1"/>
  <c r="U76" i="15"/>
  <c r="P76" i="15"/>
  <c r="P74" i="15" s="1"/>
  <c r="M76" i="15"/>
  <c r="M74" i="15" s="1"/>
  <c r="H76" i="15"/>
  <c r="H74" i="15" s="1"/>
  <c r="E76" i="15"/>
  <c r="E74" i="15" s="1"/>
  <c r="Y74" i="15"/>
  <c r="W74" i="15"/>
  <c r="V74" i="15"/>
  <c r="U74" i="15"/>
  <c r="Q74" i="15"/>
  <c r="O74" i="15"/>
  <c r="N74" i="15"/>
  <c r="L74" i="15"/>
  <c r="I74" i="15"/>
  <c r="G74" i="15"/>
  <c r="F74" i="15"/>
  <c r="D74" i="15"/>
  <c r="X4" i="15"/>
  <c r="X2" i="15" s="1"/>
  <c r="U4" i="15"/>
  <c r="U2" i="15" s="1"/>
  <c r="P4" i="15"/>
  <c r="P2" i="15" s="1"/>
  <c r="M4" i="15"/>
  <c r="M2" i="15" s="1"/>
  <c r="H4" i="15"/>
  <c r="H2" i="15" s="1"/>
  <c r="E4" i="15"/>
  <c r="E2" i="15" s="1"/>
  <c r="Y2" i="15"/>
  <c r="W2" i="15"/>
  <c r="V2" i="15"/>
  <c r="T2" i="15"/>
  <c r="Q2" i="15"/>
  <c r="O2" i="15"/>
  <c r="N2" i="15"/>
  <c r="L2" i="15"/>
  <c r="I2" i="15"/>
  <c r="G2" i="15"/>
  <c r="F2" i="15"/>
  <c r="D2" i="15"/>
  <c r="S27" i="16" l="1"/>
  <c r="X11" i="16"/>
  <c r="AA26" i="16"/>
  <c r="AA27" i="16"/>
  <c r="R27" i="16"/>
  <c r="Z25" i="16"/>
  <c r="Z26" i="16"/>
  <c r="Z24" i="16"/>
  <c r="Z22" i="16"/>
  <c r="Z9" i="16"/>
  <c r="Z7" i="16"/>
  <c r="Z5" i="16"/>
  <c r="Z8" i="16"/>
  <c r="Z6" i="16"/>
  <c r="Z23" i="16"/>
  <c r="Z18" i="16"/>
  <c r="AA9" i="16"/>
  <c r="AA7" i="16"/>
  <c r="AA5" i="16"/>
  <c r="AA21" i="16"/>
  <c r="AA18" i="16"/>
  <c r="AA13" i="16"/>
  <c r="W17" i="15"/>
  <c r="X47" i="15"/>
  <c r="X44" i="15"/>
  <c r="X41" i="15"/>
  <c r="X35" i="15"/>
  <c r="Z13" i="15"/>
  <c r="Z8" i="15"/>
  <c r="Z9" i="15"/>
  <c r="Z5" i="15"/>
  <c r="X95" i="15"/>
  <c r="X92" i="15"/>
  <c r="X89" i="15"/>
  <c r="X83" i="15"/>
  <c r="Z93" i="15"/>
  <c r="Z90" i="15"/>
  <c r="Z85" i="15"/>
  <c r="Z80" i="15"/>
  <c r="Z78" i="15"/>
  <c r="Z81" i="15"/>
  <c r="Z79" i="15"/>
  <c r="Z77" i="15"/>
  <c r="Z45" i="15"/>
  <c r="Z42" i="15"/>
  <c r="Z32" i="15"/>
  <c r="X71" i="15"/>
  <c r="X65" i="15"/>
  <c r="X59" i="15"/>
  <c r="X68" i="15"/>
  <c r="X5" i="14"/>
  <c r="X3" i="14" s="1"/>
  <c r="U5" i="14"/>
  <c r="U3" i="14" s="1"/>
  <c r="P5" i="14"/>
  <c r="P3" i="14" s="1"/>
  <c r="M5" i="14"/>
  <c r="M3" i="14" s="1"/>
  <c r="H5" i="14"/>
  <c r="H3" i="14" s="1"/>
  <c r="E5" i="14"/>
  <c r="E3" i="14" s="1"/>
  <c r="AB3" i="14"/>
  <c r="AA3" i="14"/>
  <c r="Z3" i="14"/>
  <c r="Y3" i="14"/>
  <c r="W3" i="14"/>
  <c r="V3" i="14"/>
  <c r="T3" i="14"/>
  <c r="S3" i="14"/>
  <c r="R3" i="14"/>
  <c r="Q3" i="14"/>
  <c r="O3" i="14"/>
  <c r="N3" i="14"/>
  <c r="L3" i="14"/>
  <c r="K3" i="14"/>
  <c r="J3" i="14"/>
  <c r="I3" i="14"/>
  <c r="G3" i="14"/>
  <c r="F3" i="14"/>
  <c r="D3" i="14"/>
  <c r="W14" i="15" l="1"/>
  <c r="Y41" i="15"/>
  <c r="U44" i="15"/>
  <c r="U41" i="15"/>
  <c r="U47" i="15"/>
  <c r="U11" i="15"/>
  <c r="AA66" i="15"/>
  <c r="Z6" i="15"/>
  <c r="U35" i="15"/>
  <c r="AA8" i="16"/>
  <c r="Z21" i="15"/>
  <c r="Z13" i="16"/>
  <c r="Z29" i="15"/>
  <c r="W20" i="15"/>
  <c r="Y47" i="15"/>
  <c r="U14" i="15"/>
  <c r="U15" i="15" s="1"/>
  <c r="Z33" i="15"/>
  <c r="Z37" i="15"/>
  <c r="Z27" i="16"/>
  <c r="Z31" i="15"/>
  <c r="Z18" i="15"/>
  <c r="W23" i="15"/>
  <c r="Z30" i="15"/>
  <c r="W15" i="15"/>
  <c r="AA69" i="15"/>
  <c r="U62" i="15"/>
  <c r="U63" i="15" s="1"/>
  <c r="W47" i="15"/>
  <c r="Z7" i="15"/>
  <c r="Y35" i="15"/>
  <c r="Z21" i="16"/>
  <c r="W11" i="15"/>
  <c r="W14" i="16"/>
  <c r="W15" i="16" s="1"/>
  <c r="AA6" i="16"/>
  <c r="X14" i="15"/>
  <c r="V62" i="15"/>
  <c r="W59" i="15"/>
  <c r="U38" i="15"/>
  <c r="U39" i="15" s="1"/>
  <c r="Y44" i="15"/>
  <c r="X17" i="16"/>
  <c r="W65" i="15"/>
  <c r="Y95" i="15"/>
  <c r="X62" i="15"/>
  <c r="X63" i="15" s="1"/>
  <c r="U17" i="15"/>
  <c r="Y17" i="15"/>
  <c r="W71" i="15"/>
  <c r="Y83" i="15"/>
  <c r="Y89" i="15"/>
  <c r="Y31" i="16"/>
  <c r="X31" i="16"/>
  <c r="X14" i="16"/>
  <c r="X15" i="16" s="1"/>
  <c r="Z30" i="16"/>
  <c r="T31" i="16"/>
  <c r="W20" i="16"/>
  <c r="W29" i="16"/>
  <c r="W11" i="16"/>
  <c r="U20" i="16"/>
  <c r="U29" i="16"/>
  <c r="AA28" i="16"/>
  <c r="V29" i="16"/>
  <c r="AA24" i="16"/>
  <c r="AA25" i="16"/>
  <c r="AA12" i="16"/>
  <c r="Y14" i="16"/>
  <c r="Y15" i="16" s="1"/>
  <c r="AA10" i="16"/>
  <c r="Y11" i="16"/>
  <c r="Z10" i="16"/>
  <c r="T11" i="16"/>
  <c r="T33" i="16"/>
  <c r="Z32" i="16"/>
  <c r="W33" i="16"/>
  <c r="U33" i="16"/>
  <c r="AA32" i="16"/>
  <c r="V33" i="16"/>
  <c r="T29" i="16"/>
  <c r="Z28" i="16"/>
  <c r="AA19" i="16"/>
  <c r="Y20" i="16"/>
  <c r="Y29" i="16"/>
  <c r="Z12" i="16"/>
  <c r="T14" i="16"/>
  <c r="U31" i="16"/>
  <c r="U14" i="16"/>
  <c r="U15" i="16" s="1"/>
  <c r="X20" i="16"/>
  <c r="X29" i="16"/>
  <c r="V20" i="16"/>
  <c r="AA30" i="16"/>
  <c r="V31" i="16"/>
  <c r="V14" i="16"/>
  <c r="Z19" i="16"/>
  <c r="T20" i="16"/>
  <c r="Z20" i="16" s="1"/>
  <c r="AA16" i="16"/>
  <c r="Y17" i="16"/>
  <c r="Y33" i="16"/>
  <c r="Z16" i="16"/>
  <c r="T17" i="16"/>
  <c r="W17" i="16"/>
  <c r="W31" i="16"/>
  <c r="U11" i="16"/>
  <c r="U17" i="16"/>
  <c r="X33" i="16"/>
  <c r="AA22" i="16"/>
  <c r="V11" i="16"/>
  <c r="AA23" i="16"/>
  <c r="V17" i="16"/>
  <c r="W68" i="15"/>
  <c r="Y86" i="15"/>
  <c r="Y87" i="15" s="1"/>
  <c r="T38" i="15"/>
  <c r="Z36" i="15"/>
  <c r="W89" i="15"/>
  <c r="Z89" i="15" s="1"/>
  <c r="Z88" i="15"/>
  <c r="U20" i="15"/>
  <c r="U71" i="15"/>
  <c r="Z66" i="15"/>
  <c r="Z70" i="15"/>
  <c r="T71" i="15"/>
  <c r="Z71" i="15" s="1"/>
  <c r="Z55" i="15"/>
  <c r="W41" i="15"/>
  <c r="AA79" i="15"/>
  <c r="AA91" i="15"/>
  <c r="V92" i="15"/>
  <c r="AA85" i="15"/>
  <c r="Y20" i="15"/>
  <c r="Z19" i="15"/>
  <c r="T20" i="15"/>
  <c r="Z20" i="15" s="1"/>
  <c r="Z10" i="15"/>
  <c r="T11" i="15"/>
  <c r="Z22" i="15"/>
  <c r="T23" i="15"/>
  <c r="Z23" i="15" s="1"/>
  <c r="AA60" i="15"/>
  <c r="Y62" i="15"/>
  <c r="Y63" i="15" s="1"/>
  <c r="AA54" i="15"/>
  <c r="AA31" i="15"/>
  <c r="AA43" i="15"/>
  <c r="V44" i="15"/>
  <c r="AA44" i="15" s="1"/>
  <c r="AA34" i="15"/>
  <c r="V35" i="15"/>
  <c r="AA35" i="15" s="1"/>
  <c r="U95" i="15"/>
  <c r="X15" i="15"/>
  <c r="AA10" i="15"/>
  <c r="V11" i="15"/>
  <c r="AA8" i="15"/>
  <c r="AA12" i="15"/>
  <c r="V14" i="15"/>
  <c r="V59" i="15"/>
  <c r="AA64" i="15"/>
  <c r="V65" i="15"/>
  <c r="Y38" i="15"/>
  <c r="Y39" i="15" s="1"/>
  <c r="T35" i="15"/>
  <c r="Z34" i="15"/>
  <c r="T41" i="15"/>
  <c r="Z40" i="15"/>
  <c r="W92" i="15"/>
  <c r="Z92" i="15" s="1"/>
  <c r="Z91" i="15"/>
  <c r="W83" i="15"/>
  <c r="Z83" i="15" s="1"/>
  <c r="Z82" i="15"/>
  <c r="U23" i="15"/>
  <c r="Z53" i="15"/>
  <c r="Z56" i="15"/>
  <c r="Z60" i="15"/>
  <c r="T62" i="15"/>
  <c r="W35" i="15"/>
  <c r="AA81" i="15"/>
  <c r="AA94" i="15"/>
  <c r="V95" i="15"/>
  <c r="AA95" i="15" s="1"/>
  <c r="AA90" i="15"/>
  <c r="Y23" i="15"/>
  <c r="AA53" i="15"/>
  <c r="Y65" i="15"/>
  <c r="AA56" i="15"/>
  <c r="AA33" i="15"/>
  <c r="AA46" i="15"/>
  <c r="V47" i="15"/>
  <c r="AA37" i="15"/>
  <c r="U86" i="15"/>
  <c r="U87" i="15" s="1"/>
  <c r="X17" i="15"/>
  <c r="X23" i="15"/>
  <c r="AA13" i="15"/>
  <c r="AA5" i="15"/>
  <c r="AA16" i="15"/>
  <c r="V17" i="15"/>
  <c r="AA17" i="15" s="1"/>
  <c r="W62" i="15"/>
  <c r="W63" i="15" s="1"/>
  <c r="Y92" i="15"/>
  <c r="V63" i="15"/>
  <c r="AA70" i="15"/>
  <c r="V71" i="15"/>
  <c r="T44" i="15"/>
  <c r="Z43" i="15"/>
  <c r="W95" i="15"/>
  <c r="Z95" i="15" s="1"/>
  <c r="Z94" i="15"/>
  <c r="U65" i="15"/>
  <c r="Z57" i="15"/>
  <c r="Z61" i="15"/>
  <c r="Z67" i="15"/>
  <c r="T68" i="15"/>
  <c r="Z68" i="15" s="1"/>
  <c r="W38" i="15"/>
  <c r="W39" i="15" s="1"/>
  <c r="X86" i="15"/>
  <c r="X87" i="15" s="1"/>
  <c r="AA78" i="15"/>
  <c r="AA84" i="15"/>
  <c r="V86" i="15"/>
  <c r="AA80" i="15"/>
  <c r="AA93" i="15"/>
  <c r="Y14" i="15"/>
  <c r="Y15" i="15" s="1"/>
  <c r="Y11" i="15"/>
  <c r="Z12" i="15"/>
  <c r="T14" i="15"/>
  <c r="AA55" i="15"/>
  <c r="Y68" i="15"/>
  <c r="AA58" i="15"/>
  <c r="Y59" i="15"/>
  <c r="AA36" i="15"/>
  <c r="V38" i="15"/>
  <c r="AA30" i="15"/>
  <c r="AA42" i="15"/>
  <c r="U83" i="15"/>
  <c r="U89" i="15"/>
  <c r="X20" i="15"/>
  <c r="X11" i="15"/>
  <c r="AA18" i="15"/>
  <c r="AA7" i="15"/>
  <c r="AA19" i="15"/>
  <c r="V20" i="15"/>
  <c r="AA67" i="15"/>
  <c r="V68" i="15"/>
  <c r="AA68" i="15" s="1"/>
  <c r="T47" i="15"/>
  <c r="Z47" i="15" s="1"/>
  <c r="Z46" i="15"/>
  <c r="W86" i="15"/>
  <c r="Z84" i="15"/>
  <c r="U68" i="15"/>
  <c r="U59" i="15"/>
  <c r="Z58" i="15"/>
  <c r="T59" i="15"/>
  <c r="Z64" i="15"/>
  <c r="T65" i="15"/>
  <c r="Z65" i="15" s="1"/>
  <c r="Z69" i="15"/>
  <c r="Z54" i="15"/>
  <c r="W44" i="15"/>
  <c r="AA77" i="15"/>
  <c r="AA88" i="15"/>
  <c r="V89" i="15"/>
  <c r="AA82" i="15"/>
  <c r="V83" i="15"/>
  <c r="Z16" i="15"/>
  <c r="T17" i="15"/>
  <c r="Z17" i="15" s="1"/>
  <c r="AA57" i="15"/>
  <c r="Y71" i="15"/>
  <c r="AA61" i="15"/>
  <c r="X38" i="15"/>
  <c r="X39" i="15" s="1"/>
  <c r="AA29" i="15"/>
  <c r="AA40" i="15"/>
  <c r="V41" i="15"/>
  <c r="AA32" i="15"/>
  <c r="AA45" i="15"/>
  <c r="U92" i="15"/>
  <c r="AA6" i="15"/>
  <c r="AA21" i="15"/>
  <c r="AA9" i="15"/>
  <c r="AA22" i="15"/>
  <c r="V23" i="15"/>
  <c r="W21" i="14"/>
  <c r="U15" i="14"/>
  <c r="Z25" i="14"/>
  <c r="Z14" i="14"/>
  <c r="Z9" i="14"/>
  <c r="Z24" i="14"/>
  <c r="Z19" i="14"/>
  <c r="Z27" i="14"/>
  <c r="Z23" i="14"/>
  <c r="Z10" i="14"/>
  <c r="Z6" i="14"/>
  <c r="Z7" i="14"/>
  <c r="O11" i="15"/>
  <c r="O17" i="15"/>
  <c r="O23" i="15"/>
  <c r="O20" i="15"/>
  <c r="O14" i="15"/>
  <c r="O15" i="15" s="1"/>
  <c r="AG51" i="10"/>
  <c r="AE51" i="10"/>
  <c r="AD51" i="10"/>
  <c r="AB51" i="10"/>
  <c r="Y51" i="10"/>
  <c r="W51" i="10"/>
  <c r="V51" i="10"/>
  <c r="T51" i="10"/>
  <c r="Q51" i="10"/>
  <c r="O51" i="10"/>
  <c r="N51" i="10"/>
  <c r="L51" i="10"/>
  <c r="I51" i="10"/>
  <c r="G51" i="10"/>
  <c r="F51" i="10"/>
  <c r="D51" i="10"/>
  <c r="AG27" i="10"/>
  <c r="AE27" i="10"/>
  <c r="AD27" i="10"/>
  <c r="AB27" i="10"/>
  <c r="Y27" i="10"/>
  <c r="W27" i="10"/>
  <c r="V27" i="10"/>
  <c r="T27" i="10"/>
  <c r="Q27" i="10"/>
  <c r="O27" i="10"/>
  <c r="N27" i="10"/>
  <c r="L27" i="10"/>
  <c r="I27" i="10"/>
  <c r="G27" i="10"/>
  <c r="F27" i="10"/>
  <c r="D27" i="10"/>
  <c r="AG2" i="10"/>
  <c r="AE2" i="10"/>
  <c r="AD2" i="10"/>
  <c r="AB2" i="10"/>
  <c r="Y2" i="10"/>
  <c r="W2" i="10"/>
  <c r="V2" i="10"/>
  <c r="T2" i="10"/>
  <c r="Q2" i="10"/>
  <c r="O2" i="10"/>
  <c r="N2" i="10"/>
  <c r="L2" i="10"/>
  <c r="I2" i="10"/>
  <c r="G2" i="10"/>
  <c r="F2" i="10"/>
  <c r="D2" i="10"/>
  <c r="AI2" i="12"/>
  <c r="AH2" i="12"/>
  <c r="AG2" i="12"/>
  <c r="AE2" i="12"/>
  <c r="AD2" i="12"/>
  <c r="AB2" i="12"/>
  <c r="AA2" i="12"/>
  <c r="Z2" i="12"/>
  <c r="Y2" i="12"/>
  <c r="W2" i="12"/>
  <c r="V2" i="12"/>
  <c r="T2" i="12"/>
  <c r="S2" i="12"/>
  <c r="R2" i="12"/>
  <c r="Q2" i="12"/>
  <c r="O2" i="12"/>
  <c r="N2" i="12"/>
  <c r="L2" i="12"/>
  <c r="K2" i="12"/>
  <c r="J2" i="12"/>
  <c r="I2" i="12"/>
  <c r="G2" i="12"/>
  <c r="F2" i="12"/>
  <c r="D2" i="12"/>
  <c r="AG3" i="9"/>
  <c r="AE3" i="9"/>
  <c r="AD3" i="9"/>
  <c r="AB3" i="9"/>
  <c r="AA3" i="9"/>
  <c r="Z3" i="9"/>
  <c r="Y3" i="9"/>
  <c r="W3" i="9"/>
  <c r="V3" i="9"/>
  <c r="T3" i="9"/>
  <c r="S3" i="9"/>
  <c r="R3" i="9"/>
  <c r="Q3" i="9"/>
  <c r="O3" i="9"/>
  <c r="N3" i="9"/>
  <c r="L3" i="9"/>
  <c r="K3" i="9"/>
  <c r="J3" i="9"/>
  <c r="I3" i="9"/>
  <c r="G3" i="9"/>
  <c r="F3" i="9"/>
  <c r="D3" i="9"/>
  <c r="U21" i="14" l="1"/>
  <c r="AA31" i="16"/>
  <c r="X18" i="14"/>
  <c r="U12" i="14"/>
  <c r="AA47" i="15"/>
  <c r="X32" i="14"/>
  <c r="AA41" i="15"/>
  <c r="X12" i="14"/>
  <c r="U30" i="14"/>
  <c r="Z8" i="14"/>
  <c r="W30" i="14"/>
  <c r="W34" i="14"/>
  <c r="AA23" i="15"/>
  <c r="W32" i="14"/>
  <c r="W18" i="14"/>
  <c r="AA89" i="15"/>
  <c r="Z59" i="15"/>
  <c r="AA62" i="15"/>
  <c r="AA63" i="15"/>
  <c r="Z26" i="14"/>
  <c r="AA20" i="15"/>
  <c r="Z28" i="14"/>
  <c r="Y34" i="14"/>
  <c r="Z29" i="16"/>
  <c r="U18" i="14"/>
  <c r="Z11" i="15"/>
  <c r="U32" i="14"/>
  <c r="AA83" i="15"/>
  <c r="U16" i="14"/>
  <c r="Y30" i="14"/>
  <c r="Z11" i="16"/>
  <c r="Z41" i="15"/>
  <c r="U34" i="14"/>
  <c r="X15" i="14"/>
  <c r="X16" i="14" s="1"/>
  <c r="X34" i="14"/>
  <c r="X21" i="14"/>
  <c r="W12" i="14"/>
  <c r="Y32" i="14"/>
  <c r="AA26" i="14"/>
  <c r="Z44" i="15"/>
  <c r="Z35" i="15"/>
  <c r="AA11" i="15"/>
  <c r="AA92" i="15"/>
  <c r="AA11" i="16"/>
  <c r="Z22" i="14"/>
  <c r="V15" i="16"/>
  <c r="AA15" i="16" s="1"/>
  <c r="AA14" i="16"/>
  <c r="AA20" i="16"/>
  <c r="AA33" i="16"/>
  <c r="Z14" i="16"/>
  <c r="T15" i="16"/>
  <c r="Z15" i="16" s="1"/>
  <c r="Z33" i="16"/>
  <c r="Z31" i="16"/>
  <c r="AA17" i="16"/>
  <c r="Z17" i="16"/>
  <c r="AA29" i="16"/>
  <c r="AH24" i="12"/>
  <c r="AH22" i="12"/>
  <c r="AH25" i="12"/>
  <c r="AH26" i="12"/>
  <c r="AH23" i="12"/>
  <c r="AH21" i="12"/>
  <c r="AH18" i="12"/>
  <c r="AH13" i="12"/>
  <c r="AH8" i="12"/>
  <c r="AH6" i="12"/>
  <c r="AI25" i="12"/>
  <c r="Z27" i="12"/>
  <c r="AA14" i="15"/>
  <c r="V15" i="15"/>
  <c r="AA15" i="15" s="1"/>
  <c r="T39" i="15"/>
  <c r="Z39" i="15" s="1"/>
  <c r="Z38" i="15"/>
  <c r="W87" i="15"/>
  <c r="Z87" i="15" s="1"/>
  <c r="Z86" i="15"/>
  <c r="AA65" i="15"/>
  <c r="AA59" i="15"/>
  <c r="Z14" i="15"/>
  <c r="T15" i="15"/>
  <c r="Z15" i="15" s="1"/>
  <c r="AA71" i="15"/>
  <c r="AA38" i="15"/>
  <c r="V39" i="15"/>
  <c r="AA39" i="15" s="1"/>
  <c r="AA86" i="15"/>
  <c r="V87" i="15"/>
  <c r="AA87" i="15" s="1"/>
  <c r="Z62" i="15"/>
  <c r="T63" i="15"/>
  <c r="Z63" i="15" s="1"/>
  <c r="AG30" i="9"/>
  <c r="Z31" i="14"/>
  <c r="T32" i="14"/>
  <c r="Z32" i="14" s="1"/>
  <c r="Z11" i="14"/>
  <c r="T12" i="14"/>
  <c r="Z12" i="14" s="1"/>
  <c r="Z13" i="14"/>
  <c r="T15" i="14"/>
  <c r="Z20" i="14"/>
  <c r="T21" i="14"/>
  <c r="Z21" i="14" s="1"/>
  <c r="W15" i="14"/>
  <c r="W16" i="14" s="1"/>
  <c r="AA25" i="14"/>
  <c r="AA7" i="14"/>
  <c r="AA28" i="14"/>
  <c r="V18" i="14"/>
  <c r="AA17" i="14"/>
  <c r="Z29" i="14"/>
  <c r="T30" i="14"/>
  <c r="Z30" i="14" s="1"/>
  <c r="Z17" i="14"/>
  <c r="T18" i="14"/>
  <c r="Z18" i="14" s="1"/>
  <c r="Z33" i="14"/>
  <c r="T34" i="14"/>
  <c r="Z34" i="14" s="1"/>
  <c r="X30" i="14"/>
  <c r="Y12" i="14"/>
  <c r="Y15" i="14"/>
  <c r="Y16" i="14" s="1"/>
  <c r="Y18" i="14"/>
  <c r="AA8" i="14"/>
  <c r="AA29" i="14"/>
  <c r="V30" i="14"/>
  <c r="AA30" i="14" s="1"/>
  <c r="V12" i="14"/>
  <c r="AA11" i="14"/>
  <c r="AA22" i="14"/>
  <c r="AA23" i="14"/>
  <c r="Y21" i="14"/>
  <c r="V15" i="14"/>
  <c r="AA13" i="14"/>
  <c r="AA33" i="14"/>
  <c r="V34" i="14"/>
  <c r="AA34" i="14" s="1"/>
  <c r="AA19" i="14"/>
  <c r="AA6" i="14"/>
  <c r="AA27" i="14"/>
  <c r="AA14" i="14"/>
  <c r="V21" i="14"/>
  <c r="AA20" i="14"/>
  <c r="AA9" i="14"/>
  <c r="AA24" i="14"/>
  <c r="AA10" i="14"/>
  <c r="AA31" i="14"/>
  <c r="V32" i="14"/>
  <c r="AA32" i="14" s="1"/>
  <c r="AE20" i="10"/>
  <c r="AI34" i="10"/>
  <c r="AI32" i="10"/>
  <c r="AI57" i="10"/>
  <c r="AI55" i="10"/>
  <c r="AI58" i="10"/>
  <c r="AI56" i="10"/>
  <c r="AH8" i="10"/>
  <c r="AH6" i="10"/>
  <c r="AI13" i="10"/>
  <c r="AI21" i="10"/>
  <c r="AI18" i="10"/>
  <c r="AH32" i="10"/>
  <c r="AH30" i="10"/>
  <c r="AH46" i="10"/>
  <c r="AH70" i="10"/>
  <c r="AH67" i="10"/>
  <c r="AH56" i="10"/>
  <c r="Z80" i="10"/>
  <c r="Z83" i="10"/>
  <c r="CL51" i="2"/>
  <c r="CK51" i="2"/>
  <c r="CI51" i="2"/>
  <c r="CH51" i="2"/>
  <c r="CF51" i="2"/>
  <c r="CE51" i="2"/>
  <c r="CC51" i="2"/>
  <c r="CB51" i="2"/>
  <c r="BZ51" i="2"/>
  <c r="BY51" i="2"/>
  <c r="BW51" i="2"/>
  <c r="BV51" i="2"/>
  <c r="BT51" i="2"/>
  <c r="BS51" i="2"/>
  <c r="CL27" i="2"/>
  <c r="CK27" i="2"/>
  <c r="CI27" i="2"/>
  <c r="CH27" i="2"/>
  <c r="CF27" i="2"/>
  <c r="CE27" i="2"/>
  <c r="CC27" i="2"/>
  <c r="CB27" i="2"/>
  <c r="BZ27" i="2"/>
  <c r="BY27" i="2"/>
  <c r="BW27" i="2"/>
  <c r="BV27" i="2"/>
  <c r="BT27" i="2"/>
  <c r="BS27" i="2"/>
  <c r="CL75" i="2"/>
  <c r="CK75" i="2"/>
  <c r="CI75" i="2"/>
  <c r="CH75" i="2"/>
  <c r="CF75" i="2"/>
  <c r="CE75" i="2"/>
  <c r="CC75" i="2"/>
  <c r="CB75" i="2"/>
  <c r="BZ75" i="2"/>
  <c r="BY75" i="2"/>
  <c r="BW75" i="2"/>
  <c r="BV75" i="2"/>
  <c r="BT75" i="2"/>
  <c r="BS75" i="2"/>
  <c r="CL3" i="2"/>
  <c r="CK3" i="2"/>
  <c r="CI3" i="2"/>
  <c r="CH3" i="2"/>
  <c r="CF3" i="2"/>
  <c r="CE3" i="2"/>
  <c r="CC3" i="2"/>
  <c r="CB3" i="2"/>
  <c r="BZ3" i="2"/>
  <c r="BY3" i="2"/>
  <c r="BW3" i="2"/>
  <c r="BV3" i="2"/>
  <c r="BT3" i="2"/>
  <c r="BS3" i="2"/>
  <c r="AH62" i="10" l="1"/>
  <c r="Z81" i="10"/>
  <c r="AI31" i="10"/>
  <c r="AH33" i="10"/>
  <c r="AH38" i="10"/>
  <c r="AI62" i="10"/>
  <c r="AH27" i="12"/>
  <c r="Z78" i="10"/>
  <c r="AH57" i="10"/>
  <c r="AE60" i="10"/>
  <c r="AH18" i="10"/>
  <c r="AH5" i="10"/>
  <c r="Z89" i="10"/>
  <c r="AI33" i="10"/>
  <c r="Z94" i="10"/>
  <c r="AH55" i="10"/>
  <c r="AG12" i="9"/>
  <c r="AH5" i="12"/>
  <c r="AH54" i="10"/>
  <c r="AH43" i="10"/>
  <c r="AH13" i="10"/>
  <c r="AH58" i="10"/>
  <c r="AH21" i="10"/>
  <c r="Z92" i="10"/>
  <c r="AH31" i="10"/>
  <c r="AH9" i="10"/>
  <c r="AI30" i="10"/>
  <c r="AE39" i="10"/>
  <c r="AH7" i="10"/>
  <c r="AI54" i="10"/>
  <c r="AH34" i="10"/>
  <c r="Z79" i="10"/>
  <c r="Z91" i="10"/>
  <c r="AG31" i="12"/>
  <c r="Z85" i="10"/>
  <c r="AE14" i="10"/>
  <c r="AE15" i="10" s="1"/>
  <c r="AE11" i="10"/>
  <c r="AE23" i="10"/>
  <c r="AD60" i="10"/>
  <c r="AE36" i="10"/>
  <c r="AE17" i="10"/>
  <c r="AE33" i="12"/>
  <c r="AI8" i="12"/>
  <c r="AI21" i="12"/>
  <c r="AA81" i="10"/>
  <c r="AA94" i="10"/>
  <c r="AA12" i="14"/>
  <c r="AG34" i="9"/>
  <c r="AG21" i="9"/>
  <c r="AI27" i="9"/>
  <c r="AI9" i="9"/>
  <c r="AI6" i="9"/>
  <c r="AI26" i="9"/>
  <c r="AH9" i="9"/>
  <c r="AH22" i="9"/>
  <c r="AH25" i="9"/>
  <c r="AH16" i="12"/>
  <c r="AB17" i="12"/>
  <c r="AI12" i="12"/>
  <c r="AG14" i="12"/>
  <c r="AG15" i="12" s="1"/>
  <c r="AI24" i="12"/>
  <c r="AI28" i="12"/>
  <c r="AD29" i="12"/>
  <c r="AD11" i="12"/>
  <c r="AI30" i="12"/>
  <c r="AD31" i="12"/>
  <c r="AI31" i="12" s="1"/>
  <c r="AD14" i="12"/>
  <c r="AH30" i="12"/>
  <c r="AB31" i="12"/>
  <c r="AH7" i="12"/>
  <c r="AE14" i="12"/>
  <c r="AE15" i="12" s="1"/>
  <c r="AI10" i="12"/>
  <c r="AG11" i="12"/>
  <c r="AI23" i="12"/>
  <c r="AI5" i="12"/>
  <c r="AI16" i="12"/>
  <c r="AG17" i="12"/>
  <c r="AI32" i="12"/>
  <c r="AD33" i="12"/>
  <c r="AD17" i="12"/>
  <c r="AB29" i="12"/>
  <c r="AH28" i="12"/>
  <c r="AH12" i="12"/>
  <c r="AB14" i="12"/>
  <c r="AE17" i="12"/>
  <c r="AE31" i="12"/>
  <c r="AI13" i="12"/>
  <c r="AI7" i="12"/>
  <c r="AI19" i="12"/>
  <c r="AG20" i="12"/>
  <c r="AG29" i="12"/>
  <c r="AD20" i="12"/>
  <c r="AB11" i="12"/>
  <c r="AH10" i="12"/>
  <c r="AH9" i="12"/>
  <c r="AH32" i="12"/>
  <c r="AB33" i="12"/>
  <c r="AB20" i="12"/>
  <c r="AH19" i="12"/>
  <c r="AE20" i="12"/>
  <c r="AE29" i="12"/>
  <c r="AE11" i="12"/>
  <c r="AI6" i="12"/>
  <c r="AI18" i="12"/>
  <c r="AI9" i="12"/>
  <c r="AI22" i="12"/>
  <c r="AG33" i="12"/>
  <c r="AB32" i="9"/>
  <c r="AH31" i="9"/>
  <c r="AE30" i="9"/>
  <c r="AI29" i="9"/>
  <c r="AD30" i="9"/>
  <c r="AI30" i="9" s="1"/>
  <c r="AI11" i="9"/>
  <c r="AD12" i="9"/>
  <c r="AI12" i="9" s="1"/>
  <c r="AD32" i="9"/>
  <c r="AI8" i="9"/>
  <c r="AD21" i="9"/>
  <c r="AI20" i="9"/>
  <c r="AI28" i="9"/>
  <c r="AB12" i="9"/>
  <c r="AH11" i="9"/>
  <c r="AH24" i="9"/>
  <c r="AH6" i="9"/>
  <c r="AB18" i="9"/>
  <c r="AH17" i="9"/>
  <c r="AH27" i="9"/>
  <c r="AE21" i="9"/>
  <c r="AE32" i="9"/>
  <c r="AB15" i="9"/>
  <c r="AH13" i="9"/>
  <c r="AG15" i="9"/>
  <c r="AG16" i="9" s="1"/>
  <c r="AE15" i="9"/>
  <c r="AE16" i="9" s="1"/>
  <c r="AE34" i="9"/>
  <c r="AI23" i="9"/>
  <c r="AD34" i="9"/>
  <c r="AI33" i="9"/>
  <c r="AI14" i="9"/>
  <c r="AI10" i="9"/>
  <c r="AI22" i="9"/>
  <c r="AI31" i="9"/>
  <c r="AH14" i="9"/>
  <c r="AH26" i="9"/>
  <c r="AB21" i="9"/>
  <c r="AH21" i="9" s="1"/>
  <c r="AH8" i="9"/>
  <c r="AH20" i="9"/>
  <c r="AB30" i="9"/>
  <c r="AH29" i="9"/>
  <c r="AI17" i="9"/>
  <c r="AD18" i="9"/>
  <c r="AG32" i="9"/>
  <c r="AI32" i="9" s="1"/>
  <c r="AG18" i="9"/>
  <c r="AE18" i="9"/>
  <c r="AE12" i="9"/>
  <c r="AI25" i="9"/>
  <c r="AI7" i="9"/>
  <c r="AI19" i="9"/>
  <c r="AD15" i="9"/>
  <c r="AI13" i="9"/>
  <c r="AI24" i="9"/>
  <c r="AH7" i="9"/>
  <c r="AH19" i="9"/>
  <c r="AH28" i="9"/>
  <c r="AH10" i="9"/>
  <c r="AH23" i="9"/>
  <c r="AB34" i="9"/>
  <c r="AH34" i="9" s="1"/>
  <c r="AH33" i="9"/>
  <c r="Z15" i="14"/>
  <c r="T16" i="14"/>
  <c r="Z16" i="14" s="1"/>
  <c r="AA21" i="14"/>
  <c r="AA15" i="14"/>
  <c r="V16" i="14"/>
  <c r="AA16" i="14" s="1"/>
  <c r="AA18" i="14"/>
  <c r="AH12" i="10"/>
  <c r="AB14" i="10"/>
  <c r="Z86" i="10"/>
  <c r="AA82" i="10"/>
  <c r="AA95" i="10"/>
  <c r="AA86" i="10"/>
  <c r="AB60" i="10"/>
  <c r="AH59" i="10"/>
  <c r="AH47" i="10"/>
  <c r="AB48" i="10"/>
  <c r="AI19" i="10"/>
  <c r="AD20" i="10"/>
  <c r="AH19" i="10"/>
  <c r="AB20" i="10"/>
  <c r="AH20" i="10" s="1"/>
  <c r="AG69" i="10"/>
  <c r="AI59" i="10"/>
  <c r="AG60" i="10"/>
  <c r="AG48" i="10"/>
  <c r="AE66" i="10"/>
  <c r="AE48" i="10"/>
  <c r="AI6" i="10"/>
  <c r="AI12" i="10"/>
  <c r="AG14" i="10"/>
  <c r="AG15" i="10" s="1"/>
  <c r="AI70" i="10"/>
  <c r="AD66" i="10"/>
  <c r="AI41" i="10"/>
  <c r="AD42" i="10"/>
  <c r="AI47" i="10"/>
  <c r="AD48" i="10"/>
  <c r="AA78" i="10"/>
  <c r="AH41" i="10"/>
  <c r="AB42" i="10"/>
  <c r="AD14" i="10"/>
  <c r="Z82" i="10"/>
  <c r="Z95" i="10"/>
  <c r="AA85" i="10"/>
  <c r="AA79" i="10"/>
  <c r="AA91" i="10"/>
  <c r="AH65" i="10"/>
  <c r="AB66" i="10"/>
  <c r="AH68" i="10"/>
  <c r="AB69" i="10"/>
  <c r="AH37" i="10"/>
  <c r="AB39" i="10"/>
  <c r="AD11" i="10"/>
  <c r="AI22" i="10"/>
  <c r="AD23" i="10"/>
  <c r="AH22" i="10"/>
  <c r="AB23" i="10"/>
  <c r="AG72" i="10"/>
  <c r="AI35" i="10"/>
  <c r="AG36" i="10"/>
  <c r="AG39" i="10"/>
  <c r="AG40" i="10" s="1"/>
  <c r="AE69" i="10"/>
  <c r="AE40" i="10"/>
  <c r="AI8" i="10"/>
  <c r="AI5" i="10"/>
  <c r="AG17" i="10"/>
  <c r="AI68" i="10"/>
  <c r="AD69" i="10"/>
  <c r="AI37" i="10"/>
  <c r="AD39" i="10"/>
  <c r="AI38" i="10"/>
  <c r="AI61" i="10"/>
  <c r="AG63" i="10"/>
  <c r="AG64" i="10" s="1"/>
  <c r="AG42" i="10"/>
  <c r="AE72" i="10"/>
  <c r="AE42" i="10"/>
  <c r="AI10" i="10"/>
  <c r="AG11" i="10"/>
  <c r="AI11" i="10" s="1"/>
  <c r="AI7" i="10"/>
  <c r="AG20" i="10"/>
  <c r="AI67" i="10"/>
  <c r="AI71" i="10"/>
  <c r="AD72" i="10"/>
  <c r="AI43" i="10"/>
  <c r="AA89" i="10"/>
  <c r="AA80" i="10"/>
  <c r="AA92" i="10"/>
  <c r="AA83" i="10"/>
  <c r="AH61" i="10"/>
  <c r="AB63" i="10"/>
  <c r="AH71" i="10"/>
  <c r="AB72" i="10"/>
  <c r="AH35" i="10"/>
  <c r="AB36" i="10"/>
  <c r="AH44" i="10"/>
  <c r="AB45" i="10"/>
  <c r="AI16" i="10"/>
  <c r="AD17" i="10"/>
  <c r="AI17" i="10" s="1"/>
  <c r="AH16" i="10"/>
  <c r="AB17" i="10"/>
  <c r="AB11" i="10"/>
  <c r="AH10" i="10"/>
  <c r="AI65" i="10"/>
  <c r="AG66" i="10"/>
  <c r="AG45" i="10"/>
  <c r="AE63" i="10"/>
  <c r="AE64" i="10" s="1"/>
  <c r="AE45" i="10"/>
  <c r="AI9" i="10"/>
  <c r="AG23" i="10"/>
  <c r="AD63" i="10"/>
  <c r="AI44" i="10"/>
  <c r="AD45" i="10"/>
  <c r="AD36" i="10"/>
  <c r="AI46" i="10"/>
  <c r="W11" i="10"/>
  <c r="W17" i="10"/>
  <c r="W23" i="10"/>
  <c r="W87" i="10"/>
  <c r="W88" i="10" s="1"/>
  <c r="Y84" i="10"/>
  <c r="Y90" i="10"/>
  <c r="Y96" i="10"/>
  <c r="V87" i="10"/>
  <c r="Y93" i="10"/>
  <c r="T96" i="10"/>
  <c r="W90" i="10"/>
  <c r="W20" i="10"/>
  <c r="V90" i="10"/>
  <c r="W93" i="10"/>
  <c r="W84" i="10"/>
  <c r="V93" i="10"/>
  <c r="V84" i="10"/>
  <c r="T93" i="10"/>
  <c r="T87" i="10"/>
  <c r="Y87" i="10"/>
  <c r="Y88" i="10" s="1"/>
  <c r="T84" i="10"/>
  <c r="T90" i="10"/>
  <c r="W96" i="10"/>
  <c r="W14" i="10"/>
  <c r="W15" i="10" s="1"/>
  <c r="V96" i="10"/>
  <c r="AJ22" i="8"/>
  <c r="AI22" i="8"/>
  <c r="AJ32" i="8"/>
  <c r="AI32" i="8"/>
  <c r="AI17" i="8"/>
  <c r="AJ17" i="8"/>
  <c r="AT3" i="1"/>
  <c r="AQ3" i="1"/>
  <c r="AN3" i="1"/>
  <c r="AI60" i="10" l="1"/>
  <c r="AI34" i="9"/>
  <c r="AH36" i="10"/>
  <c r="AH30" i="9"/>
  <c r="AH60" i="10"/>
  <c r="AH17" i="10"/>
  <c r="AI21" i="9"/>
  <c r="Z90" i="10"/>
  <c r="AI66" i="10"/>
  <c r="AH11" i="10"/>
  <c r="AA96" i="10"/>
  <c r="AA84" i="10"/>
  <c r="Z93" i="10"/>
  <c r="AH23" i="10"/>
  <c r="AI69" i="10"/>
  <c r="Z84" i="10"/>
  <c r="AA93" i="10"/>
  <c r="AI45" i="10"/>
  <c r="AH72" i="10"/>
  <c r="AH66" i="10"/>
  <c r="Z87" i="10"/>
  <c r="AI48" i="10"/>
  <c r="AH33" i="12"/>
  <c r="AI11" i="12"/>
  <c r="AI72" i="10"/>
  <c r="AH45" i="10"/>
  <c r="AH20" i="12"/>
  <c r="AI20" i="12"/>
  <c r="AH14" i="12"/>
  <c r="AB15" i="12"/>
  <c r="AH15" i="12" s="1"/>
  <c r="AI33" i="12"/>
  <c r="AD15" i="12"/>
  <c r="AI15" i="12" s="1"/>
  <c r="AI14" i="12"/>
  <c r="AI29" i="12"/>
  <c r="AH17" i="12"/>
  <c r="AH11" i="12"/>
  <c r="AH29" i="12"/>
  <c r="AI17" i="12"/>
  <c r="AH31" i="12"/>
  <c r="AD16" i="9"/>
  <c r="AI16" i="9" s="1"/>
  <c r="AI15" i="9"/>
  <c r="AI18" i="9"/>
  <c r="AB16" i="9"/>
  <c r="AH16" i="9" s="1"/>
  <c r="AH15" i="9"/>
  <c r="AH18" i="9"/>
  <c r="AH12" i="9"/>
  <c r="AH32" i="9"/>
  <c r="Z96" i="10"/>
  <c r="AI36" i="10"/>
  <c r="AH39" i="10"/>
  <c r="AB40" i="10"/>
  <c r="AH40" i="10" s="1"/>
  <c r="AH42" i="10"/>
  <c r="AI20" i="10"/>
  <c r="AA90" i="10"/>
  <c r="AI23" i="10"/>
  <c r="AI42" i="10"/>
  <c r="AA87" i="10"/>
  <c r="AD64" i="10"/>
  <c r="AI64" i="10" s="1"/>
  <c r="AI63" i="10"/>
  <c r="AH63" i="10"/>
  <c r="AB64" i="10"/>
  <c r="AH64" i="10" s="1"/>
  <c r="AI39" i="10"/>
  <c r="AD40" i="10"/>
  <c r="AI40" i="10" s="1"/>
  <c r="AH69" i="10"/>
  <c r="AH48" i="10"/>
  <c r="AH14" i="10"/>
  <c r="AB15" i="10"/>
  <c r="AH15" i="10" s="1"/>
  <c r="AD15" i="10"/>
  <c r="AI15" i="10" s="1"/>
  <c r="AI14" i="10"/>
  <c r="T88" i="10"/>
  <c r="Z88" i="10" s="1"/>
  <c r="V88" i="10"/>
  <c r="AA88" i="10" s="1"/>
  <c r="AJ34" i="8"/>
  <c r="AI34" i="8"/>
  <c r="AF4" i="12" l="1"/>
  <c r="AF2" i="12" s="1"/>
  <c r="X4" i="12"/>
  <c r="X2" i="12" s="1"/>
  <c r="P4" i="12"/>
  <c r="P2" i="12" s="1"/>
  <c r="AC4" i="12"/>
  <c r="AC2" i="12" s="1"/>
  <c r="U4" i="12"/>
  <c r="U2" i="12" s="1"/>
  <c r="M4" i="12"/>
  <c r="M2" i="12" s="1"/>
  <c r="H4" i="12"/>
  <c r="H2" i="12" s="1"/>
  <c r="E4" i="12"/>
  <c r="E2" i="12" s="1"/>
  <c r="AF53" i="10"/>
  <c r="AF51" i="10" s="1"/>
  <c r="AC53" i="10"/>
  <c r="AC51" i="10" s="1"/>
  <c r="X53" i="10"/>
  <c r="X51" i="10" s="1"/>
  <c r="U53" i="10"/>
  <c r="U51" i="10" s="1"/>
  <c r="P53" i="10"/>
  <c r="P51" i="10" s="1"/>
  <c r="M53" i="10"/>
  <c r="M51" i="10" s="1"/>
  <c r="H53" i="10"/>
  <c r="H51" i="10" s="1"/>
  <c r="E53" i="10"/>
  <c r="E51" i="10" s="1"/>
  <c r="AF29" i="10"/>
  <c r="AF27" i="10" s="1"/>
  <c r="AC29" i="10"/>
  <c r="AC27" i="10" s="1"/>
  <c r="X29" i="10"/>
  <c r="X27" i="10" s="1"/>
  <c r="U29" i="10"/>
  <c r="U27" i="10" s="1"/>
  <c r="P29" i="10"/>
  <c r="P27" i="10" s="1"/>
  <c r="M29" i="10"/>
  <c r="M27" i="10" s="1"/>
  <c r="H29" i="10"/>
  <c r="H27" i="10" s="1"/>
  <c r="E29" i="10"/>
  <c r="E27" i="10" s="1"/>
  <c r="AF77" i="10"/>
  <c r="AF75" i="10" s="1"/>
  <c r="AC77" i="10"/>
  <c r="AC75" i="10" s="1"/>
  <c r="X77" i="10"/>
  <c r="X75" i="10" s="1"/>
  <c r="U77" i="10"/>
  <c r="U75" i="10" s="1"/>
  <c r="P77" i="10"/>
  <c r="P75" i="10" s="1"/>
  <c r="M77" i="10"/>
  <c r="M75" i="10" s="1"/>
  <c r="H77" i="10"/>
  <c r="H75" i="10" s="1"/>
  <c r="E77" i="10"/>
  <c r="E75" i="10" s="1"/>
  <c r="M4" i="10"/>
  <c r="M2" i="10" s="1"/>
  <c r="P4" i="10"/>
  <c r="P2" i="10" s="1"/>
  <c r="X4" i="10"/>
  <c r="X2" i="10" s="1"/>
  <c r="U4" i="10"/>
  <c r="U2" i="10" s="1"/>
  <c r="AF4" i="10"/>
  <c r="AF2" i="10" s="1"/>
  <c r="AC4" i="10"/>
  <c r="AC2" i="10" s="1"/>
  <c r="H4" i="10"/>
  <c r="H2" i="10" s="1"/>
  <c r="E2" i="10"/>
  <c r="AF5" i="9"/>
  <c r="AF3" i="9" s="1"/>
  <c r="AC5" i="9"/>
  <c r="AC3" i="9" s="1"/>
  <c r="X5" i="9"/>
  <c r="X3" i="9" s="1"/>
  <c r="U5" i="9"/>
  <c r="U3" i="9" s="1"/>
  <c r="P5" i="9"/>
  <c r="P3" i="9" s="1"/>
  <c r="M5" i="9"/>
  <c r="M3" i="9" s="1"/>
  <c r="H5" i="9"/>
  <c r="H3" i="9" s="1"/>
  <c r="E5" i="9"/>
  <c r="E3" i="9" s="1"/>
  <c r="AK3" i="1"/>
  <c r="AH3" i="1"/>
  <c r="AE3" i="1"/>
  <c r="AD3" i="1"/>
  <c r="AB3" i="1"/>
  <c r="AC11" i="12" l="1"/>
  <c r="AF11" i="12"/>
  <c r="AA27" i="12"/>
  <c r="AC30" i="9"/>
  <c r="AC96" i="10"/>
  <c r="AC93" i="10"/>
  <c r="AC90" i="10"/>
  <c r="AC84" i="10"/>
  <c r="AC48" i="10"/>
  <c r="AC45" i="10"/>
  <c r="AC42" i="10"/>
  <c r="AC36" i="10"/>
  <c r="AC60" i="10"/>
  <c r="AC72" i="10"/>
  <c r="AC69" i="10"/>
  <c r="AC66" i="10"/>
  <c r="AF90" i="10"/>
  <c r="AF36" i="10"/>
  <c r="AF69" i="10"/>
  <c r="AF63" i="10"/>
  <c r="AF64" i="10" s="1"/>
  <c r="AC12" i="9" l="1"/>
  <c r="AF66" i="10"/>
  <c r="AF21" i="9"/>
  <c r="AC32" i="9"/>
  <c r="AF93" i="10"/>
  <c r="AF72" i="10"/>
  <c r="AF96" i="10"/>
  <c r="AF42" i="10"/>
  <c r="AF45" i="10"/>
  <c r="AF60" i="10"/>
  <c r="AF48" i="10"/>
  <c r="AF84" i="10"/>
  <c r="AF12" i="9"/>
  <c r="AF14" i="10"/>
  <c r="AC14" i="10"/>
  <c r="AC15" i="10" s="1"/>
  <c r="AC39" i="10"/>
  <c r="AC40" i="10" s="1"/>
  <c r="AF32" i="9"/>
  <c r="AC17" i="10"/>
  <c r="AC31" i="12"/>
  <c r="AF20" i="10"/>
  <c r="AF23" i="10"/>
  <c r="AF29" i="12"/>
  <c r="AF31" i="12"/>
  <c r="AF20" i="12"/>
  <c r="AC14" i="12"/>
  <c r="AC15" i="12" s="1"/>
  <c r="AF33" i="12"/>
  <c r="AC17" i="12"/>
  <c r="AI26" i="12"/>
  <c r="AF14" i="12"/>
  <c r="AF15" i="12" s="1"/>
  <c r="AC20" i="12"/>
  <c r="AC29" i="12"/>
  <c r="AF17" i="12"/>
  <c r="AI27" i="12"/>
  <c r="AC33" i="12"/>
  <c r="AF18" i="9"/>
  <c r="AF30" i="9"/>
  <c r="AC15" i="9"/>
  <c r="AC16" i="9" s="1"/>
  <c r="AF34" i="9"/>
  <c r="AC18" i="9"/>
  <c r="AF15" i="9"/>
  <c r="AF16" i="9" s="1"/>
  <c r="AC34" i="9"/>
  <c r="AC21" i="9"/>
  <c r="AC11" i="10"/>
  <c r="AF15" i="10"/>
  <c r="AF11" i="10"/>
  <c r="AF17" i="10"/>
  <c r="AF39" i="10"/>
  <c r="AF40" i="10" s="1"/>
  <c r="AC63" i="10"/>
  <c r="AC64" i="10" s="1"/>
  <c r="AC87" i="10"/>
  <c r="AC88" i="10" s="1"/>
  <c r="AC20" i="10"/>
  <c r="AF87" i="10"/>
  <c r="AF88" i="10" s="1"/>
  <c r="AC23" i="10"/>
  <c r="BB7" i="6"/>
  <c r="BB10" i="6"/>
  <c r="BB6" i="6"/>
  <c r="BB13" i="6"/>
  <c r="BB8" i="6"/>
  <c r="BB4" i="6"/>
  <c r="BB5" i="6"/>
  <c r="BB15" i="6"/>
  <c r="BB11" i="6"/>
  <c r="BB9" i="6"/>
  <c r="U87" i="10"/>
  <c r="U88" i="10" s="1"/>
  <c r="X87" i="10"/>
  <c r="X88" i="10" s="1"/>
  <c r="AT5" i="3"/>
  <c r="AV15" i="3" l="1"/>
  <c r="AV23" i="3"/>
  <c r="AV16" i="3"/>
  <c r="AV26" i="3"/>
  <c r="AT13" i="3"/>
  <c r="AT18" i="3"/>
  <c r="AV17" i="3"/>
  <c r="AV25" i="3"/>
  <c r="AT10" i="3"/>
  <c r="AT26" i="3"/>
  <c r="AT22" i="3"/>
  <c r="AT31" i="3"/>
  <c r="AV13" i="3"/>
  <c r="AV30" i="3"/>
  <c r="AT32" i="3"/>
  <c r="AT15" i="3"/>
  <c r="AV7" i="3"/>
  <c r="AV14" i="3"/>
  <c r="AV31" i="3"/>
  <c r="AT14" i="3"/>
  <c r="AT24" i="3"/>
  <c r="AV9" i="3"/>
  <c r="AV18" i="3"/>
  <c r="AV29" i="3"/>
  <c r="AT25" i="3"/>
  <c r="AT16" i="3"/>
  <c r="AV8" i="3"/>
  <c r="AV24" i="3"/>
  <c r="AV32" i="3"/>
  <c r="AT17" i="3"/>
  <c r="AT23" i="3"/>
  <c r="AT8" i="3"/>
  <c r="AT30" i="3"/>
  <c r="AV10" i="3"/>
  <c r="AV22" i="3"/>
  <c r="AT29" i="3"/>
  <c r="AT9" i="3"/>
  <c r="AT7" i="3"/>
  <c r="AV28" i="3" l="1"/>
  <c r="AV12" i="3"/>
  <c r="AT34" i="3"/>
  <c r="AV34" i="3"/>
  <c r="AT28" i="3"/>
  <c r="AT6" i="3"/>
  <c r="AT12" i="3"/>
  <c r="AU33" i="3"/>
  <c r="AR11" i="3"/>
  <c r="AR33" i="3"/>
  <c r="AU19" i="3"/>
  <c r="AR19" i="3"/>
  <c r="AV6" i="3"/>
  <c r="AT19" i="3" l="1"/>
  <c r="AT11" i="3"/>
  <c r="AV19" i="3"/>
  <c r="AV33" i="3"/>
  <c r="AT33" i="3"/>
  <c r="AU11" i="3"/>
  <c r="AV11" i="3" s="1"/>
  <c r="AV5" i="3"/>
  <c r="AU27" i="3"/>
  <c r="AT21" i="3" l="1"/>
  <c r="AV21" i="3"/>
  <c r="AR27" i="3"/>
  <c r="AT20" i="3" l="1"/>
  <c r="AV20" i="3"/>
  <c r="AT27" i="3"/>
  <c r="AV27" i="3"/>
  <c r="CT25" i="13" l="1"/>
  <c r="CO25" i="13" l="1"/>
  <c r="U37" i="1" l="1"/>
  <c r="U39" i="1"/>
  <c r="AJ15" i="1" l="1"/>
  <c r="AM15" i="1"/>
  <c r="AL15" i="1" l="1"/>
  <c r="AO15" i="1"/>
  <c r="AD42" i="1"/>
  <c r="AF42" i="1" s="1"/>
  <c r="AM42" i="1" l="1"/>
  <c r="AO42" i="1" s="1"/>
  <c r="U30" i="1"/>
  <c r="AA42" i="1" l="1"/>
  <c r="AC42" i="1" s="1"/>
  <c r="AC29" i="1"/>
  <c r="AS42" i="1"/>
  <c r="AP42" i="1"/>
  <c r="AR42" i="1" s="1"/>
  <c r="AG42" i="1" l="1"/>
  <c r="AI42" i="1" s="1"/>
  <c r="AJ42" i="1" l="1"/>
  <c r="AL42" i="1" s="1"/>
  <c r="O39" i="1"/>
  <c r="O37" i="1"/>
  <c r="O21" i="1" l="1"/>
  <c r="O18" i="1" l="1"/>
  <c r="O34" i="1"/>
  <c r="O30" i="1" l="1"/>
  <c r="O32" i="1"/>
  <c r="E42" i="1" l="1"/>
  <c r="G42" i="1" s="1"/>
  <c r="Q15" i="1" l="1"/>
  <c r="Q42" i="1" l="1"/>
  <c r="S42" i="1" s="1"/>
  <c r="H42" i="1" l="1"/>
  <c r="J42" i="1" s="1"/>
  <c r="T42" i="1" l="1"/>
  <c r="V42" i="1" s="1"/>
  <c r="K42" i="1" l="1"/>
  <c r="M42" i="1" s="1"/>
  <c r="N15" i="1" l="1"/>
  <c r="P15" i="1" l="1"/>
  <c r="N42" i="1" l="1"/>
  <c r="P42" i="1" s="1"/>
  <c r="BS14" i="7" l="1"/>
  <c r="BS15" i="7" l="1"/>
  <c r="BS11" i="7"/>
  <c r="BS25" i="7" l="1"/>
  <c r="BS17" i="7"/>
  <c r="BS20" i="7" l="1"/>
  <c r="BS23" i="7" l="1"/>
  <c r="J27" i="16" l="1"/>
  <c r="G14" i="15"/>
  <c r="G15" i="15" s="1"/>
  <c r="K27" i="16"/>
  <c r="J80" i="10"/>
  <c r="J85" i="10"/>
  <c r="J81" i="10"/>
  <c r="J91" i="10"/>
  <c r="J94" i="10"/>
  <c r="J83" i="10"/>
  <c r="J92" i="10"/>
  <c r="J89" i="10"/>
  <c r="J86" i="10" l="1"/>
  <c r="J79" i="10"/>
  <c r="K79" i="10"/>
  <c r="K85" i="10"/>
  <c r="K92" i="10"/>
  <c r="K86" i="10"/>
  <c r="K81" i="10"/>
  <c r="K82" i="10"/>
  <c r="K94" i="10"/>
  <c r="J82" i="10"/>
  <c r="K95" i="10"/>
  <c r="K89" i="10"/>
  <c r="K80" i="10"/>
  <c r="K78" i="10"/>
  <c r="K83" i="10"/>
  <c r="J78" i="10"/>
  <c r="K91" i="10"/>
  <c r="G96" i="10"/>
  <c r="G90" i="10"/>
  <c r="G93" i="10"/>
  <c r="G84" i="10"/>
  <c r="G14" i="10"/>
  <c r="G15" i="10" s="1"/>
  <c r="I93" i="10"/>
  <c r="I96" i="10"/>
  <c r="G17" i="10"/>
  <c r="G87" i="10"/>
  <c r="G88" i="10" s="1"/>
  <c r="G20" i="10"/>
  <c r="I90" i="10"/>
  <c r="G11" i="10"/>
  <c r="I84" i="10"/>
  <c r="F93" i="10"/>
  <c r="K93" i="10" s="1"/>
  <c r="D93" i="10"/>
  <c r="J93" i="10" s="1"/>
  <c r="D84" i="10"/>
  <c r="D87" i="10"/>
  <c r="J87" i="10" s="1"/>
  <c r="F96" i="10"/>
  <c r="F84" i="10"/>
  <c r="I87" i="10"/>
  <c r="I88" i="10" s="1"/>
  <c r="G23" i="10"/>
  <c r="D90" i="10"/>
  <c r="J90" i="10" s="1"/>
  <c r="F90" i="10"/>
  <c r="K90" i="10" s="1"/>
  <c r="F87" i="10"/>
  <c r="J27" i="12"/>
  <c r="K27" i="12"/>
  <c r="K87" i="10" l="1"/>
  <c r="J84" i="10"/>
  <c r="K84" i="10"/>
  <c r="K96" i="10"/>
  <c r="F88" i="10"/>
  <c r="K88" i="10" s="1"/>
  <c r="D88" i="10"/>
  <c r="J88" i="10" s="1"/>
  <c r="S27" i="12" l="1"/>
  <c r="R27" i="12" l="1"/>
  <c r="O14" i="10" l="1"/>
  <c r="G39" i="10" l="1"/>
  <c r="G40" i="10" l="1"/>
  <c r="G48" i="10"/>
  <c r="G42" i="10" l="1"/>
  <c r="G36" i="10"/>
  <c r="G45" i="10" l="1"/>
  <c r="O15" i="10" l="1"/>
  <c r="G11" i="15" l="1"/>
  <c r="O11" i="10"/>
  <c r="G17" i="15" l="1"/>
  <c r="O17" i="10"/>
  <c r="G23" i="15" l="1"/>
  <c r="O23" i="10"/>
  <c r="G20" i="15" l="1"/>
  <c r="O20" i="10"/>
  <c r="R78" i="10" l="1"/>
  <c r="S86" i="10"/>
  <c r="S82" i="10"/>
  <c r="R82" i="10"/>
  <c r="R86" i="10"/>
  <c r="S81" i="10" l="1"/>
  <c r="R94" i="10"/>
  <c r="R81" i="10"/>
  <c r="S94" i="10"/>
  <c r="S78" i="10"/>
  <c r="Q87" i="10" l="1"/>
  <c r="O87" i="10"/>
  <c r="H87" i="10"/>
  <c r="H88" i="10" s="1"/>
  <c r="S91" i="10" l="1"/>
  <c r="R85" i="10"/>
  <c r="L87" i="10"/>
  <c r="R87" i="10" s="1"/>
  <c r="P87" i="10"/>
  <c r="R91" i="10"/>
  <c r="S85" i="10"/>
  <c r="M87" i="10"/>
  <c r="S79" i="10" l="1"/>
  <c r="R79" i="10"/>
  <c r="N87" i="10"/>
  <c r="S87" i="10" s="1"/>
  <c r="E87" i="10"/>
  <c r="O88" i="10" l="1"/>
  <c r="L88" i="10"/>
  <c r="E88" i="10"/>
  <c r="R88" i="10" l="1"/>
  <c r="S80" i="10"/>
  <c r="R80" i="10"/>
  <c r="N88" i="10"/>
  <c r="O84" i="10"/>
  <c r="Q88" i="10"/>
  <c r="N84" i="10"/>
  <c r="Q84" i="10"/>
  <c r="P88" i="10"/>
  <c r="Q93" i="10"/>
  <c r="Q90" i="10"/>
  <c r="S84" i="10" l="1"/>
  <c r="S88" i="10"/>
  <c r="S83" i="10"/>
  <c r="O90" i="10"/>
  <c r="R83" i="10"/>
  <c r="M88" i="10"/>
  <c r="L90" i="10"/>
  <c r="S92" i="10"/>
  <c r="S89" i="10"/>
  <c r="J95" i="10"/>
  <c r="O93" i="10"/>
  <c r="R90" i="10" l="1"/>
  <c r="R89" i="10"/>
  <c r="N96" i="10"/>
  <c r="Q96" i="10"/>
  <c r="N93" i="10"/>
  <c r="S93" i="10" s="1"/>
  <c r="N90" i="10"/>
  <c r="S90" i="10" s="1"/>
  <c r="O96" i="10"/>
  <c r="L84" i="10"/>
  <c r="R84" i="10" s="1"/>
  <c r="R92" i="10"/>
  <c r="D96" i="10"/>
  <c r="J96" i="10" s="1"/>
  <c r="S96" i="10" l="1"/>
  <c r="S95" i="10"/>
  <c r="L93" i="10"/>
  <c r="R93" i="10" s="1"/>
  <c r="R95" i="10"/>
  <c r="L96" i="10" l="1"/>
  <c r="R96" i="10" s="1"/>
  <c r="BR23" i="13" l="1"/>
  <c r="BQ23" i="13"/>
  <c r="BV23" i="13"/>
  <c r="BR15" i="13" l="1"/>
  <c r="BQ15" i="13"/>
  <c r="BV15" i="13"/>
  <c r="BW15" i="13"/>
  <c r="BQ11" i="13"/>
  <c r="BX15" i="13"/>
  <c r="BR11" i="13"/>
  <c r="BW17" i="13" l="1"/>
  <c r="BX11" i="13"/>
  <c r="BX23" i="13"/>
  <c r="BR17" i="13"/>
  <c r="BV17" i="13"/>
  <c r="BQ17" i="13"/>
  <c r="BW11" i="13"/>
  <c r="BV11" i="13"/>
  <c r="BW23" i="13"/>
  <c r="BX17" i="13"/>
  <c r="BV20" i="13" l="1"/>
  <c r="BQ20" i="13"/>
  <c r="BR20" i="13"/>
  <c r="BX20" i="13" l="1"/>
  <c r="BW20" i="13"/>
  <c r="BB42" i="1" l="1"/>
  <c r="BK42" i="1"/>
  <c r="BE42" i="1"/>
  <c r="BN42" i="1"/>
  <c r="AY42" i="1" l="1"/>
  <c r="AX26" i="4" l="1"/>
  <c r="AT16" i="4"/>
  <c r="AZ16" i="4"/>
  <c r="AT34" i="4"/>
  <c r="AZ34" i="4"/>
  <c r="AT26" i="4"/>
  <c r="AZ26" i="4"/>
  <c r="AX34" i="4"/>
  <c r="AX25" i="4" l="1"/>
  <c r="AZ11" i="4"/>
  <c r="AX38" i="4"/>
  <c r="AX7" i="4"/>
  <c r="AX18" i="4"/>
  <c r="AT27" i="4"/>
  <c r="AZ27" i="4"/>
  <c r="AT29" i="4"/>
  <c r="AZ29" i="4"/>
  <c r="AT7" i="4"/>
  <c r="AZ7" i="4"/>
  <c r="AT18" i="4"/>
  <c r="AZ18" i="4"/>
  <c r="AT38" i="4"/>
  <c r="AZ38" i="4"/>
  <c r="AT17" i="4"/>
  <c r="AZ17" i="4"/>
  <c r="AT36" i="4"/>
  <c r="AZ36" i="4"/>
  <c r="AT35" i="4"/>
  <c r="AZ35" i="4"/>
  <c r="AT9" i="4"/>
  <c r="AZ9" i="4"/>
  <c r="AT15" i="4"/>
  <c r="AZ15" i="4"/>
  <c r="AT25" i="4"/>
  <c r="AZ25" i="4"/>
  <c r="AT21" i="4"/>
  <c r="AZ21" i="4"/>
  <c r="AT10" i="4"/>
  <c r="AZ10" i="4"/>
  <c r="AT20" i="4"/>
  <c r="AZ20" i="4"/>
  <c r="AT33" i="4"/>
  <c r="AZ33" i="4"/>
  <c r="AT37" i="4"/>
  <c r="AZ37" i="4"/>
  <c r="AX37" i="4"/>
  <c r="AX33" i="4"/>
  <c r="AT11" i="4"/>
  <c r="AX11" i="4"/>
  <c r="AX27" i="4"/>
  <c r="AX17" i="4"/>
  <c r="AX10" i="4"/>
  <c r="AX35" i="4"/>
  <c r="AX36" i="4"/>
  <c r="AX20" i="4"/>
  <c r="AX9" i="4"/>
  <c r="AX21" i="4"/>
  <c r="AX16" i="4"/>
  <c r="AX15" i="4"/>
  <c r="AX29" i="4"/>
  <c r="AZ14" i="4" l="1"/>
  <c r="AT19" i="4"/>
  <c r="AZ19" i="4"/>
  <c r="AT30" i="4"/>
  <c r="AZ30" i="4"/>
  <c r="AT28" i="4"/>
  <c r="AZ28" i="4"/>
  <c r="AT8" i="4"/>
  <c r="AZ8" i="4"/>
  <c r="AT32" i="4"/>
  <c r="AZ32" i="4"/>
  <c r="AX8" i="4"/>
  <c r="AX30" i="4"/>
  <c r="AX28" i="4"/>
  <c r="AT14" i="4"/>
  <c r="AX14" i="4"/>
  <c r="AX19" i="4"/>
  <c r="AX32" i="4"/>
  <c r="AR39" i="4"/>
  <c r="AX13" i="4" l="1"/>
  <c r="AT6" i="4"/>
  <c r="AZ6" i="4"/>
  <c r="AT13" i="4"/>
  <c r="AZ13" i="4"/>
  <c r="AT39" i="4"/>
  <c r="AZ39" i="4"/>
  <c r="AT24" i="4"/>
  <c r="AZ24" i="4"/>
  <c r="AX6" i="4"/>
  <c r="AR12" i="4"/>
  <c r="AX24" i="4"/>
  <c r="AW39" i="4"/>
  <c r="AX39" i="4" s="1"/>
  <c r="AR31" i="4"/>
  <c r="AW22" i="4"/>
  <c r="AW12" i="4"/>
  <c r="AR22" i="4"/>
  <c r="AT31" i="4" l="1"/>
  <c r="AZ31" i="4"/>
  <c r="AT12" i="4"/>
  <c r="AZ12" i="4"/>
  <c r="AT22" i="4"/>
  <c r="AZ22" i="4"/>
  <c r="AX12" i="4"/>
  <c r="AX22" i="4"/>
  <c r="AW31" i="4"/>
  <c r="AX31" i="4" s="1"/>
  <c r="O8" i="13" l="1"/>
  <c r="O10" i="13"/>
  <c r="O11" i="13" s="1"/>
  <c r="L11" i="2"/>
  <c r="AE7" i="13" l="1"/>
  <c r="AE15" i="13" s="1"/>
  <c r="AE3" i="2" l="1"/>
  <c r="BE12" i="13"/>
  <c r="BJ12" i="13" l="1"/>
  <c r="BE13" i="13"/>
  <c r="BE14" i="13" s="1"/>
  <c r="BJ13" i="13"/>
  <c r="BE9" i="13"/>
  <c r="BJ9" i="13"/>
  <c r="BJ14" i="13" l="1"/>
  <c r="BF3" i="2" l="1"/>
  <c r="J9" i="12" l="1"/>
  <c r="J22" i="12"/>
  <c r="G29" i="12"/>
  <c r="J18" i="12"/>
  <c r="K24" i="12"/>
  <c r="K7" i="12"/>
  <c r="K5" i="12"/>
  <c r="K25" i="12"/>
  <c r="K23" i="12"/>
  <c r="K6" i="12"/>
  <c r="K18" i="12" l="1"/>
  <c r="J26" i="12"/>
  <c r="K21" i="12"/>
  <c r="K8" i="12"/>
  <c r="K13" i="12"/>
  <c r="K9" i="12"/>
  <c r="I14" i="12"/>
  <c r="K22" i="12"/>
  <c r="J7" i="12"/>
  <c r="K10" i="12"/>
  <c r="F11" i="12"/>
  <c r="K19" i="12"/>
  <c r="F20" i="12"/>
  <c r="I15" i="12"/>
  <c r="I11" i="12"/>
  <c r="G14" i="12"/>
  <c r="G15" i="12" s="1"/>
  <c r="J5" i="12"/>
  <c r="I17" i="12"/>
  <c r="J21" i="12"/>
  <c r="F29" i="12"/>
  <c r="K28" i="12"/>
  <c r="K12" i="12"/>
  <c r="F14" i="12"/>
  <c r="I20" i="12"/>
  <c r="I29" i="12"/>
  <c r="J8" i="12"/>
  <c r="J13" i="12"/>
  <c r="F17" i="12"/>
  <c r="K16" i="12"/>
  <c r="G31" i="12"/>
  <c r="G33" i="12"/>
  <c r="D14" i="12"/>
  <c r="J24" i="12"/>
  <c r="I31" i="12"/>
  <c r="I33" i="12"/>
  <c r="K29" i="12" l="1"/>
  <c r="K32" i="12"/>
  <c r="F33" i="12"/>
  <c r="K33" i="12" s="1"/>
  <c r="J12" i="12"/>
  <c r="K30" i="12"/>
  <c r="F31" i="12"/>
  <c r="K31" i="12" s="1"/>
  <c r="K11" i="12"/>
  <c r="D15" i="12"/>
  <c r="J15" i="12" s="1"/>
  <c r="J14" i="12"/>
  <c r="K17" i="12"/>
  <c r="K20" i="12"/>
  <c r="D11" i="12"/>
  <c r="G11" i="12"/>
  <c r="F15" i="12"/>
  <c r="K15" i="12" s="1"/>
  <c r="K14" i="12"/>
  <c r="J11" i="12" l="1"/>
  <c r="J10" i="12"/>
  <c r="D17" i="12"/>
  <c r="G17" i="12"/>
  <c r="J16" i="12" l="1"/>
  <c r="G20" i="12"/>
  <c r="J17" i="12"/>
  <c r="D20" i="12"/>
  <c r="J8" i="10" l="1"/>
  <c r="J20" i="12"/>
  <c r="J23" i="12"/>
  <c r="J19" i="12"/>
  <c r="J31" i="10"/>
  <c r="J7" i="10"/>
  <c r="J18" i="10"/>
  <c r="J32" i="10"/>
  <c r="I63" i="10"/>
  <c r="J33" i="10"/>
  <c r="J38" i="10"/>
  <c r="J54" i="10"/>
  <c r="J6" i="10"/>
  <c r="J30" i="10"/>
  <c r="J34" i="10"/>
  <c r="J43" i="10"/>
  <c r="I11" i="10"/>
  <c r="J70" i="10"/>
  <c r="J46" i="10"/>
  <c r="I36" i="10"/>
  <c r="K7" i="10"/>
  <c r="K9" i="10"/>
  <c r="J56" i="10"/>
  <c r="J67" i="10"/>
  <c r="I45" i="10" l="1"/>
  <c r="J55" i="10"/>
  <c r="I20" i="10"/>
  <c r="J62" i="10"/>
  <c r="I42" i="10"/>
  <c r="J58" i="10"/>
  <c r="I17" i="10"/>
  <c r="J9" i="10"/>
  <c r="J13" i="10"/>
  <c r="J21" i="10"/>
  <c r="F17" i="10"/>
  <c r="K16" i="10"/>
  <c r="F36" i="10"/>
  <c r="K36" i="10" s="1"/>
  <c r="K35" i="10"/>
  <c r="K13" i="10"/>
  <c r="I69" i="10"/>
  <c r="I66" i="10"/>
  <c r="K57" i="10"/>
  <c r="K70" i="10"/>
  <c r="K54" i="10"/>
  <c r="F69" i="10"/>
  <c r="K68" i="10"/>
  <c r="F39" i="10"/>
  <c r="K37" i="10"/>
  <c r="D29" i="12"/>
  <c r="J29" i="12" s="1"/>
  <c r="J28" i="12"/>
  <c r="G66" i="10"/>
  <c r="G60" i="10"/>
  <c r="D36" i="10"/>
  <c r="J36" i="10" s="1"/>
  <c r="J35" i="10"/>
  <c r="K46" i="10"/>
  <c r="K33" i="10"/>
  <c r="K10" i="10"/>
  <c r="F11" i="10"/>
  <c r="K11" i="10" s="1"/>
  <c r="G63" i="10"/>
  <c r="G64" i="10" s="1"/>
  <c r="F60" i="10"/>
  <c r="K59" i="10"/>
  <c r="K58" i="10"/>
  <c r="K56" i="10"/>
  <c r="D63" i="10"/>
  <c r="K34" i="10"/>
  <c r="J25" i="12"/>
  <c r="K19" i="10"/>
  <c r="F20" i="10"/>
  <c r="K20" i="10" s="1"/>
  <c r="K43" i="10"/>
  <c r="K31" i="10"/>
  <c r="K21" i="10"/>
  <c r="K8" i="10"/>
  <c r="I39" i="10"/>
  <c r="I40" i="10" s="1"/>
  <c r="D39" i="10"/>
  <c r="J37" i="10"/>
  <c r="K62" i="10"/>
  <c r="K61" i="10"/>
  <c r="F63" i="10"/>
  <c r="J57" i="10"/>
  <c r="F45" i="10"/>
  <c r="K45" i="10" s="1"/>
  <c r="K44" i="10"/>
  <c r="K32" i="10"/>
  <c r="K5" i="10"/>
  <c r="K38" i="10"/>
  <c r="K18" i="10"/>
  <c r="K6" i="10"/>
  <c r="I64" i="10"/>
  <c r="I60" i="10"/>
  <c r="K55" i="10"/>
  <c r="K67" i="10"/>
  <c r="F66" i="10"/>
  <c r="K66" i="10" s="1"/>
  <c r="K65" i="10"/>
  <c r="I14" i="10"/>
  <c r="I15" i="10" s="1"/>
  <c r="F42" i="10"/>
  <c r="K42" i="10" s="1"/>
  <c r="K41" i="10"/>
  <c r="K30" i="10"/>
  <c r="I48" i="10"/>
  <c r="I23" i="10"/>
  <c r="G69" i="10"/>
  <c r="G72" i="10"/>
  <c r="I12" i="9"/>
  <c r="K19" i="9"/>
  <c r="K7" i="9"/>
  <c r="K25" i="9"/>
  <c r="I15" i="9"/>
  <c r="I16" i="9" s="1"/>
  <c r="K26" i="9"/>
  <c r="I72" i="10"/>
  <c r="K28" i="9" l="1"/>
  <c r="K17" i="10"/>
  <c r="I18" i="9"/>
  <c r="K27" i="9"/>
  <c r="K14" i="9"/>
  <c r="I21" i="9"/>
  <c r="K69" i="10"/>
  <c r="I30" i="9"/>
  <c r="K8" i="9"/>
  <c r="J61" i="10"/>
  <c r="F18" i="9"/>
  <c r="K18" i="9" s="1"/>
  <c r="K17" i="9"/>
  <c r="K9" i="9"/>
  <c r="F21" i="9"/>
  <c r="K21" i="9" s="1"/>
  <c r="K20" i="9"/>
  <c r="K24" i="9"/>
  <c r="K23" i="9"/>
  <c r="K6" i="9"/>
  <c r="D64" i="10"/>
  <c r="J64" i="10" s="1"/>
  <c r="J63" i="10"/>
  <c r="K60" i="10"/>
  <c r="K13" i="9"/>
  <c r="F15" i="9"/>
  <c r="K22" i="9"/>
  <c r="F30" i="9"/>
  <c r="K29" i="9"/>
  <c r="F64" i="10"/>
  <c r="K64" i="10" s="1"/>
  <c r="K63" i="10"/>
  <c r="D40" i="10"/>
  <c r="J40" i="10" s="1"/>
  <c r="J39" i="10"/>
  <c r="J59" i="10"/>
  <c r="D60" i="10"/>
  <c r="J60" i="10" s="1"/>
  <c r="F48" i="10"/>
  <c r="K48" i="10" s="1"/>
  <c r="K47" i="10"/>
  <c r="F40" i="10"/>
  <c r="K40" i="10" s="1"/>
  <c r="K39" i="10"/>
  <c r="D66" i="10"/>
  <c r="J66" i="10" s="1"/>
  <c r="J65" i="10"/>
  <c r="K22" i="10"/>
  <c r="F23" i="10"/>
  <c r="K23" i="10" s="1"/>
  <c r="F12" i="9"/>
  <c r="K12" i="9" s="1"/>
  <c r="K11" i="9"/>
  <c r="K71" i="10"/>
  <c r="F72" i="10"/>
  <c r="K72" i="10" s="1"/>
  <c r="K10" i="9"/>
  <c r="F14" i="10"/>
  <c r="K12" i="10"/>
  <c r="D14" i="10"/>
  <c r="J12" i="10"/>
  <c r="I34" i="9"/>
  <c r="I32" i="9"/>
  <c r="K30" i="9" l="1"/>
  <c r="D15" i="10"/>
  <c r="J15" i="10" s="1"/>
  <c r="J14" i="10"/>
  <c r="F34" i="9"/>
  <c r="K34" i="9" s="1"/>
  <c r="K33" i="9"/>
  <c r="J10" i="10"/>
  <c r="D11" i="10"/>
  <c r="J11" i="10" s="1"/>
  <c r="F32" i="9"/>
  <c r="K32" i="9" s="1"/>
  <c r="K31" i="9"/>
  <c r="F15" i="10"/>
  <c r="K15" i="10" s="1"/>
  <c r="K14" i="10"/>
  <c r="F16" i="9"/>
  <c r="K16" i="9" s="1"/>
  <c r="K15" i="9"/>
  <c r="J5" i="10"/>
  <c r="D17" i="10" l="1"/>
  <c r="J17" i="10" s="1"/>
  <c r="J16" i="10"/>
  <c r="J19" i="10" l="1"/>
  <c r="D20" i="10"/>
  <c r="J20" i="10" s="1"/>
  <c r="R9" i="16" l="1"/>
  <c r="R22" i="16"/>
  <c r="O14" i="16" l="1"/>
  <c r="O41" i="15"/>
  <c r="R26" i="16"/>
  <c r="R24" i="16"/>
  <c r="O35" i="15"/>
  <c r="R8" i="16"/>
  <c r="R21" i="16"/>
  <c r="O38" i="15"/>
  <c r="O39" i="15" s="1"/>
  <c r="O44" i="15"/>
  <c r="R12" i="16"/>
  <c r="L14" i="16"/>
  <c r="R13" i="16"/>
  <c r="O15" i="16"/>
  <c r="R18" i="16"/>
  <c r="O47" i="15"/>
  <c r="O11" i="16"/>
  <c r="S26" i="16" l="1"/>
  <c r="R14" i="16"/>
  <c r="O17" i="16"/>
  <c r="O31" i="16" l="1"/>
  <c r="O20" i="16"/>
  <c r="O33" i="16" l="1"/>
  <c r="O29" i="16" l="1"/>
  <c r="J26" i="16" l="1"/>
  <c r="Z26" i="12" l="1"/>
  <c r="R26" i="12" l="1"/>
  <c r="J6" i="12" l="1"/>
  <c r="J30" i="12" l="1"/>
  <c r="D31" i="12"/>
  <c r="J31" i="12" s="1"/>
  <c r="D23" i="10"/>
  <c r="J23" i="10" s="1"/>
  <c r="J22" i="10"/>
  <c r="J32" i="12" l="1"/>
  <c r="D33" i="12"/>
  <c r="J33" i="12" s="1"/>
  <c r="G15" i="9" l="1"/>
  <c r="G16" i="9" l="1"/>
  <c r="G34" i="9"/>
  <c r="G32" i="9"/>
  <c r="G12" i="9"/>
  <c r="G18" i="9" l="1"/>
  <c r="G21" i="9" l="1"/>
  <c r="G30" i="9" l="1"/>
  <c r="K26" i="16" l="1"/>
  <c r="G14" i="16" l="1"/>
  <c r="AA26" i="12"/>
  <c r="W14" i="12" l="1"/>
  <c r="O14" i="12"/>
  <c r="J22" i="16" l="1"/>
  <c r="Z22" i="12" l="1"/>
  <c r="G15" i="16"/>
  <c r="W15" i="12" l="1"/>
  <c r="O15" i="12"/>
  <c r="G11" i="16"/>
  <c r="W11" i="12" l="1"/>
  <c r="O11" i="12"/>
  <c r="G17" i="16"/>
  <c r="W17" i="12" l="1"/>
  <c r="O17" i="12"/>
  <c r="G31" i="16"/>
  <c r="G20" i="16"/>
  <c r="W20" i="12" l="1"/>
  <c r="O20" i="12"/>
  <c r="O31" i="12"/>
  <c r="G33" i="16"/>
  <c r="W31" i="12" l="1"/>
  <c r="O33" i="12"/>
  <c r="W33" i="12" l="1"/>
  <c r="G29" i="16"/>
  <c r="W29" i="12" l="1"/>
  <c r="O29" i="12"/>
  <c r="G35" i="15" l="1"/>
  <c r="O36" i="10" l="1"/>
  <c r="W36" i="10" l="1"/>
  <c r="G38" i="15" l="1"/>
  <c r="G39" i="15" s="1"/>
  <c r="W39" i="10" l="1"/>
  <c r="W40" i="10" s="1"/>
  <c r="O39" i="10"/>
  <c r="O40" i="10" s="1"/>
  <c r="G41" i="15"/>
  <c r="W42" i="10" l="1"/>
  <c r="O42" i="10"/>
  <c r="G47" i="15"/>
  <c r="G44" i="15"/>
  <c r="O45" i="10" l="1"/>
  <c r="O48" i="10"/>
  <c r="W45" i="10" l="1"/>
  <c r="W48" i="10"/>
  <c r="J57" i="15" l="1"/>
  <c r="K9" i="16" l="1"/>
  <c r="J9" i="16" l="1"/>
  <c r="Z9" i="12"/>
  <c r="R9" i="12"/>
  <c r="K13" i="16"/>
  <c r="J13" i="16" l="1"/>
  <c r="Z13" i="12"/>
  <c r="R13" i="12"/>
  <c r="K8" i="16" l="1"/>
  <c r="J8" i="16" l="1"/>
  <c r="Z8" i="12"/>
  <c r="R8" i="12"/>
  <c r="K5" i="16" l="1"/>
  <c r="J5" i="16"/>
  <c r="K21" i="16"/>
  <c r="K24" i="16"/>
  <c r="K6" i="16"/>
  <c r="J6" i="16"/>
  <c r="R22" i="12"/>
  <c r="K22" i="16"/>
  <c r="J24" i="16" l="1"/>
  <c r="J21" i="16"/>
  <c r="Z21" i="12"/>
  <c r="Z24" i="12"/>
  <c r="R6" i="12"/>
  <c r="R21" i="12"/>
  <c r="R24" i="12"/>
  <c r="R5" i="12"/>
  <c r="K7" i="16"/>
  <c r="J7" i="16"/>
  <c r="I11" i="16"/>
  <c r="F11" i="16" l="1"/>
  <c r="K11" i="16" s="1"/>
  <c r="K10" i="16"/>
  <c r="K26" i="12"/>
  <c r="S9" i="12"/>
  <c r="H11" i="16"/>
  <c r="R7" i="12"/>
  <c r="S26" i="12"/>
  <c r="D11" i="16" l="1"/>
  <c r="J11" i="16" s="1"/>
  <c r="J10" i="16"/>
  <c r="E11" i="16"/>
  <c r="L11" i="12" l="1"/>
  <c r="R11" i="12" s="1"/>
  <c r="R10" i="12"/>
  <c r="H14" i="12" l="1"/>
  <c r="S8" i="12"/>
  <c r="S24" i="12"/>
  <c r="S13" i="12"/>
  <c r="E14" i="12" l="1"/>
  <c r="S22" i="12"/>
  <c r="S6" i="12" l="1"/>
  <c r="S21" i="12"/>
  <c r="S5" i="12" l="1"/>
  <c r="E15" i="12" l="1"/>
  <c r="H15" i="12"/>
  <c r="H11" i="12"/>
  <c r="Q11" i="12"/>
  <c r="S7" i="12" l="1"/>
  <c r="E11" i="12"/>
  <c r="S10" i="12"/>
  <c r="N11" i="12"/>
  <c r="S11" i="12" s="1"/>
  <c r="M11" i="12" l="1"/>
  <c r="P11" i="12"/>
  <c r="H31" i="12"/>
  <c r="H17" i="12"/>
  <c r="E17" i="12"/>
  <c r="E31" i="12"/>
  <c r="E20" i="12" l="1"/>
  <c r="H20" i="12"/>
  <c r="E33" i="12" l="1"/>
  <c r="H33" i="12"/>
  <c r="E29" i="12" l="1"/>
  <c r="H29" i="12"/>
  <c r="I14" i="16" l="1"/>
  <c r="I15" i="16" s="1"/>
  <c r="Q14" i="12" l="1"/>
  <c r="Q15" i="12" s="1"/>
  <c r="H14" i="16"/>
  <c r="H15" i="16" s="1"/>
  <c r="K18" i="16"/>
  <c r="I17" i="16"/>
  <c r="F17" i="16" l="1"/>
  <c r="K17" i="16" s="1"/>
  <c r="K16" i="16"/>
  <c r="Z18" i="12"/>
  <c r="J18" i="16"/>
  <c r="F14" i="16"/>
  <c r="K12" i="16"/>
  <c r="R18" i="12"/>
  <c r="P14" i="12"/>
  <c r="P15" i="12" s="1"/>
  <c r="E14" i="16"/>
  <c r="E15" i="16" s="1"/>
  <c r="I31" i="16"/>
  <c r="H17" i="16"/>
  <c r="Q17" i="12"/>
  <c r="S18" i="12"/>
  <c r="I20" i="16"/>
  <c r="N17" i="12" l="1"/>
  <c r="S17" i="12" s="1"/>
  <c r="S16" i="12"/>
  <c r="T14" i="12"/>
  <c r="Z12" i="12"/>
  <c r="N14" i="12"/>
  <c r="S12" i="12"/>
  <c r="F31" i="16"/>
  <c r="K31" i="16" s="1"/>
  <c r="K30" i="16"/>
  <c r="J16" i="16"/>
  <c r="D17" i="16"/>
  <c r="J17" i="16" s="1"/>
  <c r="F15" i="16"/>
  <c r="K15" i="16" s="1"/>
  <c r="K14" i="16"/>
  <c r="F20" i="16"/>
  <c r="K20" i="16" s="1"/>
  <c r="K19" i="16"/>
  <c r="L14" i="12"/>
  <c r="R12" i="12"/>
  <c r="D14" i="16"/>
  <c r="J12" i="16"/>
  <c r="P17" i="12"/>
  <c r="H20" i="16"/>
  <c r="Q20" i="12"/>
  <c r="I33" i="16"/>
  <c r="H31" i="16"/>
  <c r="Q31" i="12"/>
  <c r="M14" i="12"/>
  <c r="M15" i="12" s="1"/>
  <c r="E17" i="16"/>
  <c r="K23" i="16" l="1"/>
  <c r="K32" i="16"/>
  <c r="F33" i="16"/>
  <c r="K33" i="16" s="1"/>
  <c r="L17" i="12"/>
  <c r="R17" i="12" s="1"/>
  <c r="R16" i="12"/>
  <c r="D20" i="16"/>
  <c r="J20" i="16" s="1"/>
  <c r="J19" i="16"/>
  <c r="L15" i="12"/>
  <c r="R15" i="12" s="1"/>
  <c r="R14" i="12"/>
  <c r="Z14" i="12"/>
  <c r="S19" i="12"/>
  <c r="N20" i="12"/>
  <c r="S20" i="12" s="1"/>
  <c r="S30" i="12"/>
  <c r="N31" i="12"/>
  <c r="S31" i="12" s="1"/>
  <c r="D31" i="16"/>
  <c r="J31" i="16" s="1"/>
  <c r="J30" i="16"/>
  <c r="D15" i="16"/>
  <c r="J15" i="16" s="1"/>
  <c r="J14" i="16"/>
  <c r="N15" i="12"/>
  <c r="S15" i="12" s="1"/>
  <c r="S14" i="12"/>
  <c r="E31" i="16"/>
  <c r="M31" i="12"/>
  <c r="E20" i="16"/>
  <c r="J23" i="16"/>
  <c r="H33" i="16"/>
  <c r="Q33" i="12"/>
  <c r="P31" i="12"/>
  <c r="P20" i="12"/>
  <c r="K25" i="16" l="1"/>
  <c r="R30" i="12"/>
  <c r="L31" i="12"/>
  <c r="R31" i="12" s="1"/>
  <c r="N33" i="12"/>
  <c r="S33" i="12" s="1"/>
  <c r="S32" i="12"/>
  <c r="R19" i="12"/>
  <c r="L20" i="12"/>
  <c r="R20" i="12" s="1"/>
  <c r="S23" i="12"/>
  <c r="D33" i="16"/>
  <c r="J33" i="16" s="1"/>
  <c r="J32" i="16"/>
  <c r="M17" i="12"/>
  <c r="M20" i="12"/>
  <c r="J25" i="16"/>
  <c r="R23" i="12"/>
  <c r="P33" i="12"/>
  <c r="E33" i="16"/>
  <c r="I29" i="16"/>
  <c r="L33" i="12" l="1"/>
  <c r="R33" i="12" s="1"/>
  <c r="R32" i="12"/>
  <c r="S25" i="12"/>
  <c r="F29" i="16"/>
  <c r="K29" i="16" s="1"/>
  <c r="K28" i="16"/>
  <c r="H29" i="16"/>
  <c r="Q29" i="12"/>
  <c r="R25" i="12"/>
  <c r="M33" i="12"/>
  <c r="D29" i="16" l="1"/>
  <c r="J29" i="16" s="1"/>
  <c r="J28" i="16"/>
  <c r="N29" i="12"/>
  <c r="S29" i="12" s="1"/>
  <c r="S28" i="12"/>
  <c r="E29" i="16"/>
  <c r="P29" i="12"/>
  <c r="R28" i="12" l="1"/>
  <c r="L29" i="12"/>
  <c r="R29" i="12" s="1"/>
  <c r="M29" i="12"/>
  <c r="K57" i="15" l="1"/>
  <c r="J9" i="15" l="1"/>
  <c r="R21" i="15"/>
  <c r="J13" i="15"/>
  <c r="R13" i="15"/>
  <c r="R9" i="15"/>
  <c r="Z9" i="10"/>
  <c r="Z13" i="10"/>
  <c r="R9" i="10"/>
  <c r="R13" i="10"/>
  <c r="K9" i="15"/>
  <c r="S13" i="16"/>
  <c r="R33" i="15"/>
  <c r="S33" i="15"/>
  <c r="R29" i="15"/>
  <c r="S29" i="15"/>
  <c r="S37" i="15"/>
  <c r="R37" i="15"/>
  <c r="S24" i="16"/>
  <c r="J29" i="15"/>
  <c r="K29" i="15"/>
  <c r="K37" i="15"/>
  <c r="J37" i="15"/>
  <c r="J45" i="15"/>
  <c r="S9" i="16"/>
  <c r="J33" i="15"/>
  <c r="K33" i="15"/>
  <c r="J85" i="15"/>
  <c r="K85" i="15"/>
  <c r="R5" i="15"/>
  <c r="K13" i="15"/>
  <c r="S13" i="15"/>
  <c r="J81" i="15"/>
  <c r="K81" i="15"/>
  <c r="R81" i="15"/>
  <c r="S80" i="15" l="1"/>
  <c r="K77" i="15"/>
  <c r="R80" i="15"/>
  <c r="J77" i="15"/>
  <c r="J8" i="15"/>
  <c r="J21" i="15"/>
  <c r="R8" i="15"/>
  <c r="K45" i="15"/>
  <c r="R77" i="15"/>
  <c r="I62" i="15"/>
  <c r="K61" i="15"/>
  <c r="S85" i="15"/>
  <c r="Z62" i="10"/>
  <c r="R61" i="15"/>
  <c r="AA58" i="10"/>
  <c r="S57" i="15"/>
  <c r="G62" i="15"/>
  <c r="J61" i="15"/>
  <c r="S81" i="15"/>
  <c r="S53" i="15"/>
  <c r="R85" i="15"/>
  <c r="AA62" i="10"/>
  <c r="S61" i="15"/>
  <c r="Z58" i="10"/>
  <c r="R57" i="15"/>
  <c r="J53" i="15"/>
  <c r="S21" i="15"/>
  <c r="S5" i="15"/>
  <c r="R53" i="15"/>
  <c r="AA22" i="12"/>
  <c r="S22" i="16"/>
  <c r="AA9" i="10"/>
  <c r="S9" i="15"/>
  <c r="S77" i="15"/>
  <c r="K53" i="15"/>
  <c r="AA30" i="10"/>
  <c r="Z21" i="10"/>
  <c r="Z8" i="10"/>
  <c r="AA38" i="10"/>
  <c r="AA13" i="10"/>
  <c r="AA34" i="10"/>
  <c r="AA13" i="12"/>
  <c r="AA24" i="12"/>
  <c r="Z34" i="10"/>
  <c r="AA9" i="12"/>
  <c r="Z38" i="10"/>
  <c r="Z30" i="10"/>
  <c r="R21" i="10"/>
  <c r="R8" i="10"/>
  <c r="R32" i="15"/>
  <c r="S32" i="15"/>
  <c r="K21" i="15"/>
  <c r="R38" i="10"/>
  <c r="S38" i="10"/>
  <c r="K5" i="15"/>
  <c r="J5" i="15"/>
  <c r="R34" i="10"/>
  <c r="K8" i="15"/>
  <c r="K32" i="15"/>
  <c r="J32" i="15"/>
  <c r="S21" i="16"/>
  <c r="S13" i="10"/>
  <c r="H62" i="15"/>
  <c r="S8" i="16"/>
  <c r="J93" i="15"/>
  <c r="J69" i="15"/>
  <c r="K69" i="15"/>
  <c r="R46" i="10"/>
  <c r="O63" i="10"/>
  <c r="S30" i="10" l="1"/>
  <c r="K93" i="15"/>
  <c r="S54" i="10"/>
  <c r="S93" i="15"/>
  <c r="K80" i="15"/>
  <c r="J80" i="15"/>
  <c r="J56" i="15"/>
  <c r="K56" i="15"/>
  <c r="R27" i="14"/>
  <c r="S34" i="10"/>
  <c r="Z46" i="10"/>
  <c r="R45" i="15"/>
  <c r="AA8" i="10"/>
  <c r="S8" i="15"/>
  <c r="S69" i="15"/>
  <c r="R56" i="15"/>
  <c r="Z54" i="10"/>
  <c r="R93" i="15"/>
  <c r="R69" i="15"/>
  <c r="AA46" i="10"/>
  <c r="S45" i="15"/>
  <c r="S56" i="15"/>
  <c r="S46" i="10"/>
  <c r="AA54" i="10"/>
  <c r="Z33" i="10"/>
  <c r="AA21" i="10"/>
  <c r="Z5" i="10"/>
  <c r="AA8" i="12"/>
  <c r="AA21" i="12"/>
  <c r="AA33" i="10"/>
  <c r="AA5" i="10"/>
  <c r="R70" i="10"/>
  <c r="R5" i="10"/>
  <c r="R58" i="10"/>
  <c r="S9" i="10"/>
  <c r="S21" i="10"/>
  <c r="R57" i="10"/>
  <c r="K27" i="14"/>
  <c r="R33" i="10"/>
  <c r="S5" i="10"/>
  <c r="S58" i="10"/>
  <c r="J27" i="9"/>
  <c r="R30" i="10"/>
  <c r="J27" i="14"/>
  <c r="S62" i="10"/>
  <c r="R54" i="10"/>
  <c r="S8" i="10"/>
  <c r="S70" i="10"/>
  <c r="R62" i="10"/>
  <c r="Z70" i="10" l="1"/>
  <c r="Z57" i="10"/>
  <c r="S57" i="10"/>
  <c r="AA70" i="10"/>
  <c r="S27" i="14"/>
  <c r="AA57" i="10"/>
  <c r="S27" i="9"/>
  <c r="S33" i="10"/>
  <c r="R27" i="9"/>
  <c r="AA27" i="9" l="1"/>
  <c r="Z27" i="9"/>
  <c r="Q14" i="15" l="1"/>
  <c r="Q38" i="15"/>
  <c r="I14" i="15"/>
  <c r="I38" i="15"/>
  <c r="R18" i="15" l="1"/>
  <c r="Y39" i="10"/>
  <c r="Y14" i="10"/>
  <c r="J66" i="15"/>
  <c r="K66" i="15"/>
  <c r="J18" i="15"/>
  <c r="K18" i="15"/>
  <c r="R42" i="15"/>
  <c r="S42" i="15"/>
  <c r="H38" i="15"/>
  <c r="H14" i="15"/>
  <c r="J90" i="15"/>
  <c r="Q86" i="15"/>
  <c r="O86" i="15"/>
  <c r="J42" i="15"/>
  <c r="K42" i="15"/>
  <c r="O62" i="15"/>
  <c r="G86" i="15"/>
  <c r="I86" i="15"/>
  <c r="Q39" i="10"/>
  <c r="K90" i="15" l="1"/>
  <c r="R84" i="15"/>
  <c r="S84" i="15"/>
  <c r="K84" i="15"/>
  <c r="J84" i="15"/>
  <c r="S12" i="15"/>
  <c r="N14" i="15"/>
  <c r="Z5" i="12"/>
  <c r="R5" i="16"/>
  <c r="AA18" i="10"/>
  <c r="S18" i="15"/>
  <c r="J36" i="15"/>
  <c r="D38" i="15"/>
  <c r="F86" i="15"/>
  <c r="K86" i="15" s="1"/>
  <c r="N38" i="15"/>
  <c r="S36" i="15"/>
  <c r="R12" i="10"/>
  <c r="L14" i="10"/>
  <c r="Z12" i="10"/>
  <c r="T14" i="10"/>
  <c r="Y63" i="10"/>
  <c r="Q62" i="15"/>
  <c r="L62" i="15"/>
  <c r="R60" i="15"/>
  <c r="S90" i="15"/>
  <c r="K12" i="15"/>
  <c r="F14" i="15"/>
  <c r="K14" i="15" s="1"/>
  <c r="F38" i="15"/>
  <c r="K38" i="15" s="1"/>
  <c r="K36" i="15"/>
  <c r="D86" i="15"/>
  <c r="J86" i="15" s="1"/>
  <c r="R36" i="15"/>
  <c r="L38" i="15"/>
  <c r="D14" i="15"/>
  <c r="J14" i="15" s="1"/>
  <c r="J12" i="15"/>
  <c r="X39" i="10"/>
  <c r="P38" i="15"/>
  <c r="X14" i="10"/>
  <c r="P14" i="15"/>
  <c r="L86" i="15"/>
  <c r="R86" i="15" s="1"/>
  <c r="F62" i="15"/>
  <c r="K62" i="15" s="1"/>
  <c r="K60" i="15"/>
  <c r="AA18" i="12"/>
  <c r="S18" i="16"/>
  <c r="N86" i="15"/>
  <c r="S86" i="15" s="1"/>
  <c r="D62" i="15"/>
  <c r="J62" i="15" s="1"/>
  <c r="J60" i="15"/>
  <c r="R12" i="15"/>
  <c r="L14" i="15"/>
  <c r="R25" i="14"/>
  <c r="R10" i="14"/>
  <c r="R23" i="14"/>
  <c r="R22" i="14"/>
  <c r="R14" i="14"/>
  <c r="AA43" i="10"/>
  <c r="W63" i="10"/>
  <c r="Z43" i="10"/>
  <c r="Z18" i="10"/>
  <c r="E14" i="10"/>
  <c r="Q63" i="10"/>
  <c r="H63" i="10"/>
  <c r="H14" i="10"/>
  <c r="K10" i="14"/>
  <c r="H86" i="15"/>
  <c r="K14" i="14"/>
  <c r="J23" i="14"/>
  <c r="P86" i="15"/>
  <c r="Q14" i="10"/>
  <c r="E86" i="15"/>
  <c r="S6" i="16"/>
  <c r="R30" i="15"/>
  <c r="S30" i="15"/>
  <c r="J30" i="15"/>
  <c r="K30" i="15"/>
  <c r="G15" i="14"/>
  <c r="J14" i="14"/>
  <c r="J28" i="14"/>
  <c r="E14" i="15"/>
  <c r="E38" i="15"/>
  <c r="R18" i="10"/>
  <c r="H39" i="10"/>
  <c r="J78" i="15"/>
  <c r="M62" i="15"/>
  <c r="I15" i="14"/>
  <c r="E62" i="15"/>
  <c r="R43" i="10"/>
  <c r="J6" i="15"/>
  <c r="K6" i="15"/>
  <c r="R6" i="15"/>
  <c r="J10" i="14"/>
  <c r="K23" i="14"/>
  <c r="O15" i="14"/>
  <c r="Q15" i="15"/>
  <c r="Q39" i="15"/>
  <c r="I15" i="15"/>
  <c r="S6" i="15" l="1"/>
  <c r="S43" i="10"/>
  <c r="R19" i="14"/>
  <c r="S5" i="16"/>
  <c r="AA5" i="12"/>
  <c r="K78" i="15"/>
  <c r="R90" i="15"/>
  <c r="R28" i="14"/>
  <c r="S54" i="15"/>
  <c r="S78" i="15"/>
  <c r="U39" i="10"/>
  <c r="M38" i="15"/>
  <c r="S28" i="14"/>
  <c r="S18" i="10"/>
  <c r="K28" i="14"/>
  <c r="K54" i="15"/>
  <c r="S7" i="16"/>
  <c r="AA12" i="10"/>
  <c r="V14" i="10"/>
  <c r="AA67" i="10"/>
  <c r="V14" i="12"/>
  <c r="S60" i="15"/>
  <c r="N62" i="15"/>
  <c r="R66" i="15"/>
  <c r="R54" i="15"/>
  <c r="S19" i="14"/>
  <c r="R78" i="15"/>
  <c r="R61" i="10"/>
  <c r="L63" i="10"/>
  <c r="S12" i="10"/>
  <c r="N14" i="10"/>
  <c r="X63" i="10"/>
  <c r="P62" i="15"/>
  <c r="J54" i="15"/>
  <c r="R7" i="16"/>
  <c r="L15" i="16"/>
  <c r="R15" i="16" s="1"/>
  <c r="Z37" i="10"/>
  <c r="T39" i="10"/>
  <c r="Z61" i="10"/>
  <c r="T63" i="10"/>
  <c r="AA37" i="10"/>
  <c r="V39" i="10"/>
  <c r="R14" i="15"/>
  <c r="S14" i="15"/>
  <c r="AA61" i="10"/>
  <c r="V63" i="10"/>
  <c r="Z67" i="10"/>
  <c r="M86" i="15"/>
  <c r="N63" i="10"/>
  <c r="S61" i="10"/>
  <c r="S23" i="14"/>
  <c r="Z6" i="12"/>
  <c r="R6" i="16"/>
  <c r="D15" i="14"/>
  <c r="J15" i="14" s="1"/>
  <c r="J13" i="14"/>
  <c r="S38" i="15"/>
  <c r="U14" i="10"/>
  <c r="M14" i="15"/>
  <c r="F15" i="14"/>
  <c r="K13" i="14"/>
  <c r="U14" i="12"/>
  <c r="M14" i="16"/>
  <c r="S66" i="15"/>
  <c r="R38" i="15"/>
  <c r="R62" i="15"/>
  <c r="Z14" i="10"/>
  <c r="R14" i="10"/>
  <c r="N14" i="16"/>
  <c r="J38" i="15"/>
  <c r="Z6" i="10"/>
  <c r="Y15" i="10"/>
  <c r="K19" i="14"/>
  <c r="AA31" i="10"/>
  <c r="AA6" i="10"/>
  <c r="Z31" i="10"/>
  <c r="Z10" i="9"/>
  <c r="U63" i="10"/>
  <c r="R9" i="14"/>
  <c r="P14" i="10"/>
  <c r="M14" i="10"/>
  <c r="G87" i="15"/>
  <c r="I87" i="15"/>
  <c r="P39" i="15"/>
  <c r="I39" i="15"/>
  <c r="E39" i="10"/>
  <c r="R67" i="10"/>
  <c r="J25" i="14"/>
  <c r="P39" i="10"/>
  <c r="O15" i="9"/>
  <c r="J22" i="9"/>
  <c r="J9" i="14"/>
  <c r="P63" i="10"/>
  <c r="J9" i="9"/>
  <c r="J14" i="9"/>
  <c r="H15" i="15"/>
  <c r="G63" i="15"/>
  <c r="I63" i="15"/>
  <c r="R31" i="15"/>
  <c r="S31" i="15"/>
  <c r="P15" i="15"/>
  <c r="Q87" i="15"/>
  <c r="R7" i="14"/>
  <c r="K6" i="14"/>
  <c r="H15" i="14"/>
  <c r="K25" i="14"/>
  <c r="S10" i="9"/>
  <c r="K9" i="14"/>
  <c r="J31" i="15"/>
  <c r="S6" i="10"/>
  <c r="R6" i="14"/>
  <c r="J6" i="14"/>
  <c r="J19" i="14"/>
  <c r="S31" i="10"/>
  <c r="J28" i="9"/>
  <c r="S23" i="9"/>
  <c r="O63" i="15"/>
  <c r="J79" i="15"/>
  <c r="K79" i="15"/>
  <c r="R6" i="10"/>
  <c r="J7" i="14"/>
  <c r="S67" i="10"/>
  <c r="E63" i="10"/>
  <c r="R31" i="10"/>
  <c r="J10" i="9"/>
  <c r="J25" i="9"/>
  <c r="Q11" i="15"/>
  <c r="R55" i="10" l="1"/>
  <c r="S10" i="14"/>
  <c r="S79" i="15"/>
  <c r="E15" i="14"/>
  <c r="S55" i="10"/>
  <c r="Y11" i="12"/>
  <c r="Q11" i="16"/>
  <c r="N15" i="9"/>
  <c r="R37" i="10"/>
  <c r="L39" i="10"/>
  <c r="AA7" i="10"/>
  <c r="N11" i="15"/>
  <c r="S11" i="15" s="1"/>
  <c r="R23" i="9"/>
  <c r="J23" i="9"/>
  <c r="D63" i="15"/>
  <c r="J63" i="15" s="1"/>
  <c r="J55" i="15"/>
  <c r="S28" i="9"/>
  <c r="R55" i="15"/>
  <c r="F15" i="15"/>
  <c r="K15" i="15" s="1"/>
  <c r="K7" i="15"/>
  <c r="AA13" i="9"/>
  <c r="Q15" i="14"/>
  <c r="AA6" i="12"/>
  <c r="Z14" i="9"/>
  <c r="L39" i="15"/>
  <c r="R39" i="15" s="1"/>
  <c r="AA63" i="10"/>
  <c r="S14" i="10"/>
  <c r="R63" i="10"/>
  <c r="V15" i="12"/>
  <c r="AA7" i="12"/>
  <c r="S10" i="15"/>
  <c r="S37" i="10"/>
  <c r="N39" i="10"/>
  <c r="F63" i="15"/>
  <c r="K63" i="15" s="1"/>
  <c r="K55" i="15"/>
  <c r="S14" i="9"/>
  <c r="D15" i="15"/>
  <c r="J15" i="15" s="1"/>
  <c r="J7" i="15"/>
  <c r="AA28" i="9"/>
  <c r="S63" i="10"/>
  <c r="N15" i="14"/>
  <c r="D87" i="15"/>
  <c r="J87" i="15" s="1"/>
  <c r="Z63" i="10"/>
  <c r="S62" i="15"/>
  <c r="N63" i="15"/>
  <c r="AA14" i="10"/>
  <c r="AA55" i="10"/>
  <c r="AA10" i="9"/>
  <c r="U15" i="12"/>
  <c r="M15" i="16"/>
  <c r="R13" i="14"/>
  <c r="L15" i="14"/>
  <c r="S9" i="14"/>
  <c r="O87" i="15"/>
  <c r="S6" i="14"/>
  <c r="S7" i="14"/>
  <c r="Z23" i="9"/>
  <c r="Z7" i="12"/>
  <c r="T15" i="12"/>
  <c r="Z15" i="12" s="1"/>
  <c r="D39" i="15"/>
  <c r="J39" i="15" s="1"/>
  <c r="L63" i="15"/>
  <c r="R63" i="15" s="1"/>
  <c r="N39" i="15"/>
  <c r="S39" i="15" s="1"/>
  <c r="N87" i="15"/>
  <c r="S87" i="15" s="1"/>
  <c r="S14" i="14"/>
  <c r="N11" i="16"/>
  <c r="J13" i="9"/>
  <c r="D15" i="9"/>
  <c r="S25" i="14"/>
  <c r="N83" i="15"/>
  <c r="Y64" i="10"/>
  <c r="Q63" i="15"/>
  <c r="F39" i="15"/>
  <c r="K39" i="15" s="1"/>
  <c r="K31" i="15"/>
  <c r="P15" i="14"/>
  <c r="S22" i="14"/>
  <c r="K7" i="14"/>
  <c r="W15" i="9"/>
  <c r="N15" i="16"/>
  <c r="K15" i="14"/>
  <c r="F87" i="15"/>
  <c r="K87" i="15" s="1"/>
  <c r="AA39" i="10"/>
  <c r="Z39" i="10"/>
  <c r="Z55" i="10"/>
  <c r="L87" i="15"/>
  <c r="R87" i="15" s="1"/>
  <c r="AA10" i="12"/>
  <c r="V11" i="12"/>
  <c r="Z32" i="10"/>
  <c r="W64" i="10"/>
  <c r="Z6" i="9"/>
  <c r="Y40" i="10"/>
  <c r="AA6" i="9"/>
  <c r="R14" i="9"/>
  <c r="I16" i="14"/>
  <c r="M63" i="10"/>
  <c r="J19" i="9"/>
  <c r="M39" i="10"/>
  <c r="I83" i="15"/>
  <c r="E87" i="15"/>
  <c r="K8" i="14"/>
  <c r="R28" i="9"/>
  <c r="S25" i="9"/>
  <c r="J22" i="14"/>
  <c r="G83" i="15"/>
  <c r="G16" i="14"/>
  <c r="H15" i="9"/>
  <c r="Q35" i="15"/>
  <c r="R10" i="9"/>
  <c r="J82" i="15"/>
  <c r="M15" i="15"/>
  <c r="M15" i="14"/>
  <c r="E39" i="15"/>
  <c r="K22" i="14"/>
  <c r="P87" i="15"/>
  <c r="H63" i="15"/>
  <c r="R25" i="9"/>
  <c r="P11" i="15"/>
  <c r="Q64" i="10"/>
  <c r="N15" i="10"/>
  <c r="O59" i="15"/>
  <c r="P63" i="15"/>
  <c r="S7" i="9"/>
  <c r="E63" i="15"/>
  <c r="Q15" i="9"/>
  <c r="O83" i="15"/>
  <c r="M39" i="15"/>
  <c r="O64" i="10"/>
  <c r="H16" i="14"/>
  <c r="M87" i="15"/>
  <c r="J7" i="9"/>
  <c r="E15" i="15"/>
  <c r="I35" i="15"/>
  <c r="G59" i="15"/>
  <c r="I59" i="15"/>
  <c r="I11" i="15"/>
  <c r="S6" i="9"/>
  <c r="R9" i="9"/>
  <c r="H39" i="15"/>
  <c r="Q40" i="10"/>
  <c r="H87" i="15"/>
  <c r="Q89" i="15"/>
  <c r="Q17" i="15"/>
  <c r="Q65" i="15" l="1"/>
  <c r="Q59" i="15"/>
  <c r="S10" i="16"/>
  <c r="S11" i="16"/>
  <c r="Z56" i="10"/>
  <c r="AA14" i="9"/>
  <c r="S56" i="10"/>
  <c r="V15" i="10"/>
  <c r="AA15" i="10" s="1"/>
  <c r="S88" i="15"/>
  <c r="E15" i="9"/>
  <c r="AA11" i="12"/>
  <c r="R79" i="15"/>
  <c r="R82" i="15"/>
  <c r="S13" i="14"/>
  <c r="AA56" i="10"/>
  <c r="AA32" i="10"/>
  <c r="S55" i="15"/>
  <c r="D16" i="14"/>
  <c r="J8" i="14"/>
  <c r="R30" i="16"/>
  <c r="L31" i="16"/>
  <c r="R31" i="16" s="1"/>
  <c r="S15" i="9"/>
  <c r="L35" i="15"/>
  <c r="R35" i="15" s="1"/>
  <c r="R34" i="15"/>
  <c r="S32" i="10"/>
  <c r="M17" i="16"/>
  <c r="J6" i="9"/>
  <c r="R10" i="15"/>
  <c r="L11" i="15"/>
  <c r="R11" i="15" s="1"/>
  <c r="Z25" i="9"/>
  <c r="Z7" i="9"/>
  <c r="V40" i="10"/>
  <c r="AA40" i="10" s="1"/>
  <c r="Z10" i="12"/>
  <c r="T11" i="12"/>
  <c r="Z11" i="12" s="1"/>
  <c r="V15" i="9"/>
  <c r="S63" i="15"/>
  <c r="T64" i="10"/>
  <c r="Z64" i="10" s="1"/>
  <c r="S15" i="14"/>
  <c r="AA23" i="9"/>
  <c r="Q16" i="14"/>
  <c r="S7" i="15"/>
  <c r="N15" i="15"/>
  <c r="S15" i="15" s="1"/>
  <c r="S13" i="9"/>
  <c r="N17" i="16"/>
  <c r="F17" i="15"/>
  <c r="D11" i="15"/>
  <c r="J11" i="15" s="1"/>
  <c r="J10" i="15"/>
  <c r="U64" i="10"/>
  <c r="M63" i="15"/>
  <c r="N17" i="15"/>
  <c r="S17" i="15" s="1"/>
  <c r="S16" i="15"/>
  <c r="D83" i="15"/>
  <c r="J83" i="15" s="1"/>
  <c r="S19" i="9"/>
  <c r="Z19" i="9"/>
  <c r="F16" i="14"/>
  <c r="K16" i="14" s="1"/>
  <c r="N64" i="10"/>
  <c r="S64" i="10" s="1"/>
  <c r="M11" i="16"/>
  <c r="S39" i="10"/>
  <c r="N40" i="10"/>
  <c r="S40" i="10" s="1"/>
  <c r="Y15" i="9"/>
  <c r="R7" i="10"/>
  <c r="L15" i="10"/>
  <c r="R15" i="10" s="1"/>
  <c r="K82" i="15"/>
  <c r="K58" i="15"/>
  <c r="F59" i="15"/>
  <c r="K59" i="15" s="1"/>
  <c r="S8" i="14"/>
  <c r="S82" i="15"/>
  <c r="J34" i="15"/>
  <c r="D35" i="15"/>
  <c r="J35" i="15" s="1"/>
  <c r="X11" i="12"/>
  <c r="P11" i="16"/>
  <c r="Z9" i="9"/>
  <c r="R7" i="15"/>
  <c r="L15" i="15"/>
  <c r="R15" i="15" s="1"/>
  <c r="J15" i="9"/>
  <c r="Z28" i="9"/>
  <c r="U11" i="12"/>
  <c r="V64" i="10"/>
  <c r="AA64" i="10" s="1"/>
  <c r="AA19" i="9"/>
  <c r="R39" i="10"/>
  <c r="R16" i="16"/>
  <c r="L17" i="16"/>
  <c r="R17" i="16" s="1"/>
  <c r="N89" i="15"/>
  <c r="S89" i="15" s="1"/>
  <c r="L83" i="15"/>
  <c r="R83" i="15" s="1"/>
  <c r="S64" i="15"/>
  <c r="N65" i="15"/>
  <c r="S65" i="15" s="1"/>
  <c r="R58" i="15"/>
  <c r="L59" i="15"/>
  <c r="R59" i="15" s="1"/>
  <c r="W16" i="9"/>
  <c r="O16" i="14"/>
  <c r="D59" i="15"/>
  <c r="J59" i="15" s="1"/>
  <c r="J58" i="15"/>
  <c r="S34" i="15"/>
  <c r="N35" i="15"/>
  <c r="S35" i="15" s="1"/>
  <c r="F35" i="15"/>
  <c r="K35" i="15" s="1"/>
  <c r="K34" i="15"/>
  <c r="J16" i="14"/>
  <c r="R8" i="14"/>
  <c r="F11" i="15"/>
  <c r="K11" i="15" s="1"/>
  <c r="K10" i="15"/>
  <c r="X84" i="10"/>
  <c r="X96" i="10"/>
  <c r="X90" i="10"/>
  <c r="X93" i="10"/>
  <c r="X15" i="10"/>
  <c r="X15" i="9"/>
  <c r="T40" i="10"/>
  <c r="Z40" i="10" s="1"/>
  <c r="L11" i="16"/>
  <c r="R11" i="16" s="1"/>
  <c r="R10" i="16"/>
  <c r="L16" i="14"/>
  <c r="R16" i="14" s="1"/>
  <c r="R15" i="14"/>
  <c r="Z16" i="12"/>
  <c r="T17" i="12"/>
  <c r="Z17" i="12" s="1"/>
  <c r="U40" i="10"/>
  <c r="Y60" i="10"/>
  <c r="Z22" i="9"/>
  <c r="Y11" i="10"/>
  <c r="X40" i="10"/>
  <c r="R6" i="9"/>
  <c r="P15" i="9"/>
  <c r="R19" i="9"/>
  <c r="M20" i="16"/>
  <c r="Q71" i="15"/>
  <c r="Q23" i="15"/>
  <c r="P17" i="15"/>
  <c r="I41" i="15"/>
  <c r="H11" i="15"/>
  <c r="I12" i="14"/>
  <c r="M35" i="15"/>
  <c r="G89" i="15"/>
  <c r="G12" i="14"/>
  <c r="M11" i="15"/>
  <c r="E11" i="15"/>
  <c r="P16" i="14"/>
  <c r="M89" i="15"/>
  <c r="H40" i="10"/>
  <c r="M59" i="15"/>
  <c r="E64" i="10"/>
  <c r="H35" i="15"/>
  <c r="O89" i="15"/>
  <c r="O12" i="14"/>
  <c r="R7" i="9"/>
  <c r="P59" i="15"/>
  <c r="E59" i="15"/>
  <c r="J88" i="15"/>
  <c r="E35" i="15"/>
  <c r="O16" i="9"/>
  <c r="E16" i="14"/>
  <c r="M83" i="15"/>
  <c r="I17" i="15"/>
  <c r="Q41" i="15"/>
  <c r="H59" i="15"/>
  <c r="Q60" i="10"/>
  <c r="O65" i="15"/>
  <c r="P83" i="15"/>
  <c r="E40" i="10"/>
  <c r="M31" i="16"/>
  <c r="R22" i="9"/>
  <c r="H83" i="15"/>
  <c r="Q95" i="15"/>
  <c r="S9" i="9"/>
  <c r="G65" i="15"/>
  <c r="O60" i="10"/>
  <c r="E83" i="15"/>
  <c r="H64" i="10"/>
  <c r="S22" i="9"/>
  <c r="M16" i="14"/>
  <c r="J8" i="9"/>
  <c r="R32" i="10"/>
  <c r="Q68" i="15"/>
  <c r="I20" i="15"/>
  <c r="I92" i="15"/>
  <c r="Q20" i="15"/>
  <c r="I68" i="15"/>
  <c r="I44" i="15"/>
  <c r="K91" i="15"/>
  <c r="Q44" i="15"/>
  <c r="AA7" i="9" l="1"/>
  <c r="H11" i="10"/>
  <c r="H60" i="10"/>
  <c r="R88" i="15"/>
  <c r="S94" i="15"/>
  <c r="M15" i="9"/>
  <c r="S67" i="15"/>
  <c r="N68" i="15"/>
  <c r="S68" i="15" s="1"/>
  <c r="Q92" i="15"/>
  <c r="F44" i="15"/>
  <c r="K44" i="15" s="1"/>
  <c r="K43" i="15"/>
  <c r="F68" i="15"/>
  <c r="K68" i="15" s="1"/>
  <c r="K67" i="15"/>
  <c r="E15" i="10"/>
  <c r="E84" i="10"/>
  <c r="E90" i="10"/>
  <c r="E93" i="10"/>
  <c r="E96" i="10"/>
  <c r="D65" i="15"/>
  <c r="J65" i="15" s="1"/>
  <c r="J64" i="15"/>
  <c r="R23" i="16"/>
  <c r="L92" i="15"/>
  <c r="E11" i="10"/>
  <c r="N95" i="15"/>
  <c r="S95" i="15" s="1"/>
  <c r="S22" i="15"/>
  <c r="N23" i="15"/>
  <c r="S23" i="15" s="1"/>
  <c r="L17" i="15"/>
  <c r="R17" i="15" s="1"/>
  <c r="R16" i="15"/>
  <c r="Q11" i="10"/>
  <c r="N71" i="15"/>
  <c r="S71" i="15" s="1"/>
  <c r="S70" i="15"/>
  <c r="T36" i="10"/>
  <c r="Z36" i="10" s="1"/>
  <c r="Z35" i="10"/>
  <c r="V11" i="10"/>
  <c r="AA11" i="10" s="1"/>
  <c r="AA10" i="10"/>
  <c r="AA8" i="9"/>
  <c r="Y16" i="9"/>
  <c r="K17" i="15"/>
  <c r="AA25" i="9"/>
  <c r="AA9" i="9"/>
  <c r="N92" i="15"/>
  <c r="R32" i="16"/>
  <c r="L33" i="16"/>
  <c r="R33" i="16" s="1"/>
  <c r="F65" i="15"/>
  <c r="D12" i="14"/>
  <c r="J12" i="14" s="1"/>
  <c r="J11" i="14"/>
  <c r="U84" i="10"/>
  <c r="U90" i="10"/>
  <c r="U93" i="10"/>
  <c r="U96" i="10"/>
  <c r="U15" i="10"/>
  <c r="L89" i="15"/>
  <c r="R89" i="15" s="1"/>
  <c r="X64" i="10"/>
  <c r="V17" i="10"/>
  <c r="Z7" i="10"/>
  <c r="T15" i="10"/>
  <c r="Z15" i="10" s="1"/>
  <c r="Q83" i="15"/>
  <c r="S83" i="15" s="1"/>
  <c r="S58" i="15"/>
  <c r="N59" i="15"/>
  <c r="S59" i="15" s="1"/>
  <c r="V17" i="12"/>
  <c r="N31" i="16"/>
  <c r="V16" i="9"/>
  <c r="AA15" i="9"/>
  <c r="F20" i="15"/>
  <c r="K20" i="15" s="1"/>
  <c r="K19" i="15"/>
  <c r="X36" i="10"/>
  <c r="P35" i="15"/>
  <c r="F92" i="15"/>
  <c r="K92" i="15" s="1"/>
  <c r="H96" i="10"/>
  <c r="H90" i="10"/>
  <c r="H93" i="10"/>
  <c r="H84" i="10"/>
  <c r="H15" i="10"/>
  <c r="L11" i="10"/>
  <c r="R11" i="10" s="1"/>
  <c r="R10" i="10"/>
  <c r="F23" i="15"/>
  <c r="F41" i="15"/>
  <c r="K41" i="15" s="1"/>
  <c r="K40" i="15"/>
  <c r="I89" i="15"/>
  <c r="L41" i="15"/>
  <c r="R41" i="15" s="1"/>
  <c r="R40" i="15"/>
  <c r="L36" i="10"/>
  <c r="R36" i="10" s="1"/>
  <c r="R35" i="10"/>
  <c r="K11" i="14"/>
  <c r="F12" i="14"/>
  <c r="K12" i="14" s="1"/>
  <c r="Z8" i="9"/>
  <c r="Y36" i="10"/>
  <c r="R13" i="9"/>
  <c r="L15" i="9"/>
  <c r="L40" i="10"/>
  <c r="R40" i="10" s="1"/>
  <c r="D16" i="9"/>
  <c r="J16" i="9" s="1"/>
  <c r="V60" i="10"/>
  <c r="AA60" i="10" s="1"/>
  <c r="AA59" i="10"/>
  <c r="N16" i="14"/>
  <c r="S16" i="14" s="1"/>
  <c r="U17" i="12"/>
  <c r="N20" i="16"/>
  <c r="S43" i="15"/>
  <c r="N44" i="15"/>
  <c r="S44" i="15" s="1"/>
  <c r="R56" i="10"/>
  <c r="L64" i="10"/>
  <c r="R64" i="10" s="1"/>
  <c r="S7" i="10"/>
  <c r="Q15" i="10"/>
  <c r="S15" i="10" s="1"/>
  <c r="D17" i="15"/>
  <c r="J17" i="15" s="1"/>
  <c r="J16" i="15"/>
  <c r="S59" i="10"/>
  <c r="N60" i="10"/>
  <c r="S60" i="10" s="1"/>
  <c r="Y12" i="9"/>
  <c r="Q12" i="14"/>
  <c r="R64" i="15"/>
  <c r="L65" i="15"/>
  <c r="R65" i="15" s="1"/>
  <c r="L95" i="15"/>
  <c r="S40" i="15"/>
  <c r="N41" i="15"/>
  <c r="S41" i="15" s="1"/>
  <c r="D89" i="15"/>
  <c r="J89" i="15" s="1"/>
  <c r="Y66" i="10"/>
  <c r="I65" i="15"/>
  <c r="N36" i="10"/>
  <c r="S10" i="10"/>
  <c r="N11" i="10"/>
  <c r="L12" i="14"/>
  <c r="R12" i="14" s="1"/>
  <c r="R11" i="14"/>
  <c r="D41" i="15"/>
  <c r="J41" i="15" s="1"/>
  <c r="J40" i="15"/>
  <c r="N12" i="14"/>
  <c r="Z10" i="10"/>
  <c r="T11" i="10"/>
  <c r="Z11" i="10" s="1"/>
  <c r="AA22" i="9"/>
  <c r="W60" i="10"/>
  <c r="U15" i="9"/>
  <c r="F83" i="15"/>
  <c r="K83" i="15" s="1"/>
  <c r="Z13" i="9"/>
  <c r="T15" i="9"/>
  <c r="R19" i="16"/>
  <c r="L20" i="16"/>
  <c r="R20" i="16" s="1"/>
  <c r="K16" i="15"/>
  <c r="V20" i="12"/>
  <c r="U11" i="10"/>
  <c r="Y20" i="10"/>
  <c r="Y69" i="10"/>
  <c r="Y42" i="10"/>
  <c r="W12" i="9"/>
  <c r="X16" i="9"/>
  <c r="M65" i="15"/>
  <c r="U60" i="10"/>
  <c r="M12" i="14"/>
  <c r="Y45" i="10"/>
  <c r="U20" i="12"/>
  <c r="X11" i="10"/>
  <c r="E17" i="15"/>
  <c r="P64" i="10"/>
  <c r="R8" i="9"/>
  <c r="P89" i="15"/>
  <c r="Q36" i="10"/>
  <c r="S36" i="10" s="1"/>
  <c r="H44" i="15"/>
  <c r="O68" i="15"/>
  <c r="O71" i="15"/>
  <c r="P41" i="15"/>
  <c r="Q47" i="15"/>
  <c r="P40" i="10"/>
  <c r="H16" i="9"/>
  <c r="Q16" i="9"/>
  <c r="G92" i="15"/>
  <c r="G95" i="15"/>
  <c r="G18" i="14"/>
  <c r="H12" i="14"/>
  <c r="E17" i="10"/>
  <c r="G68" i="15"/>
  <c r="G71" i="15"/>
  <c r="O66" i="10"/>
  <c r="E65" i="15"/>
  <c r="E41" i="15"/>
  <c r="M41" i="15"/>
  <c r="M95" i="15"/>
  <c r="H36" i="10"/>
  <c r="M17" i="15"/>
  <c r="O12" i="9"/>
  <c r="Q18" i="14"/>
  <c r="M33" i="16"/>
  <c r="H20" i="15"/>
  <c r="I21" i="14"/>
  <c r="M92" i="15"/>
  <c r="P12" i="14"/>
  <c r="I23" i="15"/>
  <c r="Q17" i="10"/>
  <c r="I18" i="14"/>
  <c r="E16" i="9"/>
  <c r="M71" i="15"/>
  <c r="P65" i="15"/>
  <c r="E60" i="10"/>
  <c r="I95" i="15"/>
  <c r="H89" i="15"/>
  <c r="O18" i="14"/>
  <c r="E89" i="15"/>
  <c r="I71" i="15"/>
  <c r="H65" i="15"/>
  <c r="E36" i="10"/>
  <c r="E12" i="14"/>
  <c r="I47" i="15"/>
  <c r="H41" i="15"/>
  <c r="Q42" i="10"/>
  <c r="P23" i="15"/>
  <c r="P60" i="10" l="1"/>
  <c r="K94" i="15"/>
  <c r="S92" i="15"/>
  <c r="J94" i="15"/>
  <c r="S91" i="15"/>
  <c r="K88" i="15"/>
  <c r="S12" i="14"/>
  <c r="S11" i="14"/>
  <c r="K65" i="15"/>
  <c r="X45" i="10"/>
  <c r="P44" i="15"/>
  <c r="R43" i="15"/>
  <c r="L44" i="15"/>
  <c r="R44" i="15" s="1"/>
  <c r="L71" i="15"/>
  <c r="R71" i="15" s="1"/>
  <c r="R70" i="15"/>
  <c r="D23" i="15"/>
  <c r="J23" i="15" s="1"/>
  <c r="J22" i="15"/>
  <c r="AA44" i="10"/>
  <c r="V45" i="10"/>
  <c r="AA45" i="10" s="1"/>
  <c r="AA11" i="9"/>
  <c r="V12" i="9"/>
  <c r="AA12" i="9" s="1"/>
  <c r="X60" i="10"/>
  <c r="W66" i="10"/>
  <c r="T16" i="9"/>
  <c r="Z16" i="9" s="1"/>
  <c r="Z15" i="9"/>
  <c r="U16" i="9"/>
  <c r="R15" i="9"/>
  <c r="L16" i="9"/>
  <c r="R16" i="9" s="1"/>
  <c r="K22" i="15"/>
  <c r="Z19" i="12"/>
  <c r="T20" i="12"/>
  <c r="Z20" i="12" s="1"/>
  <c r="T60" i="10"/>
  <c r="Z60" i="10" s="1"/>
  <c r="Z59" i="10"/>
  <c r="S19" i="15"/>
  <c r="N20" i="15"/>
  <c r="S20" i="15" s="1"/>
  <c r="D42" i="10"/>
  <c r="J42" i="10" s="1"/>
  <c r="J41" i="10"/>
  <c r="N23" i="10"/>
  <c r="N66" i="10"/>
  <c r="X20" i="10"/>
  <c r="P20" i="15"/>
  <c r="J43" i="15"/>
  <c r="D44" i="15"/>
  <c r="J44" i="15" s="1"/>
  <c r="M11" i="10"/>
  <c r="M84" i="10"/>
  <c r="M90" i="10"/>
  <c r="M93" i="10"/>
  <c r="M96" i="10"/>
  <c r="M15" i="10"/>
  <c r="X17" i="10"/>
  <c r="H17" i="15"/>
  <c r="L47" i="15"/>
  <c r="R47" i="15" s="1"/>
  <c r="R46" i="15"/>
  <c r="F47" i="15"/>
  <c r="K47" i="15" s="1"/>
  <c r="K46" i="15"/>
  <c r="R16" i="10"/>
  <c r="L17" i="10"/>
  <c r="R17" i="10" s="1"/>
  <c r="P11" i="10"/>
  <c r="P90" i="10"/>
  <c r="P93" i="10"/>
  <c r="P84" i="10"/>
  <c r="P96" i="10"/>
  <c r="P15" i="10"/>
  <c r="J91" i="15"/>
  <c r="L60" i="10"/>
  <c r="R60" i="10" s="1"/>
  <c r="R59" i="10"/>
  <c r="U36" i="10"/>
  <c r="U31" i="12"/>
  <c r="V69" i="10"/>
  <c r="AA69" i="10" s="1"/>
  <c r="AA68" i="10"/>
  <c r="T66" i="10"/>
  <c r="S35" i="10"/>
  <c r="K23" i="15"/>
  <c r="AA16" i="9"/>
  <c r="N33" i="16"/>
  <c r="S11" i="10"/>
  <c r="S8" i="9"/>
  <c r="N16" i="9"/>
  <c r="S16" i="9" s="1"/>
  <c r="AA19" i="10"/>
  <c r="V20" i="10"/>
  <c r="AA20" i="10" s="1"/>
  <c r="N12" i="9"/>
  <c r="Y21" i="9"/>
  <c r="Q21" i="14"/>
  <c r="D47" i="15"/>
  <c r="J47" i="15" s="1"/>
  <c r="J46" i="15"/>
  <c r="S41" i="10"/>
  <c r="N42" i="10"/>
  <c r="S42" i="10" s="1"/>
  <c r="D68" i="15"/>
  <c r="J68" i="15" s="1"/>
  <c r="J67" i="15"/>
  <c r="D18" i="14"/>
  <c r="J18" i="14" s="1"/>
  <c r="J17" i="14"/>
  <c r="D95" i="15"/>
  <c r="J95" i="15" s="1"/>
  <c r="K17" i="14"/>
  <c r="F18" i="14"/>
  <c r="K18" i="14" s="1"/>
  <c r="M40" i="10"/>
  <c r="M64" i="10"/>
  <c r="AA65" i="10"/>
  <c r="V66" i="10"/>
  <c r="AA66" i="10" s="1"/>
  <c r="Z41" i="10"/>
  <c r="T42" i="10"/>
  <c r="Z42" i="10" s="1"/>
  <c r="T31" i="12"/>
  <c r="Z31" i="12" s="1"/>
  <c r="Z30" i="12"/>
  <c r="V31" i="12"/>
  <c r="AA35" i="10"/>
  <c r="V36" i="10"/>
  <c r="AA36" i="10" s="1"/>
  <c r="R94" i="15"/>
  <c r="L20" i="15"/>
  <c r="R20" i="15" s="1"/>
  <c r="R19" i="15"/>
  <c r="F95" i="15"/>
  <c r="K95" i="15" s="1"/>
  <c r="R91" i="15"/>
  <c r="K70" i="15"/>
  <c r="F71" i="15"/>
  <c r="K71" i="15" s="1"/>
  <c r="R25" i="16"/>
  <c r="S16" i="10"/>
  <c r="N17" i="10"/>
  <c r="S17" i="10" s="1"/>
  <c r="R67" i="15"/>
  <c r="L68" i="15"/>
  <c r="R68" i="15" s="1"/>
  <c r="D71" i="15"/>
  <c r="J71" i="15" s="1"/>
  <c r="J70" i="15"/>
  <c r="D20" i="15"/>
  <c r="J20" i="15" s="1"/>
  <c r="J19" i="15"/>
  <c r="F89" i="15"/>
  <c r="K89" i="15" s="1"/>
  <c r="K64" i="15"/>
  <c r="Z23" i="12"/>
  <c r="M44" i="15"/>
  <c r="U12" i="9"/>
  <c r="U66" i="10"/>
  <c r="X12" i="9"/>
  <c r="W18" i="9"/>
  <c r="Y18" i="9"/>
  <c r="U17" i="10"/>
  <c r="X42" i="10"/>
  <c r="M68" i="15"/>
  <c r="E68" i="15"/>
  <c r="E20" i="15"/>
  <c r="H92" i="15"/>
  <c r="P36" i="10"/>
  <c r="H68" i="15"/>
  <c r="Q32" i="14"/>
  <c r="P71" i="15"/>
  <c r="P68" i="15"/>
  <c r="E18" i="14"/>
  <c r="M60" i="10"/>
  <c r="H72" i="10"/>
  <c r="H45" i="10"/>
  <c r="O21" i="14"/>
  <c r="P21" i="14"/>
  <c r="H18" i="14"/>
  <c r="Q23" i="10"/>
  <c r="I32" i="14"/>
  <c r="H42" i="10"/>
  <c r="P47" i="15"/>
  <c r="M17" i="10"/>
  <c r="H17" i="10"/>
  <c r="H48" i="10"/>
  <c r="Q18" i="9"/>
  <c r="H47" i="15"/>
  <c r="Q48" i="10"/>
  <c r="I34" i="14"/>
  <c r="E47" i="15"/>
  <c r="O72" i="10"/>
  <c r="H12" i="9"/>
  <c r="G32" i="14"/>
  <c r="H23" i="10"/>
  <c r="E95" i="15"/>
  <c r="O32" i="14"/>
  <c r="H95" i="15"/>
  <c r="P95" i="15"/>
  <c r="O69" i="10"/>
  <c r="E12" i="9"/>
  <c r="E44" i="15"/>
  <c r="Q12" i="9"/>
  <c r="P16" i="9"/>
  <c r="Q66" i="10"/>
  <c r="H66" i="10"/>
  <c r="E23" i="10"/>
  <c r="H71" i="15"/>
  <c r="Q72" i="10"/>
  <c r="M47" i="15"/>
  <c r="M20" i="15"/>
  <c r="M23" i="15"/>
  <c r="E66" i="10"/>
  <c r="M36" i="10"/>
  <c r="E23" i="15"/>
  <c r="E42" i="10"/>
  <c r="O18" i="9"/>
  <c r="G21" i="14"/>
  <c r="M16" i="9"/>
  <c r="Q45" i="10"/>
  <c r="P12" i="9" l="1"/>
  <c r="S23" i="10"/>
  <c r="Z65" i="10"/>
  <c r="Z66" i="10"/>
  <c r="R22" i="10"/>
  <c r="L23" i="10"/>
  <c r="R23" i="10" s="1"/>
  <c r="N48" i="10"/>
  <c r="S48" i="10" s="1"/>
  <c r="S47" i="10"/>
  <c r="U18" i="9"/>
  <c r="M18" i="14"/>
  <c r="R19" i="10"/>
  <c r="L20" i="10"/>
  <c r="R20" i="10" s="1"/>
  <c r="X23" i="10"/>
  <c r="H23" i="15"/>
  <c r="K33" i="14"/>
  <c r="F34" i="14"/>
  <c r="K34" i="14" s="1"/>
  <c r="L66" i="10"/>
  <c r="R66" i="10" s="1"/>
  <c r="R65" i="10"/>
  <c r="U42" i="10"/>
  <c r="T45" i="10"/>
  <c r="Z45" i="10" s="1"/>
  <c r="Z44" i="10"/>
  <c r="O92" i="15"/>
  <c r="R92" i="15" s="1"/>
  <c r="V33" i="12"/>
  <c r="V42" i="10"/>
  <c r="AA42" i="10" s="1"/>
  <c r="AA41" i="10"/>
  <c r="S12" i="9"/>
  <c r="V23" i="10"/>
  <c r="S65" i="10"/>
  <c r="S22" i="10"/>
  <c r="Z32" i="12"/>
  <c r="T33" i="12"/>
  <c r="Z33" i="12" s="1"/>
  <c r="N18" i="14"/>
  <c r="S18" i="14" s="1"/>
  <c r="S17" i="14"/>
  <c r="X18" i="9"/>
  <c r="P18" i="14"/>
  <c r="D45" i="10"/>
  <c r="J45" i="10" s="1"/>
  <c r="J44" i="10"/>
  <c r="Y34" i="9"/>
  <c r="Q34" i="14"/>
  <c r="F21" i="14"/>
  <c r="K21" i="14" s="1"/>
  <c r="K20" i="14"/>
  <c r="D48" i="10"/>
  <c r="J48" i="10" s="1"/>
  <c r="J47" i="10"/>
  <c r="J71" i="10"/>
  <c r="D72" i="10"/>
  <c r="J72" i="10" s="1"/>
  <c r="R28" i="16"/>
  <c r="L29" i="16"/>
  <c r="R29" i="16" s="1"/>
  <c r="Y48" i="10"/>
  <c r="Y23" i="10"/>
  <c r="Y17" i="10"/>
  <c r="AA17" i="10" s="1"/>
  <c r="AA16" i="10"/>
  <c r="D92" i="15"/>
  <c r="J92" i="15" s="1"/>
  <c r="S66" i="10"/>
  <c r="V18" i="9"/>
  <c r="AA18" i="9" s="1"/>
  <c r="AA17" i="9"/>
  <c r="N45" i="10"/>
  <c r="S45" i="10" s="1"/>
  <c r="S44" i="10"/>
  <c r="F32" i="14"/>
  <c r="K32" i="14" s="1"/>
  <c r="K31" i="14"/>
  <c r="D21" i="14"/>
  <c r="J20" i="14"/>
  <c r="E92" i="15"/>
  <c r="R41" i="10"/>
  <c r="L42" i="10"/>
  <c r="R42" i="10" s="1"/>
  <c r="X66" i="10"/>
  <c r="U33" i="12"/>
  <c r="Z16" i="10"/>
  <c r="T17" i="10"/>
  <c r="Z17" i="10" s="1"/>
  <c r="N47" i="15"/>
  <c r="S47" i="15" s="1"/>
  <c r="S46" i="15"/>
  <c r="O95" i="15"/>
  <c r="R95" i="15" s="1"/>
  <c r="R22" i="15"/>
  <c r="L23" i="15"/>
  <c r="R23" i="15" s="1"/>
  <c r="Z11" i="9"/>
  <c r="T12" i="9"/>
  <c r="Z12" i="9" s="1"/>
  <c r="D12" i="9"/>
  <c r="J12" i="9" s="1"/>
  <c r="J11" i="9"/>
  <c r="L18" i="14"/>
  <c r="R18" i="14" s="1"/>
  <c r="R17" i="14"/>
  <c r="S71" i="10"/>
  <c r="N72" i="10"/>
  <c r="S72" i="10" s="1"/>
  <c r="J21" i="14"/>
  <c r="E71" i="15"/>
  <c r="J17" i="9"/>
  <c r="D18" i="9"/>
  <c r="J18" i="9" s="1"/>
  <c r="D69" i="10"/>
  <c r="J69" i="10" s="1"/>
  <c r="J68" i="10"/>
  <c r="D32" i="14"/>
  <c r="J32" i="14" s="1"/>
  <c r="J31" i="14"/>
  <c r="R31" i="14"/>
  <c r="L32" i="14"/>
  <c r="R32" i="14" s="1"/>
  <c r="P92" i="15"/>
  <c r="N32" i="14"/>
  <c r="S32" i="14" s="1"/>
  <c r="S31" i="14"/>
  <c r="Z19" i="10"/>
  <c r="T20" i="10"/>
  <c r="Z20" i="10" s="1"/>
  <c r="W69" i="10"/>
  <c r="N21" i="14"/>
  <c r="S21" i="14" s="1"/>
  <c r="S20" i="14"/>
  <c r="Y72" i="10"/>
  <c r="W72" i="10"/>
  <c r="Z25" i="12"/>
  <c r="S11" i="9"/>
  <c r="R11" i="9"/>
  <c r="L12" i="9"/>
  <c r="R12" i="9" s="1"/>
  <c r="T18" i="9"/>
  <c r="Z18" i="9" s="1"/>
  <c r="Z17" i="9"/>
  <c r="W32" i="9"/>
  <c r="U69" i="10"/>
  <c r="U20" i="10"/>
  <c r="Y32" i="9"/>
  <c r="P45" i="10"/>
  <c r="E72" i="10"/>
  <c r="P17" i="10"/>
  <c r="P42" i="10"/>
  <c r="E45" i="10"/>
  <c r="G34" i="14"/>
  <c r="P72" i="10"/>
  <c r="O32" i="9"/>
  <c r="H32" i="14"/>
  <c r="E69" i="10"/>
  <c r="M42" i="10"/>
  <c r="M23" i="10"/>
  <c r="E32" i="14"/>
  <c r="H69" i="10"/>
  <c r="Q69" i="10"/>
  <c r="O34" i="14"/>
  <c r="O21" i="9"/>
  <c r="E21" i="14"/>
  <c r="E18" i="9"/>
  <c r="E20" i="10"/>
  <c r="P48" i="10"/>
  <c r="H20" i="10"/>
  <c r="Q20" i="10"/>
  <c r="M21" i="14"/>
  <c r="M12" i="9"/>
  <c r="E48" i="10"/>
  <c r="M72" i="10"/>
  <c r="P23" i="10"/>
  <c r="H18" i="9"/>
  <c r="J24" i="14" l="1"/>
  <c r="N20" i="10"/>
  <c r="S20" i="10" s="1"/>
  <c r="S19" i="10"/>
  <c r="R71" i="10"/>
  <c r="L72" i="10"/>
  <c r="R72" i="10" s="1"/>
  <c r="N32" i="9"/>
  <c r="S68" i="10"/>
  <c r="N69" i="10"/>
  <c r="S69" i="10" s="1"/>
  <c r="U45" i="10"/>
  <c r="X48" i="10"/>
  <c r="AA20" i="9"/>
  <c r="V21" i="9"/>
  <c r="AA21" i="9" s="1"/>
  <c r="Z28" i="12"/>
  <c r="T29" i="12"/>
  <c r="Z29" i="12" s="1"/>
  <c r="Z68" i="10"/>
  <c r="T69" i="10"/>
  <c r="Z69" i="10" s="1"/>
  <c r="R20" i="14"/>
  <c r="L21" i="14"/>
  <c r="R21" i="14" s="1"/>
  <c r="N29" i="16"/>
  <c r="AA71" i="10"/>
  <c r="V72" i="10"/>
  <c r="AA72" i="10" s="1"/>
  <c r="D21" i="9"/>
  <c r="J21" i="9" s="1"/>
  <c r="J20" i="9"/>
  <c r="U32" i="9"/>
  <c r="M32" i="14"/>
  <c r="P32" i="14"/>
  <c r="D32" i="9"/>
  <c r="J32" i="9" s="1"/>
  <c r="J31" i="9"/>
  <c r="S17" i="9"/>
  <c r="N18" i="9"/>
  <c r="S18" i="9" s="1"/>
  <c r="X21" i="9"/>
  <c r="H21" i="14"/>
  <c r="K24" i="14"/>
  <c r="U48" i="10"/>
  <c r="X69" i="10"/>
  <c r="X72" i="10"/>
  <c r="T21" i="9"/>
  <c r="V29" i="12"/>
  <c r="R17" i="9"/>
  <c r="L18" i="9"/>
  <c r="R18" i="9" s="1"/>
  <c r="R44" i="10"/>
  <c r="L45" i="10"/>
  <c r="R45" i="10" s="1"/>
  <c r="M66" i="10"/>
  <c r="P66" i="10"/>
  <c r="Z71" i="10"/>
  <c r="T72" i="10"/>
  <c r="Z72" i="10" s="1"/>
  <c r="AA23" i="10"/>
  <c r="Z47" i="10"/>
  <c r="T48" i="10"/>
  <c r="Z48" i="10" s="1"/>
  <c r="L69" i="10"/>
  <c r="R69" i="10" s="1"/>
  <c r="R68" i="10"/>
  <c r="R24" i="14"/>
  <c r="N21" i="9"/>
  <c r="S24" i="14"/>
  <c r="D34" i="14"/>
  <c r="J34" i="14" s="1"/>
  <c r="J33" i="14"/>
  <c r="U29" i="12"/>
  <c r="M29" i="16"/>
  <c r="L48" i="10"/>
  <c r="R48" i="10" s="1"/>
  <c r="R47" i="10"/>
  <c r="U23" i="10"/>
  <c r="AA31" i="9"/>
  <c r="V32" i="9"/>
  <c r="AA32" i="9" s="1"/>
  <c r="W21" i="9"/>
  <c r="T23" i="10"/>
  <c r="Z23" i="10" s="1"/>
  <c r="Z22" i="10"/>
  <c r="AA47" i="10"/>
  <c r="V48" i="10"/>
  <c r="AA48" i="10" s="1"/>
  <c r="U72" i="10"/>
  <c r="AA22" i="10"/>
  <c r="U21" i="9"/>
  <c r="AA24" i="9"/>
  <c r="W34" i="9"/>
  <c r="E34" i="14"/>
  <c r="M45" i="10"/>
  <c r="P18" i="9"/>
  <c r="H34" i="14"/>
  <c r="M18" i="9"/>
  <c r="P20" i="10"/>
  <c r="J24" i="9"/>
  <c r="H32" i="9"/>
  <c r="O34" i="9"/>
  <c r="E21" i="9"/>
  <c r="M48" i="10"/>
  <c r="M20" i="10"/>
  <c r="P69" i="10"/>
  <c r="E32" i="9"/>
  <c r="Q32" i="9"/>
  <c r="H21" i="9"/>
  <c r="Q21" i="9"/>
  <c r="M69" i="10"/>
  <c r="J26" i="14" l="1"/>
  <c r="R26" i="14"/>
  <c r="S26" i="14"/>
  <c r="L32" i="9"/>
  <c r="R32" i="9" s="1"/>
  <c r="R31" i="9"/>
  <c r="J33" i="9"/>
  <c r="D34" i="9"/>
  <c r="J34" i="9" s="1"/>
  <c r="N34" i="9"/>
  <c r="P34" i="14"/>
  <c r="S20" i="9"/>
  <c r="Z21" i="9"/>
  <c r="X32" i="9"/>
  <c r="U34" i="9"/>
  <c r="M34" i="14"/>
  <c r="S21" i="9"/>
  <c r="T32" i="9"/>
  <c r="Z32" i="9" s="1"/>
  <c r="Z31" i="9"/>
  <c r="L34" i="14"/>
  <c r="R34" i="14" s="1"/>
  <c r="R33" i="14"/>
  <c r="K26" i="14"/>
  <c r="Z24" i="9"/>
  <c r="N34" i="14"/>
  <c r="S34" i="14" s="1"/>
  <c r="S33" i="14"/>
  <c r="T34" i="9"/>
  <c r="Z34" i="9" s="1"/>
  <c r="Z33" i="9"/>
  <c r="S31" i="9"/>
  <c r="R20" i="9"/>
  <c r="L21" i="9"/>
  <c r="R21" i="9" s="1"/>
  <c r="V34" i="9"/>
  <c r="AA34" i="9" s="1"/>
  <c r="AA33" i="9"/>
  <c r="Z20" i="9"/>
  <c r="S32" i="9"/>
  <c r="X34" i="9"/>
  <c r="P21" i="9"/>
  <c r="P32" i="9"/>
  <c r="M21" i="9"/>
  <c r="M32" i="9"/>
  <c r="Q30" i="14"/>
  <c r="I30" i="14"/>
  <c r="H34" i="9"/>
  <c r="Q34" i="9"/>
  <c r="G30" i="14"/>
  <c r="J26" i="9"/>
  <c r="O30" i="14"/>
  <c r="S24" i="9"/>
  <c r="E34" i="9"/>
  <c r="AA26" i="9" l="1"/>
  <c r="Z26" i="9"/>
  <c r="R29" i="14"/>
  <c r="L30" i="14"/>
  <c r="R30" i="14" s="1"/>
  <c r="L34" i="9"/>
  <c r="R34" i="9" s="1"/>
  <c r="R33" i="9"/>
  <c r="D30" i="14"/>
  <c r="J30" i="14" s="1"/>
  <c r="J29" i="14"/>
  <c r="R24" i="9"/>
  <c r="S33" i="9"/>
  <c r="N30" i="14"/>
  <c r="S30" i="14" s="1"/>
  <c r="S29" i="14"/>
  <c r="S34" i="9"/>
  <c r="K29" i="14"/>
  <c r="F30" i="14"/>
  <c r="K30" i="14" s="1"/>
  <c r="E30" i="14"/>
  <c r="R26" i="9"/>
  <c r="P30" i="14"/>
  <c r="P34" i="9"/>
  <c r="H30" i="9"/>
  <c r="S26" i="9"/>
  <c r="M34" i="9"/>
  <c r="O30" i="9"/>
  <c r="H30" i="14"/>
  <c r="Q30" i="9"/>
  <c r="U30" i="9" l="1"/>
  <c r="M30" i="14"/>
  <c r="Y30" i="9"/>
  <c r="W30" i="9"/>
  <c r="X30" i="9"/>
  <c r="P30" i="9"/>
  <c r="E30" i="9"/>
  <c r="N30" i="9" l="1"/>
  <c r="S30" i="9" s="1"/>
  <c r="S29" i="9"/>
  <c r="D30" i="9"/>
  <c r="J30" i="9" s="1"/>
  <c r="J29" i="9"/>
  <c r="Z29" i="9"/>
  <c r="T30" i="9"/>
  <c r="Z30" i="9" s="1"/>
  <c r="AA29" i="9"/>
  <c r="V30" i="9"/>
  <c r="AA30" i="9" s="1"/>
  <c r="R29" i="9"/>
  <c r="L30" i="9"/>
  <c r="R30" i="9" s="1"/>
  <c r="M30" i="9"/>
  <c r="X14" i="12" l="1"/>
  <c r="X15" i="12" s="1"/>
  <c r="P14" i="16"/>
  <c r="P15" i="16" s="1"/>
  <c r="Q17" i="16"/>
  <c r="S17" i="16" s="1"/>
  <c r="S16" i="16"/>
  <c r="Q14" i="16"/>
  <c r="S12" i="16"/>
  <c r="Y14" i="12"/>
  <c r="AA12" i="12"/>
  <c r="Q15" i="16" l="1"/>
  <c r="S15" i="16" s="1"/>
  <c r="S14" i="16"/>
  <c r="Y17" i="12"/>
  <c r="AA17" i="12" s="1"/>
  <c r="AA16" i="12"/>
  <c r="Q20" i="16"/>
  <c r="S20" i="16" s="1"/>
  <c r="S19" i="16"/>
  <c r="Y15" i="12"/>
  <c r="AA15" i="12" s="1"/>
  <c r="AA14" i="12"/>
  <c r="P17" i="16"/>
  <c r="P20" i="16"/>
  <c r="P31" i="16"/>
  <c r="AA23" i="12" l="1"/>
  <c r="S23" i="16"/>
  <c r="X17" i="12"/>
  <c r="Q31" i="16"/>
  <c r="S31" i="16" s="1"/>
  <c r="S30" i="16"/>
  <c r="Y31" i="12"/>
  <c r="AA31" i="12" s="1"/>
  <c r="AA30" i="12"/>
  <c r="X20" i="12"/>
  <c r="S25" i="16"/>
  <c r="P33" i="16"/>
  <c r="X31" i="12" l="1"/>
  <c r="Y20" i="12"/>
  <c r="AA20" i="12" s="1"/>
  <c r="AA19" i="12"/>
  <c r="Q33" i="16"/>
  <c r="S33" i="16" s="1"/>
  <c r="S32" i="16"/>
  <c r="Y33" i="12"/>
  <c r="AA33" i="12" s="1"/>
  <c r="AA32" i="12"/>
  <c r="AA25" i="12"/>
  <c r="Q29" i="16" l="1"/>
  <c r="S29" i="16" s="1"/>
  <c r="S28" i="16"/>
  <c r="X33" i="12"/>
  <c r="P29" i="16"/>
  <c r="X29" i="12" l="1"/>
  <c r="Y29" i="12" l="1"/>
  <c r="AA29" i="12" s="1"/>
  <c r="AA28" i="12"/>
  <c r="AP40" i="4" l="1"/>
  <c r="AZ40" i="4" l="1"/>
  <c r="AT40" i="4"/>
  <c r="AX40" i="4"/>
  <c r="AP23" i="4"/>
  <c r="AP5" i="4"/>
  <c r="AZ5" i="4" l="1"/>
  <c r="AZ23" i="4"/>
  <c r="AT23" i="4"/>
  <c r="AX23" i="4"/>
  <c r="AT5" i="4"/>
  <c r="AX5" i="4"/>
  <c r="DD25" i="13" l="1"/>
  <c r="CF18" i="7" l="1"/>
  <c r="CF13" i="7"/>
  <c r="CF21" i="7"/>
  <c r="CF9" i="7"/>
  <c r="CF5" i="7"/>
  <c r="CF8" i="7"/>
  <c r="CF6" i="7"/>
  <c r="BW9" i="7"/>
  <c r="CF7" i="7" l="1"/>
  <c r="CF11" i="7" l="1"/>
  <c r="CF10" i="7"/>
  <c r="BW18" i="7" l="1"/>
  <c r="BW13" i="7"/>
  <c r="BW8" i="7"/>
  <c r="BW6" i="7" l="1"/>
  <c r="BW21" i="7"/>
  <c r="BW5" i="7" l="1"/>
  <c r="BW7" i="7" l="1"/>
  <c r="BW10" i="7" l="1"/>
  <c r="BW11" i="7"/>
  <c r="BW12" i="7" l="1"/>
  <c r="CF12" i="7"/>
  <c r="CF15" i="7" l="1"/>
  <c r="CF14" i="7"/>
  <c r="CF17" i="7"/>
  <c r="CF16" i="7"/>
  <c r="BW17" i="7"/>
  <c r="BW16" i="7"/>
  <c r="BW14" i="7"/>
  <c r="BW15" i="7"/>
  <c r="BW20" i="7" l="1"/>
  <c r="BW19" i="7"/>
  <c r="BW25" i="7"/>
  <c r="BW24" i="7"/>
  <c r="CF24" i="7"/>
  <c r="CF25" i="7"/>
  <c r="CF20" i="7"/>
  <c r="CF19" i="7"/>
  <c r="BW23" i="7" l="1"/>
  <c r="BW22" i="7"/>
  <c r="CF23" i="7"/>
  <c r="CF22" i="7"/>
  <c r="CI9" i="7" l="1"/>
  <c r="CI13" i="7"/>
  <c r="CI18" i="7" l="1"/>
  <c r="CI12" i="7" l="1"/>
  <c r="CI14" i="7" l="1"/>
  <c r="CL9" i="7" l="1"/>
  <c r="CL18" i="7" l="1"/>
  <c r="CL13" i="7"/>
  <c r="CL12" i="7" l="1"/>
  <c r="CL14" i="7" l="1"/>
  <c r="BT9" i="7" l="1"/>
  <c r="BT13" i="7"/>
  <c r="BT18" i="7"/>
  <c r="CO14" i="7" l="1"/>
  <c r="BR14" i="7" s="1"/>
  <c r="BT12" i="7"/>
  <c r="BT21" i="7"/>
  <c r="BT8" i="7"/>
  <c r="BT5" i="7" l="1"/>
  <c r="BT6" i="7"/>
  <c r="BT14" i="7"/>
  <c r="CO15" i="7" l="1"/>
  <c r="BR15" i="7" s="1"/>
  <c r="BT15" i="7" s="1"/>
  <c r="BT7" i="7"/>
  <c r="BT10" i="7" l="1"/>
  <c r="CO11" i="7"/>
  <c r="BR11" i="7" s="1"/>
  <c r="BT11" i="7" s="1"/>
  <c r="CO17" i="7" l="1"/>
  <c r="BR17" i="7" s="1"/>
  <c r="BT17" i="7" s="1"/>
  <c r="BT16" i="7"/>
  <c r="CO20" i="7" l="1"/>
  <c r="BR20" i="7" s="1"/>
  <c r="BT20" i="7" s="1"/>
  <c r="BT24" i="7"/>
  <c r="BT19" i="7"/>
  <c r="CO25" i="7"/>
  <c r="BR25" i="7" s="1"/>
  <c r="BT25" i="7" s="1"/>
  <c r="BT22" i="7" l="1"/>
  <c r="CO23" i="7"/>
  <c r="BR23" i="7" s="1"/>
  <c r="BT23" i="7" s="1"/>
  <c r="DK26" i="13" l="1"/>
  <c r="DO25" i="13"/>
  <c r="R30" i="2" l="1"/>
  <c r="I30" i="2" l="1"/>
  <c r="K6" i="13" s="1"/>
  <c r="K5" i="13"/>
  <c r="AS13" i="7" l="1"/>
  <c r="AT13" i="7" s="1"/>
  <c r="X13" i="7"/>
  <c r="AP13" i="7"/>
  <c r="U13" i="7"/>
  <c r="AM13" i="7"/>
  <c r="AN13" i="7" s="1"/>
  <c r="R13" i="7"/>
  <c r="BL13" i="7" l="1"/>
  <c r="BM13" i="7" s="1"/>
  <c r="AQ13" i="7"/>
  <c r="AW7" i="2" l="1"/>
  <c r="AW21" i="2"/>
  <c r="AW18" i="2"/>
  <c r="AW13" i="2"/>
  <c r="AY13" i="2" s="1"/>
  <c r="AW9" i="2"/>
  <c r="AY9" i="2" s="1"/>
  <c r="AW8" i="2"/>
  <c r="AW6" i="2"/>
  <c r="AW5" i="2"/>
  <c r="AW82" i="2" l="1"/>
  <c r="AW77" i="2"/>
  <c r="AW42" i="2"/>
  <c r="AW90" i="2"/>
  <c r="AW45" i="2"/>
  <c r="AW93" i="2"/>
  <c r="AW33" i="2"/>
  <c r="AY33" i="2" s="1"/>
  <c r="AW37" i="2"/>
  <c r="AY37" i="2" s="1"/>
  <c r="AW80" i="2"/>
  <c r="AW29" i="2"/>
  <c r="AW81" i="2"/>
  <c r="AY81" i="2" s="1"/>
  <c r="AW30" i="2"/>
  <c r="AW78" i="2"/>
  <c r="AW31" i="2"/>
  <c r="AW32" i="2"/>
  <c r="AW85" i="2"/>
  <c r="AY85" i="2" s="1"/>
  <c r="AW19" i="2"/>
  <c r="BT20" i="2"/>
  <c r="AW20" i="2" s="1"/>
  <c r="AW22" i="2"/>
  <c r="BT23" i="2"/>
  <c r="AW23" i="2" s="1"/>
  <c r="AW12" i="2"/>
  <c r="AY12" i="2" s="1"/>
  <c r="BT14" i="2"/>
  <c r="AW10" i="2"/>
  <c r="BT11" i="2"/>
  <c r="AW11" i="2" s="1"/>
  <c r="AW16" i="2"/>
  <c r="BT17" i="2"/>
  <c r="AW17" i="2" s="1"/>
  <c r="AW36" i="2" l="1"/>
  <c r="AY36" i="2" s="1"/>
  <c r="BT38" i="2"/>
  <c r="AW66" i="2"/>
  <c r="AW69" i="2"/>
  <c r="AW56" i="2"/>
  <c r="AW53" i="2"/>
  <c r="AW55" i="2"/>
  <c r="AW54" i="2"/>
  <c r="AW61" i="2"/>
  <c r="AY61" i="2" s="1"/>
  <c r="AW14" i="2"/>
  <c r="AY14" i="2" s="1"/>
  <c r="BT15" i="2"/>
  <c r="AW15" i="2" s="1"/>
  <c r="AW84" i="2"/>
  <c r="BT86" i="2"/>
  <c r="AW57" i="2"/>
  <c r="AY57" i="2" s="1"/>
  <c r="AW79" i="2"/>
  <c r="BT100" i="2"/>
  <c r="BT98" i="2"/>
  <c r="BT83" i="2"/>
  <c r="AW83" i="2" s="1"/>
  <c r="AW88" i="2"/>
  <c r="BT89" i="2"/>
  <c r="AW89" i="2" s="1"/>
  <c r="AW43" i="2"/>
  <c r="BT44" i="2"/>
  <c r="AW44" i="2" s="1"/>
  <c r="AW94" i="2"/>
  <c r="BT95" i="2"/>
  <c r="AW95" i="2" s="1"/>
  <c r="AW91" i="2"/>
  <c r="BT92" i="2"/>
  <c r="AW92" i="2" s="1"/>
  <c r="AW40" i="2"/>
  <c r="BT41" i="2"/>
  <c r="AW41" i="2" s="1"/>
  <c r="AW34" i="2"/>
  <c r="BT35" i="2"/>
  <c r="AW35" i="2" s="1"/>
  <c r="AW46" i="2"/>
  <c r="BT47" i="2"/>
  <c r="AW47" i="2" s="1"/>
  <c r="BO6" i="2" l="1"/>
  <c r="BL56" i="2"/>
  <c r="BO78" i="2"/>
  <c r="BU93" i="2"/>
  <c r="BI31" i="2"/>
  <c r="BO31" i="2"/>
  <c r="BL9" i="2"/>
  <c r="BN9" i="2" s="1"/>
  <c r="BI30" i="2"/>
  <c r="BU33" i="2"/>
  <c r="BO57" i="2"/>
  <c r="BQ57" i="2" s="1"/>
  <c r="BO42" i="2"/>
  <c r="BO9" i="2"/>
  <c r="BQ9" i="2" s="1"/>
  <c r="BI81" i="2"/>
  <c r="BK81" i="2" s="1"/>
  <c r="BO33" i="2"/>
  <c r="BQ33" i="2" s="1"/>
  <c r="BI18" i="2"/>
  <c r="BO56" i="2"/>
  <c r="BL13" i="2"/>
  <c r="BN13" i="2" s="1"/>
  <c r="BI8" i="2"/>
  <c r="BO81" i="2"/>
  <c r="BQ81" i="2" s="1"/>
  <c r="BO54" i="2"/>
  <c r="BL45" i="2"/>
  <c r="BO8" i="2"/>
  <c r="BU29" i="2"/>
  <c r="BL55" i="2"/>
  <c r="BI9" i="2"/>
  <c r="BK9" i="2" s="1"/>
  <c r="BI42" i="2"/>
  <c r="BU78" i="2"/>
  <c r="CP89" i="2"/>
  <c r="BS89" i="2" s="1"/>
  <c r="BU77" i="2"/>
  <c r="BI69" i="2"/>
  <c r="BU9" i="2"/>
  <c r="BU81" i="2"/>
  <c r="BU37" i="2"/>
  <c r="BU56" i="2"/>
  <c r="BL90" i="2"/>
  <c r="BO21" i="2"/>
  <c r="BI5" i="2"/>
  <c r="BI37" i="2"/>
  <c r="BK37" i="2" s="1"/>
  <c r="BO61" i="2"/>
  <c r="BI13" i="2"/>
  <c r="BK13" i="2" s="1"/>
  <c r="BO93" i="2"/>
  <c r="BL78" i="2"/>
  <c r="BL33" i="2"/>
  <c r="BN33" i="2" s="1"/>
  <c r="BL42" i="2"/>
  <c r="BL53" i="2"/>
  <c r="BL5" i="2"/>
  <c r="BI45" i="2"/>
  <c r="BI56" i="2"/>
  <c r="BO66" i="2"/>
  <c r="CJ19" i="2"/>
  <c r="BI21" i="2"/>
  <c r="BU42" i="2"/>
  <c r="BL80" i="2"/>
  <c r="BO90" i="2"/>
  <c r="BL8" i="2"/>
  <c r="BI6" i="2"/>
  <c r="BU54" i="2"/>
  <c r="BI57" i="2"/>
  <c r="BK57" i="2" s="1"/>
  <c r="BU69" i="2"/>
  <c r="BU13" i="2"/>
  <c r="BO69" i="2"/>
  <c r="BU55" i="2"/>
  <c r="BU18" i="2"/>
  <c r="BU61" i="2"/>
  <c r="BL85" i="2"/>
  <c r="CP44" i="2"/>
  <c r="BS44" i="2" s="1"/>
  <c r="BI54" i="2"/>
  <c r="BU30" i="2"/>
  <c r="BI33" i="2"/>
  <c r="BK33" i="2" s="1"/>
  <c r="BO53" i="2"/>
  <c r="BO79" i="2"/>
  <c r="BL57" i="2"/>
  <c r="BN57" i="2" s="1"/>
  <c r="BO5" i="2"/>
  <c r="BI77" i="2"/>
  <c r="BO30" i="2"/>
  <c r="BO18" i="2"/>
  <c r="BI93" i="2"/>
  <c r="BL37" i="2"/>
  <c r="BN37" i="2" s="1"/>
  <c r="BI66" i="2"/>
  <c r="BU53" i="2"/>
  <c r="BL29" i="2"/>
  <c r="CP62" i="2"/>
  <c r="BS62" i="2" s="1"/>
  <c r="BU66" i="2"/>
  <c r="BU45" i="2"/>
  <c r="BU85" i="2"/>
  <c r="BL31" i="2"/>
  <c r="BU32" i="2"/>
  <c r="BL32" i="2"/>
  <c r="BO80" i="2"/>
  <c r="BL66" i="2"/>
  <c r="BI90" i="2"/>
  <c r="BI55" i="2"/>
  <c r="BO32" i="2"/>
  <c r="BI61" i="2"/>
  <c r="BK61" i="2" s="1"/>
  <c r="BO77" i="2"/>
  <c r="BO7" i="2"/>
  <c r="BI78" i="2"/>
  <c r="BL21" i="2"/>
  <c r="BL77" i="2"/>
  <c r="BO13" i="2"/>
  <c r="BQ13" i="2" s="1"/>
  <c r="BL6" i="2"/>
  <c r="BL61" i="2"/>
  <c r="BL93" i="2"/>
  <c r="BL30" i="2"/>
  <c r="BO45" i="2"/>
  <c r="BO37" i="2"/>
  <c r="BQ37" i="2" s="1"/>
  <c r="BI7" i="2"/>
  <c r="BI80" i="2"/>
  <c r="BI32" i="2"/>
  <c r="BU57" i="2"/>
  <c r="CP83" i="2"/>
  <c r="BS83" i="2" s="1"/>
  <c r="BL81" i="2"/>
  <c r="BN81" i="2" s="1"/>
  <c r="BI85" i="2"/>
  <c r="BK85" i="2" s="1"/>
  <c r="BO55" i="2"/>
  <c r="BO85" i="2"/>
  <c r="BL7" i="2"/>
  <c r="AW67" i="2"/>
  <c r="BT68" i="2"/>
  <c r="AW68" i="2" s="1"/>
  <c r="BI53" i="2"/>
  <c r="BL69" i="2"/>
  <c r="BU31" i="2"/>
  <c r="BO29" i="2"/>
  <c r="BU90" i="2"/>
  <c r="BL54" i="2"/>
  <c r="BL18" i="2"/>
  <c r="BU80" i="2"/>
  <c r="BI29" i="2"/>
  <c r="AW86" i="2"/>
  <c r="BT87" i="2"/>
  <c r="AW87" i="2" s="1"/>
  <c r="AW64" i="2"/>
  <c r="BT65" i="2"/>
  <c r="AW65" i="2" s="1"/>
  <c r="AW38" i="2"/>
  <c r="AY38" i="2" s="1"/>
  <c r="BT39" i="2"/>
  <c r="AW39" i="2" s="1"/>
  <c r="AW60" i="2"/>
  <c r="AY60" i="2" s="1"/>
  <c r="BT62" i="2"/>
  <c r="AW58" i="2"/>
  <c r="BT59" i="2"/>
  <c r="AW59" i="2" s="1"/>
  <c r="AW70" i="2"/>
  <c r="BT71" i="2"/>
  <c r="AW71" i="2" s="1"/>
  <c r="CG81" i="2" l="1"/>
  <c r="CG45" i="2"/>
  <c r="CG30" i="2"/>
  <c r="CJ33" i="2"/>
  <c r="CG5" i="2"/>
  <c r="CJ55" i="2"/>
  <c r="CG42" i="2"/>
  <c r="CG93" i="2"/>
  <c r="CG13" i="2"/>
  <c r="CJ13" i="2"/>
  <c r="CG33" i="2"/>
  <c r="CJ30" i="2"/>
  <c r="CJ90" i="2"/>
  <c r="CJ9" i="2"/>
  <c r="CJ56" i="2"/>
  <c r="CG21" i="2"/>
  <c r="CP38" i="2"/>
  <c r="BS38" i="2" s="1"/>
  <c r="CJ37" i="2"/>
  <c r="CJ61" i="2"/>
  <c r="CP59" i="2"/>
  <c r="BS59" i="2" s="1"/>
  <c r="BU59" i="2" s="1"/>
  <c r="CJ78" i="2"/>
  <c r="CJ53" i="2"/>
  <c r="CG8" i="2"/>
  <c r="BU64" i="2"/>
  <c r="CJ88" i="2"/>
  <c r="BI43" i="2"/>
  <c r="CF44" i="2"/>
  <c r="BI44" i="2" s="1"/>
  <c r="BO64" i="2"/>
  <c r="CL65" i="2"/>
  <c r="BO65" i="2" s="1"/>
  <c r="CG7" i="2"/>
  <c r="CG10" i="2"/>
  <c r="CP35" i="2"/>
  <c r="BS35" i="2" s="1"/>
  <c r="BU35" i="2" s="1"/>
  <c r="CG58" i="2"/>
  <c r="CJ94" i="2"/>
  <c r="CJ18" i="2"/>
  <c r="CJ46" i="2"/>
  <c r="CG19" i="2"/>
  <c r="CL86" i="2"/>
  <c r="BO84" i="2"/>
  <c r="CG94" i="2"/>
  <c r="CJ8" i="2"/>
  <c r="CP86" i="2"/>
  <c r="BS86" i="2" s="1"/>
  <c r="CP100" i="2"/>
  <c r="BS100" i="2" s="1"/>
  <c r="BU100" i="2" s="1"/>
  <c r="CP98" i="2"/>
  <c r="BS98" i="2" s="1"/>
  <c r="BU98" i="2" s="1"/>
  <c r="CG32" i="2"/>
  <c r="CG57" i="2"/>
  <c r="CP41" i="2"/>
  <c r="BS41" i="2" s="1"/>
  <c r="BU41" i="2" s="1"/>
  <c r="CJ60" i="2"/>
  <c r="CG77" i="2"/>
  <c r="CJ84" i="2"/>
  <c r="BU58" i="2"/>
  <c r="CG43" i="2"/>
  <c r="CJ58" i="2"/>
  <c r="CP92" i="2"/>
  <c r="BS92" i="2" s="1"/>
  <c r="BU92" i="2" s="1"/>
  <c r="CF11" i="2"/>
  <c r="BI11" i="2" s="1"/>
  <c r="BI10" i="2"/>
  <c r="CI62" i="2"/>
  <c r="BL60" i="2"/>
  <c r="BO19" i="2"/>
  <c r="CL20" i="2"/>
  <c r="BO20" i="2" s="1"/>
  <c r="BL16" i="2"/>
  <c r="CI17" i="2"/>
  <c r="BL17" i="2" s="1"/>
  <c r="CG67" i="2"/>
  <c r="CJ77" i="2"/>
  <c r="CG66" i="2"/>
  <c r="CJ82" i="2"/>
  <c r="BI36" i="2"/>
  <c r="BK36" i="2" s="1"/>
  <c r="CF38" i="2"/>
  <c r="BO43" i="2"/>
  <c r="CL44" i="2"/>
  <c r="BO44" i="2" s="1"/>
  <c r="BL70" i="2"/>
  <c r="CI71" i="2"/>
  <c r="BL71" i="2" s="1"/>
  <c r="BI79" i="2"/>
  <c r="CF98" i="2"/>
  <c r="CF100" i="2"/>
  <c r="CJ36" i="2"/>
  <c r="CG60" i="2"/>
  <c r="CG29" i="2"/>
  <c r="CG61" i="2"/>
  <c r="BU70" i="2"/>
  <c r="BU60" i="2"/>
  <c r="BO22" i="2"/>
  <c r="CL23" i="2"/>
  <c r="BO23" i="2" s="1"/>
  <c r="BL19" i="2"/>
  <c r="CI20" i="2"/>
  <c r="BL20" i="2" s="1"/>
  <c r="BL43" i="2"/>
  <c r="CI44" i="2"/>
  <c r="BL44" i="2" s="1"/>
  <c r="CG56" i="2"/>
  <c r="CG80" i="2"/>
  <c r="BU91" i="2"/>
  <c r="CG37" i="2"/>
  <c r="CJ67" i="2"/>
  <c r="CG16" i="2"/>
  <c r="BU83" i="2"/>
  <c r="BU82" i="2"/>
  <c r="BO12" i="2"/>
  <c r="BQ12" i="2" s="1"/>
  <c r="CL14" i="2"/>
  <c r="CF23" i="2"/>
  <c r="BI23" i="2" s="1"/>
  <c r="BI22" i="2"/>
  <c r="BL79" i="2"/>
  <c r="CI98" i="2"/>
  <c r="CJ98" i="2" s="1"/>
  <c r="CI100" i="2"/>
  <c r="CJ100" i="2" s="1"/>
  <c r="CI68" i="2"/>
  <c r="BL68" i="2" s="1"/>
  <c r="BL67" i="2"/>
  <c r="BO46" i="2"/>
  <c r="CL47" i="2"/>
  <c r="BO47" i="2" s="1"/>
  <c r="CL92" i="2"/>
  <c r="BO92" i="2" s="1"/>
  <c r="BO91" i="2"/>
  <c r="BL88" i="2"/>
  <c r="CI89" i="2"/>
  <c r="BL89" i="2" s="1"/>
  <c r="CG85" i="2"/>
  <c r="CG22" i="2"/>
  <c r="CG40" i="2"/>
  <c r="CG69" i="2"/>
  <c r="BU34" i="2"/>
  <c r="CJ93" i="2"/>
  <c r="CJ5" i="2"/>
  <c r="CJ42" i="2"/>
  <c r="BO16" i="2"/>
  <c r="CL17" i="2"/>
  <c r="BO17" i="2" s="1"/>
  <c r="CG9" i="2"/>
  <c r="CG31" i="2"/>
  <c r="CF95" i="2"/>
  <c r="BI95" i="2" s="1"/>
  <c r="BI94" i="2"/>
  <c r="BI64" i="2"/>
  <c r="CF65" i="2"/>
  <c r="BI65" i="2" s="1"/>
  <c r="CI47" i="2"/>
  <c r="BL47" i="2" s="1"/>
  <c r="BL46" i="2"/>
  <c r="CI23" i="2"/>
  <c r="BL23" i="2" s="1"/>
  <c r="BL22" i="2"/>
  <c r="CJ81" i="2"/>
  <c r="CJ40" i="2"/>
  <c r="BL40" i="2"/>
  <c r="CI41" i="2"/>
  <c r="BL41" i="2" s="1"/>
  <c r="CI35" i="2"/>
  <c r="BL35" i="2" s="1"/>
  <c r="BL34" i="2"/>
  <c r="CG12" i="2"/>
  <c r="CJ57" i="2"/>
  <c r="BU89" i="2"/>
  <c r="BU88" i="2"/>
  <c r="CJ16" i="2"/>
  <c r="CG78" i="2"/>
  <c r="CL71" i="2"/>
  <c r="BO71" i="2" s="1"/>
  <c r="BO70" i="2"/>
  <c r="BU94" i="2"/>
  <c r="CF14" i="2"/>
  <c r="BI12" i="2"/>
  <c r="BK12" i="2" s="1"/>
  <c r="CJ10" i="2"/>
  <c r="CL11" i="2"/>
  <c r="BO11" i="2" s="1"/>
  <c r="BO10" i="2"/>
  <c r="CF47" i="2"/>
  <c r="BI47" i="2" s="1"/>
  <c r="BI46" i="2"/>
  <c r="CJ64" i="2"/>
  <c r="CJ66" i="2"/>
  <c r="CP71" i="2"/>
  <c r="BS71" i="2" s="1"/>
  <c r="BU71" i="2" s="1"/>
  <c r="CG55" i="2"/>
  <c r="BU44" i="2"/>
  <c r="BU43" i="2"/>
  <c r="CG54" i="2"/>
  <c r="CG91" i="2"/>
  <c r="BL64" i="2"/>
  <c r="CI65" i="2"/>
  <c r="BL65" i="2" s="1"/>
  <c r="BL82" i="2"/>
  <c r="CI83" i="2"/>
  <c r="BL83" i="2" s="1"/>
  <c r="BI16" i="2"/>
  <c r="CF17" i="2"/>
  <c r="BI17" i="2" s="1"/>
  <c r="BU67" i="2"/>
  <c r="CI59" i="2"/>
  <c r="BL59" i="2" s="1"/>
  <c r="BL58" i="2"/>
  <c r="BO94" i="2"/>
  <c r="CL95" i="2"/>
  <c r="BO95" i="2" s="1"/>
  <c r="CJ70" i="2"/>
  <c r="CL83" i="2"/>
  <c r="BO83" i="2" s="1"/>
  <c r="BO82" i="2"/>
  <c r="CJ12" i="2"/>
  <c r="CJ22" i="2"/>
  <c r="CG79" i="2"/>
  <c r="CJ80" i="2"/>
  <c r="CG90" i="2"/>
  <c r="CJ79" i="2"/>
  <c r="CP68" i="2"/>
  <c r="BS68" i="2" s="1"/>
  <c r="BU68" i="2" s="1"/>
  <c r="BI82" i="2"/>
  <c r="CF83" i="2"/>
  <c r="BI83" i="2" s="1"/>
  <c r="CP47" i="2"/>
  <c r="BS47" i="2" s="1"/>
  <c r="BU47" i="2" s="1"/>
  <c r="BL12" i="2"/>
  <c r="BN12" i="2" s="1"/>
  <c r="CI14" i="2"/>
  <c r="CG34" i="2"/>
  <c r="BU84" i="2"/>
  <c r="BU46" i="2"/>
  <c r="BO36" i="2"/>
  <c r="BQ36" i="2" s="1"/>
  <c r="CL38" i="2"/>
  <c r="CF41" i="2"/>
  <c r="BI41" i="2" s="1"/>
  <c r="BI40" i="2"/>
  <c r="CI92" i="2"/>
  <c r="BL92" i="2" s="1"/>
  <c r="BL91" i="2"/>
  <c r="CG82" i="2"/>
  <c r="BU36" i="2"/>
  <c r="BO67" i="2"/>
  <c r="CL68" i="2"/>
  <c r="BO68" i="2" s="1"/>
  <c r="BI19" i="2"/>
  <c r="CF20" i="2"/>
  <c r="BI20" i="2" s="1"/>
  <c r="AW62" i="2"/>
  <c r="AY62" i="2" s="1"/>
  <c r="BT63" i="2"/>
  <c r="AW63" i="2" s="1"/>
  <c r="CI38" i="2"/>
  <c r="BL36" i="2"/>
  <c r="BN36" i="2" s="1"/>
  <c r="CF62" i="2"/>
  <c r="BI60" i="2"/>
  <c r="CF35" i="2"/>
  <c r="BI35" i="2" s="1"/>
  <c r="BI34" i="2"/>
  <c r="BL94" i="2"/>
  <c r="CI95" i="2"/>
  <c r="BL95" i="2" s="1"/>
  <c r="CF71" i="2"/>
  <c r="BI71" i="2" s="1"/>
  <c r="BI70" i="2"/>
  <c r="CF86" i="2"/>
  <c r="BI84" i="2"/>
  <c r="BI58" i="2"/>
  <c r="CF59" i="2"/>
  <c r="BI59" i="2" s="1"/>
  <c r="CL41" i="2"/>
  <c r="BO41" i="2" s="1"/>
  <c r="BO40" i="2"/>
  <c r="CF92" i="2"/>
  <c r="BI92" i="2" s="1"/>
  <c r="BI91" i="2"/>
  <c r="CG46" i="2"/>
  <c r="CP63" i="2"/>
  <c r="BS63" i="2" s="1"/>
  <c r="BU79" i="2"/>
  <c r="CG64" i="2"/>
  <c r="CG84" i="2"/>
  <c r="BU12" i="2"/>
  <c r="CJ32" i="2"/>
  <c r="CJ20" i="2"/>
  <c r="CJ7" i="2"/>
  <c r="CJ31" i="2"/>
  <c r="CJ69" i="2"/>
  <c r="CI86" i="2"/>
  <c r="BL84" i="2"/>
  <c r="CL62" i="2"/>
  <c r="BO60" i="2"/>
  <c r="BI67" i="2"/>
  <c r="CF68" i="2"/>
  <c r="BI68" i="2" s="1"/>
  <c r="BL10" i="2"/>
  <c r="CI11" i="2"/>
  <c r="BL11" i="2" s="1"/>
  <c r="CG18" i="2"/>
  <c r="CJ34" i="2"/>
  <c r="CG53" i="2"/>
  <c r="CJ54" i="2"/>
  <c r="CP14" i="2"/>
  <c r="BS14" i="2" s="1"/>
  <c r="CJ29" i="2"/>
  <c r="CJ21" i="2"/>
  <c r="CL35" i="2"/>
  <c r="BO35" i="2" s="1"/>
  <c r="BO34" i="2"/>
  <c r="CF89" i="2"/>
  <c r="BI89" i="2" s="1"/>
  <c r="BI88" i="2"/>
  <c r="CL59" i="2"/>
  <c r="BO59" i="2" s="1"/>
  <c r="BO58" i="2"/>
  <c r="CG6" i="2"/>
  <c r="CJ91" i="2"/>
  <c r="CG70" i="2"/>
  <c r="CJ85" i="2"/>
  <c r="CG88" i="2"/>
  <c r="CJ6" i="2"/>
  <c r="CG36" i="2"/>
  <c r="CJ45" i="2"/>
  <c r="CJ43" i="2"/>
  <c r="BU40" i="2"/>
  <c r="CP65" i="2"/>
  <c r="BS65" i="2" s="1"/>
  <c r="BU65" i="2" s="1"/>
  <c r="BO88" i="2"/>
  <c r="CL89" i="2"/>
  <c r="BO89" i="2" s="1"/>
  <c r="CP95" i="2"/>
  <c r="BS95" i="2" s="1"/>
  <c r="BU95" i="2" s="1"/>
  <c r="CJ35" i="2" l="1"/>
  <c r="CG89" i="2"/>
  <c r="CJ71" i="2"/>
  <c r="CJ44" i="2"/>
  <c r="CG23" i="2"/>
  <c r="CP39" i="2"/>
  <c r="BS39" i="2" s="1"/>
  <c r="BU39" i="2" s="1"/>
  <c r="CG65" i="2"/>
  <c r="CJ23" i="2"/>
  <c r="CG71" i="2"/>
  <c r="CG47" i="2"/>
  <c r="CG44" i="2"/>
  <c r="CJ17" i="2"/>
  <c r="CJ92" i="2"/>
  <c r="CG83" i="2"/>
  <c r="CF87" i="2"/>
  <c r="BI87" i="2" s="1"/>
  <c r="BI86" i="2"/>
  <c r="CI39" i="2"/>
  <c r="BL39" i="2" s="1"/>
  <c r="BL38" i="2"/>
  <c r="BN38" i="2" s="1"/>
  <c r="CL39" i="2"/>
  <c r="BO39" i="2" s="1"/>
  <c r="BO38" i="2"/>
  <c r="BQ38" i="2" s="1"/>
  <c r="CJ11" i="2"/>
  <c r="CG14" i="2"/>
  <c r="CG17" i="2"/>
  <c r="CG62" i="2"/>
  <c r="CJ59" i="2"/>
  <c r="CG95" i="2"/>
  <c r="CG86" i="2"/>
  <c r="BU38" i="2"/>
  <c r="CI15" i="2"/>
  <c r="BL15" i="2" s="1"/>
  <c r="BL14" i="2"/>
  <c r="BN14" i="2" s="1"/>
  <c r="CJ14" i="2"/>
  <c r="CG92" i="2"/>
  <c r="CJ65" i="2"/>
  <c r="BO14" i="2"/>
  <c r="BQ14" i="2" s="1"/>
  <c r="CL15" i="2"/>
  <c r="BO15" i="2" s="1"/>
  <c r="CJ68" i="2"/>
  <c r="CJ83" i="2"/>
  <c r="CJ62" i="2"/>
  <c r="CJ47" i="2"/>
  <c r="CG59" i="2"/>
  <c r="CG11" i="2"/>
  <c r="CJ89" i="2"/>
  <c r="CL63" i="2"/>
  <c r="BO63" i="2" s="1"/>
  <c r="BO62" i="2"/>
  <c r="BL86" i="2"/>
  <c r="CI87" i="2"/>
  <c r="BL87" i="2" s="1"/>
  <c r="BU14" i="2"/>
  <c r="CF63" i="2"/>
  <c r="BI63" i="2" s="1"/>
  <c r="BI62" i="2"/>
  <c r="CG35" i="2"/>
  <c r="CG41" i="2"/>
  <c r="BU62" i="2"/>
  <c r="BU63" i="2"/>
  <c r="CF39" i="2"/>
  <c r="BI39" i="2" s="1"/>
  <c r="BI38" i="2"/>
  <c r="BK38" i="2" s="1"/>
  <c r="CP87" i="2"/>
  <c r="CG99" i="2"/>
  <c r="CG100" i="2"/>
  <c r="CL87" i="2"/>
  <c r="BO87" i="2" s="1"/>
  <c r="BO86" i="2"/>
  <c r="CG20" i="2"/>
  <c r="CG38" i="2"/>
  <c r="CG98" i="2"/>
  <c r="CG97" i="2"/>
  <c r="BU86" i="2"/>
  <c r="CF15" i="2"/>
  <c r="BI15" i="2" s="1"/>
  <c r="BI14" i="2"/>
  <c r="BK14" i="2" s="1"/>
  <c r="CJ41" i="2"/>
  <c r="CJ38" i="2"/>
  <c r="CG68" i="2"/>
  <c r="CI63" i="2"/>
  <c r="BL63" i="2" s="1"/>
  <c r="BL62" i="2"/>
  <c r="CJ86" i="2"/>
  <c r="CJ95" i="2"/>
  <c r="CG39" i="2" l="1"/>
  <c r="CJ39" i="2"/>
  <c r="CJ87" i="2"/>
  <c r="CG87" i="2"/>
  <c r="BS87" i="2"/>
  <c r="BU87" i="2" s="1"/>
  <c r="CJ15" i="2"/>
  <c r="CJ63" i="2"/>
  <c r="CG63" i="2"/>
  <c r="CG15" i="2"/>
  <c r="BP61" i="2" l="1"/>
  <c r="BQ61" i="2" s="1"/>
  <c r="BP85" i="2"/>
  <c r="BQ85" i="2" s="1"/>
  <c r="BP56" i="2"/>
  <c r="BQ56" i="2" s="1"/>
  <c r="BP53" i="2"/>
  <c r="BQ53" i="2" s="1"/>
  <c r="BP80" i="2"/>
  <c r="BQ80" i="2" s="1"/>
  <c r="BP77" i="2"/>
  <c r="BQ77" i="2" s="1"/>
  <c r="BP32" i="2"/>
  <c r="BQ32" i="2" s="1"/>
  <c r="BP29" i="2"/>
  <c r="BQ29" i="2" s="1"/>
  <c r="BP6" i="2" l="1"/>
  <c r="BQ6" i="2" s="1"/>
  <c r="BP5" i="2"/>
  <c r="BQ5" i="2" s="1"/>
  <c r="BP54" i="2" l="1"/>
  <c r="BQ54" i="2" s="1"/>
  <c r="BP30" i="2"/>
  <c r="BQ30" i="2" s="1"/>
  <c r="BP78" i="2"/>
  <c r="BQ78" i="2" s="1"/>
  <c r="BP8" i="2"/>
  <c r="BQ8" i="2" s="1"/>
  <c r="AS62" i="2"/>
  <c r="BP60" i="2"/>
  <c r="BQ60" i="2" s="1"/>
  <c r="AS86" i="2"/>
  <c r="BP84" i="2"/>
  <c r="BQ84" i="2" s="1"/>
  <c r="BP86" i="2" l="1"/>
  <c r="BQ86" i="2" s="1"/>
  <c r="BP7" i="2"/>
  <c r="BQ7" i="2" s="1"/>
  <c r="AS15" i="2"/>
  <c r="BP15" i="2" s="1"/>
  <c r="BQ15" i="2" s="1"/>
  <c r="BP62" i="2"/>
  <c r="BQ62" i="2" s="1"/>
  <c r="BP55" i="2"/>
  <c r="BQ55" i="2" s="1"/>
  <c r="AS63" i="2" l="1"/>
  <c r="AS100" i="2"/>
  <c r="BP100" i="2" s="1"/>
  <c r="BQ100" i="2" s="1"/>
  <c r="BP79" i="2"/>
  <c r="BQ79" i="2" s="1"/>
  <c r="AS98" i="2"/>
  <c r="BP98" i="2" s="1"/>
  <c r="BQ98" i="2" s="1"/>
  <c r="BP31" i="2"/>
  <c r="BQ31" i="2" s="1"/>
  <c r="AS39" i="2"/>
  <c r="BP39" i="2" s="1"/>
  <c r="BQ39" i="2" s="1"/>
  <c r="BP10" i="2"/>
  <c r="BQ10" i="2" s="1"/>
  <c r="AS11" i="2"/>
  <c r="BP11" i="2" s="1"/>
  <c r="BQ11" i="2" s="1"/>
  <c r="AS16" i="2"/>
  <c r="AS87" i="2"/>
  <c r="BP87" i="2" l="1"/>
  <c r="BQ87" i="2" s="1"/>
  <c r="BP16" i="2"/>
  <c r="BQ16" i="2" s="1"/>
  <c r="AS22" i="2"/>
  <c r="AS17" i="2"/>
  <c r="BP34" i="2"/>
  <c r="BQ34" i="2" s="1"/>
  <c r="AS35" i="2"/>
  <c r="BP35" i="2" s="1"/>
  <c r="BQ35" i="2" s="1"/>
  <c r="AS40" i="2"/>
  <c r="AS83" i="2"/>
  <c r="BP83" i="2" s="1"/>
  <c r="BQ83" i="2" s="1"/>
  <c r="BP82" i="2"/>
  <c r="BQ82" i="2" s="1"/>
  <c r="BP58" i="2"/>
  <c r="BQ58" i="2" s="1"/>
  <c r="AS59" i="2"/>
  <c r="BP63" i="2"/>
  <c r="BQ63" i="2" s="1"/>
  <c r="AS65" i="2" l="1"/>
  <c r="BP65" i="2" s="1"/>
  <c r="BQ65" i="2" s="1"/>
  <c r="BP64" i="2"/>
  <c r="BQ64" i="2" s="1"/>
  <c r="BP17" i="2"/>
  <c r="BQ17" i="2" s="1"/>
  <c r="BP59" i="2"/>
  <c r="BQ59" i="2" s="1"/>
  <c r="BP70" i="2"/>
  <c r="BQ70" i="2" s="1"/>
  <c r="AS71" i="2"/>
  <c r="BP71" i="2" s="1"/>
  <c r="BQ71" i="2" s="1"/>
  <c r="AS46" i="2"/>
  <c r="AS41" i="2"/>
  <c r="BP41" i="2" s="1"/>
  <c r="BQ41" i="2" s="1"/>
  <c r="BP40" i="2"/>
  <c r="BQ40" i="2" s="1"/>
  <c r="AS23" i="2"/>
  <c r="BP22" i="2"/>
  <c r="BQ22" i="2" s="1"/>
  <c r="BP94" i="2"/>
  <c r="BQ94" i="2" s="1"/>
  <c r="AS95" i="2"/>
  <c r="BP95" i="2" s="1"/>
  <c r="BQ95" i="2" s="1"/>
  <c r="AS89" i="2"/>
  <c r="BP89" i="2" s="1"/>
  <c r="BQ89" i="2" s="1"/>
  <c r="BP88" i="2"/>
  <c r="BQ88" i="2" s="1"/>
  <c r="BP23" i="2" l="1"/>
  <c r="BQ23" i="2" s="1"/>
  <c r="BP46" i="2"/>
  <c r="BQ46" i="2" s="1"/>
  <c r="AS47" i="2"/>
  <c r="BP47" i="2" s="1"/>
  <c r="BQ47" i="2" s="1"/>
  <c r="AO14" i="7" l="1"/>
  <c r="BL12" i="7"/>
  <c r="BM12" i="7" s="1"/>
  <c r="BL14" i="7" l="1"/>
  <c r="BM14" i="7" s="1"/>
  <c r="BM61" i="2" l="1"/>
  <c r="BN61" i="2" s="1"/>
  <c r="BM56" i="2"/>
  <c r="BN56" i="2" s="1"/>
  <c r="BM53" i="2"/>
  <c r="BN53" i="2" s="1"/>
  <c r="BM85" i="2"/>
  <c r="BN85" i="2" s="1"/>
  <c r="BM80" i="2"/>
  <c r="BN80" i="2" s="1"/>
  <c r="BM77" i="2"/>
  <c r="BN77" i="2" s="1"/>
  <c r="BM29" i="2"/>
  <c r="BN29" i="2" s="1"/>
  <c r="BM32" i="2" l="1"/>
  <c r="BN32" i="2" s="1"/>
  <c r="BM54" i="2"/>
  <c r="BN54" i="2" s="1"/>
  <c r="BM30" i="2"/>
  <c r="BN30" i="2" s="1"/>
  <c r="BM78" i="2"/>
  <c r="BN78" i="2" s="1"/>
  <c r="BM84" i="2" l="1"/>
  <c r="BN84" i="2" s="1"/>
  <c r="AP86" i="2"/>
  <c r="BM60" i="2"/>
  <c r="BN60" i="2" s="1"/>
  <c r="AP62" i="2"/>
  <c r="BG77" i="2"/>
  <c r="BM5" i="13"/>
  <c r="BM55" i="2"/>
  <c r="BN55" i="2" s="1"/>
  <c r="BM31" i="2" l="1"/>
  <c r="BN31" i="2" s="1"/>
  <c r="AP39" i="2"/>
  <c r="BM62" i="2"/>
  <c r="BN62" i="2" s="1"/>
  <c r="AP63" i="2"/>
  <c r="BM86" i="2"/>
  <c r="BN86" i="2" s="1"/>
  <c r="AP87" i="2"/>
  <c r="BM79" i="2"/>
  <c r="BN79" i="2" s="1"/>
  <c r="AP100" i="2"/>
  <c r="BM100" i="2" s="1"/>
  <c r="BN100" i="2" s="1"/>
  <c r="AP98" i="2"/>
  <c r="BM98" i="2" s="1"/>
  <c r="BN98" i="2" s="1"/>
  <c r="AP83" i="2" l="1"/>
  <c r="BM83" i="2" s="1"/>
  <c r="BN83" i="2" s="1"/>
  <c r="BM82" i="2"/>
  <c r="BN82" i="2" s="1"/>
  <c r="AP35" i="2"/>
  <c r="BM35" i="2" s="1"/>
  <c r="BN35" i="2" s="1"/>
  <c r="BM34" i="2"/>
  <c r="BN34" i="2" s="1"/>
  <c r="AP40" i="2"/>
  <c r="BM87" i="2"/>
  <c r="BN87" i="2" s="1"/>
  <c r="BM58" i="2"/>
  <c r="BN58" i="2" s="1"/>
  <c r="AP59" i="2"/>
  <c r="BM39" i="2"/>
  <c r="BN39" i="2" s="1"/>
  <c r="BM63" i="2"/>
  <c r="BN63" i="2" s="1"/>
  <c r="BM8" i="2"/>
  <c r="BN8" i="2" s="1"/>
  <c r="AP89" i="2" l="1"/>
  <c r="BM89" i="2" s="1"/>
  <c r="BN89" i="2" s="1"/>
  <c r="BM88" i="2"/>
  <c r="BN88" i="2" s="1"/>
  <c r="BM64" i="2"/>
  <c r="BN64" i="2" s="1"/>
  <c r="AP65" i="2"/>
  <c r="BM59" i="2"/>
  <c r="BN59" i="2" s="1"/>
  <c r="AP46" i="2"/>
  <c r="BM40" i="2"/>
  <c r="BN40" i="2" s="1"/>
  <c r="AP41" i="2"/>
  <c r="BM5" i="2"/>
  <c r="BN5" i="2" s="1"/>
  <c r="BM65" i="2" l="1"/>
  <c r="BN65" i="2" s="1"/>
  <c r="BM70" i="2"/>
  <c r="BN70" i="2" s="1"/>
  <c r="AP71" i="2"/>
  <c r="BM71" i="2" s="1"/>
  <c r="BN71" i="2" s="1"/>
  <c r="BM46" i="2"/>
  <c r="BN46" i="2" s="1"/>
  <c r="AP47" i="2"/>
  <c r="BM41" i="2"/>
  <c r="BN41" i="2" s="1"/>
  <c r="BM94" i="2"/>
  <c r="BN94" i="2" s="1"/>
  <c r="AP95" i="2"/>
  <c r="BM95" i="2" s="1"/>
  <c r="BN95" i="2" s="1"/>
  <c r="BM6" i="2"/>
  <c r="BN6" i="2" s="1"/>
  <c r="BM47" i="2" l="1"/>
  <c r="BN47" i="2" s="1"/>
  <c r="BM7" i="2" l="1"/>
  <c r="BN7" i="2" s="1"/>
  <c r="AP15" i="2"/>
  <c r="BM15" i="2" s="1"/>
  <c r="BN15" i="2" s="1"/>
  <c r="BM10" i="2" l="1"/>
  <c r="BN10" i="2" s="1"/>
  <c r="AP11" i="2"/>
  <c r="BM11" i="2" s="1"/>
  <c r="BN11" i="2" s="1"/>
  <c r="AP16" i="2"/>
  <c r="BM16" i="2" l="1"/>
  <c r="BN16" i="2" s="1"/>
  <c r="AP17" i="2"/>
  <c r="AP22" i="2"/>
  <c r="BM22" i="2" l="1"/>
  <c r="BN22" i="2" s="1"/>
  <c r="AP23" i="2"/>
  <c r="BM17" i="2"/>
  <c r="BN17" i="2" s="1"/>
  <c r="BM23" i="2" l="1"/>
  <c r="BN23" i="2" s="1"/>
  <c r="BI8" i="7" l="1"/>
  <c r="BJ8" i="7" s="1"/>
  <c r="BI5" i="7"/>
  <c r="BJ5" i="7" s="1"/>
  <c r="BI21" i="7" l="1"/>
  <c r="BJ21" i="7" s="1"/>
  <c r="BI6" i="7" l="1"/>
  <c r="BJ6" i="7" s="1"/>
  <c r="BI7" i="7" l="1"/>
  <c r="BJ7" i="7" s="1"/>
  <c r="AL15" i="7"/>
  <c r="BI15" i="7" s="1"/>
  <c r="BJ15" i="7" s="1"/>
  <c r="BI10" i="7" l="1"/>
  <c r="BJ10" i="7" s="1"/>
  <c r="AL11" i="7"/>
  <c r="BI11" i="7" s="1"/>
  <c r="BJ11" i="7" s="1"/>
  <c r="BJ80" i="2"/>
  <c r="BK80" i="2" s="1"/>
  <c r="BJ32" i="2"/>
  <c r="BK32" i="2" s="1"/>
  <c r="BJ29" i="2"/>
  <c r="BK29" i="2" s="1"/>
  <c r="BJ8" i="2"/>
  <c r="BK8" i="2" s="1"/>
  <c r="BI24" i="7" l="1"/>
  <c r="BJ24" i="7" s="1"/>
  <c r="AL25" i="7"/>
  <c r="BI25" i="7" s="1"/>
  <c r="BJ25" i="7" s="1"/>
  <c r="BI16" i="7"/>
  <c r="BJ16" i="7" s="1"/>
  <c r="AL17" i="7"/>
  <c r="BI17" i="7" s="1"/>
  <c r="BJ17" i="7" s="1"/>
  <c r="BJ53" i="2"/>
  <c r="BK53" i="2" s="1"/>
  <c r="BJ77" i="2"/>
  <c r="BK77" i="2" s="1"/>
  <c r="BJ5" i="2"/>
  <c r="BK5" i="2" s="1"/>
  <c r="BJ56" i="2"/>
  <c r="BK56" i="2" s="1"/>
  <c r="BJ54" i="2"/>
  <c r="BK54" i="2" s="1"/>
  <c r="BI19" i="7" l="1"/>
  <c r="BJ19" i="7" s="1"/>
  <c r="AL20" i="7"/>
  <c r="BI20" i="7" s="1"/>
  <c r="BJ20" i="7" s="1"/>
  <c r="AN19" i="7"/>
  <c r="BI22" i="7"/>
  <c r="BJ22" i="7" s="1"/>
  <c r="AL23" i="7"/>
  <c r="BI23" i="7" s="1"/>
  <c r="BJ23" i="7" s="1"/>
  <c r="AN22" i="7"/>
  <c r="BJ60" i="2"/>
  <c r="BK60" i="2" s="1"/>
  <c r="AM62" i="2"/>
  <c r="BJ84" i="2"/>
  <c r="BK84" i="2" s="1"/>
  <c r="AM86" i="2"/>
  <c r="BJ30" i="2"/>
  <c r="BK30" i="2" s="1"/>
  <c r="BJ6" i="2"/>
  <c r="BK6" i="2" s="1"/>
  <c r="BJ55" i="2"/>
  <c r="BK55" i="2" s="1"/>
  <c r="BJ78" i="2"/>
  <c r="BK78" i="2" s="1"/>
  <c r="BJ86" i="2" l="1"/>
  <c r="BK86" i="2" s="1"/>
  <c r="BJ62" i="2"/>
  <c r="BK62" i="2" s="1"/>
  <c r="AM63" i="2"/>
  <c r="BJ63" i="2" s="1"/>
  <c r="BK63" i="2" s="1"/>
  <c r="BD5" i="2"/>
  <c r="BE5" i="13"/>
  <c r="AM98" i="2" l="1"/>
  <c r="BJ98" i="2" s="1"/>
  <c r="BK98" i="2" s="1"/>
  <c r="AM100" i="2"/>
  <c r="BJ100" i="2" s="1"/>
  <c r="BK100" i="2" s="1"/>
  <c r="BJ79" i="2"/>
  <c r="BK79" i="2" s="1"/>
  <c r="AM59" i="2"/>
  <c r="BJ59" i="2" s="1"/>
  <c r="BK59" i="2" s="1"/>
  <c r="BJ58" i="2"/>
  <c r="BK58" i="2" s="1"/>
  <c r="AM87" i="2"/>
  <c r="BJ87" i="2" s="1"/>
  <c r="BK87" i="2" s="1"/>
  <c r="BJ31" i="2"/>
  <c r="BK31" i="2" s="1"/>
  <c r="AM39" i="2"/>
  <c r="BJ7" i="2"/>
  <c r="BK7" i="2" s="1"/>
  <c r="AM15" i="2"/>
  <c r="BJ15" i="2" s="1"/>
  <c r="BK15" i="2" s="1"/>
  <c r="BJ82" i="2" l="1"/>
  <c r="BK82" i="2" s="1"/>
  <c r="AM83" i="2"/>
  <c r="BJ83" i="2" s="1"/>
  <c r="BK83" i="2" s="1"/>
  <c r="BJ64" i="2"/>
  <c r="BK64" i="2" s="1"/>
  <c r="AM65" i="2"/>
  <c r="BJ65" i="2" s="1"/>
  <c r="BK65" i="2" s="1"/>
  <c r="BJ34" i="2"/>
  <c r="BK34" i="2" s="1"/>
  <c r="AM35" i="2"/>
  <c r="BJ35" i="2" s="1"/>
  <c r="BK35" i="2" s="1"/>
  <c r="AM40" i="2"/>
  <c r="BJ39" i="2"/>
  <c r="BK39" i="2" s="1"/>
  <c r="BJ10" i="2"/>
  <c r="BK10" i="2" s="1"/>
  <c r="AM11" i="2"/>
  <c r="BJ11" i="2" s="1"/>
  <c r="BK11" i="2" s="1"/>
  <c r="AM16" i="2"/>
  <c r="BJ88" i="2" l="1"/>
  <c r="BK88" i="2" s="1"/>
  <c r="AM89" i="2"/>
  <c r="BJ89" i="2" s="1"/>
  <c r="BK89" i="2" s="1"/>
  <c r="BJ70" i="2"/>
  <c r="BK70" i="2" s="1"/>
  <c r="AM71" i="2"/>
  <c r="BJ71" i="2" s="1"/>
  <c r="BK71" i="2" s="1"/>
  <c r="BJ16" i="2"/>
  <c r="BK16" i="2" s="1"/>
  <c r="AM17" i="2"/>
  <c r="BJ17" i="2" s="1"/>
  <c r="BK17" i="2" s="1"/>
  <c r="AM22" i="2"/>
  <c r="AM46" i="2"/>
  <c r="BJ40" i="2"/>
  <c r="BK40" i="2" s="1"/>
  <c r="AM41" i="2"/>
  <c r="BJ94" i="2" l="1"/>
  <c r="BK94" i="2" s="1"/>
  <c r="AM95" i="2"/>
  <c r="BJ95" i="2" s="1"/>
  <c r="BK95" i="2" s="1"/>
  <c r="BJ46" i="2"/>
  <c r="BK46" i="2" s="1"/>
  <c r="AM47" i="2"/>
  <c r="BJ41" i="2"/>
  <c r="BK41" i="2" s="1"/>
  <c r="BJ22" i="2"/>
  <c r="BK22" i="2" s="1"/>
  <c r="AM23" i="2"/>
  <c r="BJ47" i="2" l="1"/>
  <c r="BK47" i="2" s="1"/>
  <c r="BJ23" i="2"/>
  <c r="BK23" i="2" s="1"/>
  <c r="BC13" i="7" l="1"/>
  <c r="BD13" i="7" s="1"/>
  <c r="BL8" i="7"/>
  <c r="BM8" i="7" s="1"/>
  <c r="BC12" i="7"/>
  <c r="BD12" i="7" s="1"/>
  <c r="AF14" i="7"/>
  <c r="BL21" i="7"/>
  <c r="BM21" i="7" s="1"/>
  <c r="BL5" i="7"/>
  <c r="BM5" i="7" s="1"/>
  <c r="BC5" i="7" l="1"/>
  <c r="BD5" i="7" s="1"/>
  <c r="BC8" i="7"/>
  <c r="BD8" i="7" s="1"/>
  <c r="BL6" i="7"/>
  <c r="BM6" i="7" s="1"/>
  <c r="BC14" i="7"/>
  <c r="BD14" i="7" s="1"/>
  <c r="BC21" i="7"/>
  <c r="BD21" i="7" s="1"/>
  <c r="BC6" i="7" l="1"/>
  <c r="BD6" i="7" s="1"/>
  <c r="BL7" i="7"/>
  <c r="BM7" i="7" s="1"/>
  <c r="AO23" i="7"/>
  <c r="AO20" i="7"/>
  <c r="AO15" i="7"/>
  <c r="AO11" i="7" l="1"/>
  <c r="BL10" i="7"/>
  <c r="BM10" i="7" s="1"/>
  <c r="BL23" i="7"/>
  <c r="BM23" i="7" s="1"/>
  <c r="BC7" i="7"/>
  <c r="BD7" i="7" s="1"/>
  <c r="AF23" i="7"/>
  <c r="AF20" i="7"/>
  <c r="AF15" i="7"/>
  <c r="BL20" i="7"/>
  <c r="BM20" i="7" s="1"/>
  <c r="BL15" i="7"/>
  <c r="BM15" i="7" s="1"/>
  <c r="AO17" i="7" l="1"/>
  <c r="BL16" i="7"/>
  <c r="BM16" i="7" s="1"/>
  <c r="BC20" i="7"/>
  <c r="BD20" i="7" s="1"/>
  <c r="BC23" i="7"/>
  <c r="BD23" i="7" s="1"/>
  <c r="AF11" i="7"/>
  <c r="BC10" i="7"/>
  <c r="BD10" i="7" s="1"/>
  <c r="BC15" i="7"/>
  <c r="BD15" i="7" s="1"/>
  <c r="BL11" i="7"/>
  <c r="BM11" i="7" s="1"/>
  <c r="AF17" i="7" l="1"/>
  <c r="BC16" i="7"/>
  <c r="BD16" i="7" s="1"/>
  <c r="BC11" i="7"/>
  <c r="BD11" i="7" s="1"/>
  <c r="AO25" i="7"/>
  <c r="BL24" i="7"/>
  <c r="BM24" i="7" s="1"/>
  <c r="BL17" i="7"/>
  <c r="BM17" i="7" s="1"/>
  <c r="AF25" i="7" l="1"/>
  <c r="BC24" i="7"/>
  <c r="BD24" i="7" s="1"/>
  <c r="BL25" i="7"/>
  <c r="BM25" i="7" s="1"/>
  <c r="BC17" i="7"/>
  <c r="BD17" i="7" s="1"/>
  <c r="BC25" i="7" l="1"/>
  <c r="BD25" i="7" s="1"/>
  <c r="AF61" i="2" l="1"/>
  <c r="AD62" i="2"/>
  <c r="BA61" i="2"/>
  <c r="BB13" i="13"/>
  <c r="BB14" i="13" s="1"/>
  <c r="BA85" i="2"/>
  <c r="BC13" i="13"/>
  <c r="AX31" i="2"/>
  <c r="AY31" i="2" s="1"/>
  <c r="AA39" i="2"/>
  <c r="AV7" i="13"/>
  <c r="AV15" i="13" s="1"/>
  <c r="AX56" i="2"/>
  <c r="AY56" i="2" s="1"/>
  <c r="AW8" i="13"/>
  <c r="AX80" i="2"/>
  <c r="AY80" i="2" s="1"/>
  <c r="AX8" i="13"/>
  <c r="AU8" i="13"/>
  <c r="AX8" i="2"/>
  <c r="AY8" i="2" s="1"/>
  <c r="AX29" i="2"/>
  <c r="AY29" i="2" s="1"/>
  <c r="AV5" i="13"/>
  <c r="AX77" i="2"/>
  <c r="AY77" i="2" s="1"/>
  <c r="AX5" i="13"/>
  <c r="BD80" i="2"/>
  <c r="BH8" i="13"/>
  <c r="BD85" i="2"/>
  <c r="BH13" i="13"/>
  <c r="BD8" i="2"/>
  <c r="BE8" i="13"/>
  <c r="BD32" i="2"/>
  <c r="BF8" i="13"/>
  <c r="BG85" i="2"/>
  <c r="BM13" i="13"/>
  <c r="BG60" i="2"/>
  <c r="BL12" i="13"/>
  <c r="V13" i="3" l="1"/>
  <c r="V8" i="3"/>
  <c r="V14" i="3"/>
  <c r="V5" i="3"/>
  <c r="V22" i="3"/>
  <c r="V31" i="3"/>
  <c r="V7" i="3"/>
  <c r="V9" i="3"/>
  <c r="V10" i="3"/>
  <c r="V15" i="3"/>
  <c r="V18" i="3"/>
  <c r="V24" i="3"/>
  <c r="V32" i="3"/>
  <c r="V20" i="3"/>
  <c r="V25" i="3"/>
  <c r="V16" i="3"/>
  <c r="V26" i="3"/>
  <c r="V30" i="3"/>
  <c r="V34" i="3"/>
  <c r="AF62" i="2"/>
  <c r="BA62" i="2"/>
  <c r="BA5" i="2"/>
  <c r="AX54" i="2"/>
  <c r="AY54" i="2" s="1"/>
  <c r="AW6" i="13"/>
  <c r="AX7" i="2"/>
  <c r="AY7" i="2" s="1"/>
  <c r="AU7" i="13"/>
  <c r="AU15" i="13" s="1"/>
  <c r="AA15" i="2"/>
  <c r="BA56" i="2"/>
  <c r="AF56" i="2"/>
  <c r="BB8" i="13"/>
  <c r="BA30" i="2"/>
  <c r="BA80" i="2"/>
  <c r="BC8" i="13"/>
  <c r="AX39" i="2"/>
  <c r="AY39" i="2" s="1"/>
  <c r="AA98" i="2"/>
  <c r="AA100" i="2"/>
  <c r="AX79" i="2"/>
  <c r="AY79" i="2" s="1"/>
  <c r="AX7" i="13"/>
  <c r="BD6" i="2"/>
  <c r="BE6" i="13"/>
  <c r="BD56" i="2"/>
  <c r="BG8" i="13"/>
  <c r="AZ5" i="13"/>
  <c r="BD61" i="2"/>
  <c r="BG13" i="13"/>
  <c r="AG86" i="2"/>
  <c r="BD84" i="2"/>
  <c r="BH12" i="13"/>
  <c r="BH14" i="13" s="1"/>
  <c r="AZ8" i="13"/>
  <c r="BA8" i="2"/>
  <c r="BD77" i="2"/>
  <c r="BH5" i="13"/>
  <c r="BD60" i="2"/>
  <c r="AG62" i="2"/>
  <c r="BG12" i="13"/>
  <c r="BD29" i="2"/>
  <c r="BF5" i="13"/>
  <c r="BA29" i="2"/>
  <c r="BA5" i="13"/>
  <c r="BD78" i="2"/>
  <c r="BH6" i="13"/>
  <c r="BD53" i="2"/>
  <c r="BG5" i="13"/>
  <c r="BG61" i="2"/>
  <c r="BL13" i="13"/>
  <c r="BL14" i="13" s="1"/>
  <c r="BG29" i="2"/>
  <c r="BK5" i="13"/>
  <c r="BG80" i="2"/>
  <c r="BM8" i="13"/>
  <c r="AJ62" i="2"/>
  <c r="BG84" i="2"/>
  <c r="AJ86" i="2"/>
  <c r="BM12" i="13"/>
  <c r="BM14" i="13" s="1"/>
  <c r="BG5" i="2"/>
  <c r="BJ5" i="13"/>
  <c r="BG56" i="2"/>
  <c r="BL8" i="13"/>
  <c r="BG32" i="2"/>
  <c r="BK8" i="13"/>
  <c r="BG53" i="2"/>
  <c r="BL5" i="13"/>
  <c r="BG8" i="2"/>
  <c r="BJ8" i="13"/>
  <c r="BA6" i="13" l="1"/>
  <c r="AF30" i="3"/>
  <c r="AB30" i="3"/>
  <c r="Z30" i="3"/>
  <c r="AB16" i="3"/>
  <c r="AF16" i="3"/>
  <c r="Z16" i="3"/>
  <c r="AF21" i="3"/>
  <c r="AB21" i="3"/>
  <c r="Z21" i="3"/>
  <c r="X27" i="3"/>
  <c r="V6" i="3"/>
  <c r="U11" i="3"/>
  <c r="V11" i="3" s="1"/>
  <c r="AF12" i="3"/>
  <c r="Z12" i="3"/>
  <c r="X19" i="3"/>
  <c r="AB12" i="3"/>
  <c r="AF31" i="3"/>
  <c r="AB31" i="3"/>
  <c r="Z31" i="3"/>
  <c r="AB8" i="3"/>
  <c r="AF8" i="3"/>
  <c r="Z8" i="3"/>
  <c r="AF20" i="3"/>
  <c r="AB20" i="3"/>
  <c r="Z20" i="3"/>
  <c r="U27" i="3"/>
  <c r="V27" i="3" s="1"/>
  <c r="V21" i="3"/>
  <c r="AF18" i="3"/>
  <c r="Z18" i="3"/>
  <c r="AB18" i="3"/>
  <c r="AB10" i="3"/>
  <c r="AF10" i="3"/>
  <c r="Z10" i="3"/>
  <c r="AF6" i="3"/>
  <c r="AB6" i="3"/>
  <c r="Z6" i="3"/>
  <c r="X11" i="3"/>
  <c r="V12" i="3"/>
  <c r="U19" i="3"/>
  <c r="V19" i="3" s="1"/>
  <c r="AF5" i="3"/>
  <c r="AB5" i="3"/>
  <c r="Z5" i="3"/>
  <c r="Z26" i="3"/>
  <c r="AB26" i="3"/>
  <c r="AF26" i="3"/>
  <c r="AB25" i="3"/>
  <c r="Z25" i="3"/>
  <c r="AF25" i="3"/>
  <c r="AF7" i="3"/>
  <c r="Z7" i="3"/>
  <c r="AB7" i="3"/>
  <c r="U33" i="3"/>
  <c r="V33" i="3" s="1"/>
  <c r="V28" i="3"/>
  <c r="Z22" i="3"/>
  <c r="AF22" i="3"/>
  <c r="AB22" i="3"/>
  <c r="Z13" i="3"/>
  <c r="AB13" i="3"/>
  <c r="AF13" i="3"/>
  <c r="Z34" i="3"/>
  <c r="AB34" i="3"/>
  <c r="AF34" i="3"/>
  <c r="AF32" i="3"/>
  <c r="AB32" i="3"/>
  <c r="Z32" i="3"/>
  <c r="AB24" i="3"/>
  <c r="AF24" i="3"/>
  <c r="Z24" i="3"/>
  <c r="Z15" i="3"/>
  <c r="AF15" i="3"/>
  <c r="AB15" i="3"/>
  <c r="AB9" i="3"/>
  <c r="AF9" i="3"/>
  <c r="Z9" i="3"/>
  <c r="AF28" i="3"/>
  <c r="AB28" i="3"/>
  <c r="X33" i="3"/>
  <c r="Z28" i="3"/>
  <c r="AB14" i="3"/>
  <c r="AF14" i="3"/>
  <c r="Z14" i="3"/>
  <c r="BG14" i="13"/>
  <c r="AD100" i="2"/>
  <c r="BA79" i="2"/>
  <c r="AD98" i="2"/>
  <c r="BC7" i="13"/>
  <c r="AX10" i="2"/>
  <c r="AY10" i="2" s="1"/>
  <c r="AA11" i="2"/>
  <c r="AU10" i="13"/>
  <c r="AU11" i="13" s="1"/>
  <c r="AA16" i="2"/>
  <c r="AX98" i="2"/>
  <c r="AY98" i="2" s="1"/>
  <c r="BA84" i="2"/>
  <c r="AD86" i="2"/>
  <c r="BC12" i="13"/>
  <c r="BC14" i="13" s="1"/>
  <c r="AX30" i="2"/>
  <c r="AY30" i="2" s="1"/>
  <c r="AV6" i="13"/>
  <c r="BA53" i="2"/>
  <c r="AF53" i="2"/>
  <c r="BB5" i="13"/>
  <c r="AX5" i="2"/>
  <c r="AY5" i="2" s="1"/>
  <c r="AU5" i="13"/>
  <c r="AX32" i="2"/>
  <c r="AY32" i="2" s="1"/>
  <c r="AV8" i="13"/>
  <c r="BA77" i="2"/>
  <c r="BC5" i="13"/>
  <c r="AX15" i="2"/>
  <c r="AY15" i="2" s="1"/>
  <c r="AX78" i="2"/>
  <c r="AY78" i="2" s="1"/>
  <c r="AX6" i="13"/>
  <c r="AF54" i="2"/>
  <c r="BA54" i="2"/>
  <c r="BB6" i="13"/>
  <c r="AX100" i="2"/>
  <c r="AY100" i="2" s="1"/>
  <c r="AX84" i="2"/>
  <c r="AY84" i="2" s="1"/>
  <c r="AA86" i="2"/>
  <c r="AX12" i="13"/>
  <c r="AX14" i="13" s="1"/>
  <c r="AX15" i="13" s="1"/>
  <c r="AX53" i="2"/>
  <c r="AY53" i="2" s="1"/>
  <c r="AW5" i="13"/>
  <c r="BA78" i="2"/>
  <c r="BC6" i="13"/>
  <c r="BA32" i="2"/>
  <c r="BA8" i="13"/>
  <c r="BD62" i="2"/>
  <c r="AG63" i="2"/>
  <c r="BD55" i="2"/>
  <c r="BG7" i="13"/>
  <c r="BG15" i="13" s="1"/>
  <c r="BD54" i="2"/>
  <c r="BG6" i="13"/>
  <c r="AF7" i="2"/>
  <c r="AZ7" i="13"/>
  <c r="AZ15" i="13" s="1"/>
  <c r="BA7" i="2"/>
  <c r="AD15" i="2"/>
  <c r="BD86" i="2"/>
  <c r="BD30" i="2"/>
  <c r="BF6" i="13"/>
  <c r="BG30" i="2"/>
  <c r="BK6" i="13"/>
  <c r="BG86" i="2"/>
  <c r="AJ87" i="2"/>
  <c r="BG78" i="2"/>
  <c r="BM6" i="13"/>
  <c r="BG54" i="2"/>
  <c r="BL6" i="13"/>
  <c r="BG31" i="2"/>
  <c r="AJ39" i="2"/>
  <c r="BK7" i="13"/>
  <c r="BK15" i="13" s="1"/>
  <c r="BG6" i="2"/>
  <c r="BJ6" i="13"/>
  <c r="BG79" i="2"/>
  <c r="AJ100" i="2"/>
  <c r="AJ98" i="2"/>
  <c r="BM7" i="13"/>
  <c r="BM15" i="13" s="1"/>
  <c r="BG62" i="2"/>
  <c r="AG87" i="2"/>
  <c r="Z19" i="3" l="1"/>
  <c r="AB19" i="3"/>
  <c r="AF19" i="3"/>
  <c r="Z27" i="3"/>
  <c r="AB27" i="3"/>
  <c r="AF27" i="3"/>
  <c r="Z33" i="3"/>
  <c r="AF33" i="3"/>
  <c r="AB33" i="3"/>
  <c r="AF11" i="3"/>
  <c r="Z11" i="3"/>
  <c r="AB11" i="3"/>
  <c r="BC15" i="13"/>
  <c r="AU6" i="13"/>
  <c r="AX6" i="2"/>
  <c r="AY6" i="2" s="1"/>
  <c r="AF86" i="2"/>
  <c r="BA86" i="2"/>
  <c r="AD87" i="2"/>
  <c r="BA98" i="2"/>
  <c r="BB98" i="2" s="1"/>
  <c r="AX34" i="2"/>
  <c r="AY34" i="2" s="1"/>
  <c r="AA35" i="2"/>
  <c r="AA40" i="2"/>
  <c r="AV10" i="13"/>
  <c r="AV11" i="13" s="1"/>
  <c r="AA17" i="2"/>
  <c r="AA22" i="2"/>
  <c r="AU16" i="13"/>
  <c r="AU17" i="13" s="1"/>
  <c r="AX16" i="2"/>
  <c r="AY16" i="2" s="1"/>
  <c r="AX82" i="2"/>
  <c r="AY82" i="2" s="1"/>
  <c r="AA83" i="2"/>
  <c r="AX10" i="13"/>
  <c r="AX11" i="13" s="1"/>
  <c r="AX86" i="2"/>
  <c r="AY86" i="2" s="1"/>
  <c r="AA87" i="2"/>
  <c r="AX87" i="2" s="1"/>
  <c r="AY87" i="2" s="1"/>
  <c r="AX55" i="2"/>
  <c r="AY55" i="2" s="1"/>
  <c r="AA63" i="2"/>
  <c r="AX63" i="2" s="1"/>
  <c r="AY63" i="2" s="1"/>
  <c r="AW7" i="13"/>
  <c r="AW15" i="13" s="1"/>
  <c r="BA100" i="2"/>
  <c r="BB100" i="2" s="1"/>
  <c r="BA82" i="2"/>
  <c r="AD83" i="2"/>
  <c r="BC10" i="13"/>
  <c r="BC11" i="13" s="1"/>
  <c r="AX11" i="2"/>
  <c r="AY11" i="2" s="1"/>
  <c r="BD87" i="2"/>
  <c r="BD7" i="2"/>
  <c r="AG15" i="2"/>
  <c r="BD15" i="2" s="1"/>
  <c r="BE7" i="13"/>
  <c r="BE15" i="13" s="1"/>
  <c r="AF15" i="2"/>
  <c r="BA15" i="2"/>
  <c r="BD31" i="2"/>
  <c r="AG39" i="2"/>
  <c r="BF7" i="13"/>
  <c r="BF15" i="13" s="1"/>
  <c r="BA31" i="2"/>
  <c r="AD39" i="2"/>
  <c r="BA7" i="13"/>
  <c r="BA15" i="13" s="1"/>
  <c r="BD79" i="2"/>
  <c r="AG100" i="2"/>
  <c r="BD100" i="2" s="1"/>
  <c r="BE100" i="2" s="1"/>
  <c r="AG98" i="2"/>
  <c r="BD98" i="2" s="1"/>
  <c r="BE98" i="2" s="1"/>
  <c r="BH7" i="13"/>
  <c r="BH15" i="13" s="1"/>
  <c r="BD58" i="2"/>
  <c r="AG59" i="2"/>
  <c r="BG10" i="13"/>
  <c r="BG11" i="13" s="1"/>
  <c r="BD63" i="2"/>
  <c r="BG100" i="2"/>
  <c r="BH100" i="2" s="1"/>
  <c r="BG39" i="2"/>
  <c r="BG87" i="2"/>
  <c r="BG7" i="2"/>
  <c r="AJ15" i="2"/>
  <c r="BG15" i="2" s="1"/>
  <c r="BJ7" i="13"/>
  <c r="BJ15" i="13" s="1"/>
  <c r="BG55" i="2"/>
  <c r="BL7" i="13"/>
  <c r="BL15" i="13" s="1"/>
  <c r="AJ63" i="2"/>
  <c r="BG63" i="2" s="1"/>
  <c r="BG98" i="2"/>
  <c r="BH98" i="2" s="1"/>
  <c r="BA83" i="2" l="1"/>
  <c r="AA59" i="2"/>
  <c r="AX59" i="2" s="1"/>
  <c r="AY59" i="2" s="1"/>
  <c r="AX58" i="2"/>
  <c r="AY58" i="2" s="1"/>
  <c r="AA64" i="2"/>
  <c r="AW10" i="13"/>
  <c r="AW11" i="13" s="1"/>
  <c r="AX22" i="2"/>
  <c r="AY22" i="2" s="1"/>
  <c r="AA23" i="2"/>
  <c r="AU22" i="13"/>
  <c r="AU23" i="13" s="1"/>
  <c r="AA89" i="2"/>
  <c r="AX88" i="2"/>
  <c r="AY88" i="2" s="1"/>
  <c r="AX16" i="13"/>
  <c r="AX17" i="13" s="1"/>
  <c r="AX17" i="2"/>
  <c r="AY17" i="2" s="1"/>
  <c r="AA46" i="2"/>
  <c r="AX40" i="2"/>
  <c r="AY40" i="2" s="1"/>
  <c r="AA41" i="2"/>
  <c r="AV16" i="13"/>
  <c r="AV17" i="13" s="1"/>
  <c r="BA55" i="2"/>
  <c r="AF55" i="2"/>
  <c r="AD63" i="2"/>
  <c r="BB7" i="13"/>
  <c r="BB15" i="13" s="1"/>
  <c r="BA87" i="2"/>
  <c r="AX94" i="2"/>
  <c r="AY94" i="2" s="1"/>
  <c r="AA95" i="2"/>
  <c r="AX22" i="13"/>
  <c r="AX23" i="13" s="1"/>
  <c r="AX35" i="2"/>
  <c r="AY35" i="2" s="1"/>
  <c r="AX83" i="2"/>
  <c r="AY83" i="2" s="1"/>
  <c r="BD64" i="2"/>
  <c r="AG65" i="2"/>
  <c r="BG16" i="13"/>
  <c r="BG17" i="13" s="1"/>
  <c r="BA34" i="2"/>
  <c r="AD35" i="2"/>
  <c r="AD40" i="2"/>
  <c r="BA10" i="13"/>
  <c r="BA11" i="13" s="1"/>
  <c r="BD10" i="2"/>
  <c r="AG11" i="2"/>
  <c r="BD11" i="2" s="1"/>
  <c r="AG16" i="2"/>
  <c r="BE10" i="13"/>
  <c r="BE11" i="13" s="1"/>
  <c r="BD59" i="2"/>
  <c r="BA10" i="2"/>
  <c r="AD11" i="2"/>
  <c r="AZ10" i="13"/>
  <c r="AZ11" i="13" s="1"/>
  <c r="AD16" i="2"/>
  <c r="BA39" i="2"/>
  <c r="BD39" i="2"/>
  <c r="AG83" i="2"/>
  <c r="BD83" i="2" s="1"/>
  <c r="BD82" i="2"/>
  <c r="BH10" i="13"/>
  <c r="BH11" i="13" s="1"/>
  <c r="BD34" i="2"/>
  <c r="AG35" i="2"/>
  <c r="BD35" i="2" s="1"/>
  <c r="AG40" i="2"/>
  <c r="BF10" i="13"/>
  <c r="BF11" i="13" s="1"/>
  <c r="BA6" i="2"/>
  <c r="AZ6" i="13"/>
  <c r="AJ83" i="2"/>
  <c r="BG83" i="2" s="1"/>
  <c r="BG82" i="2"/>
  <c r="BM10" i="13"/>
  <c r="BM11" i="13" s="1"/>
  <c r="BG58" i="2"/>
  <c r="AJ59" i="2"/>
  <c r="BL10" i="13"/>
  <c r="BL11" i="13" s="1"/>
  <c r="AJ35" i="2"/>
  <c r="BG35" i="2" s="1"/>
  <c r="BG34" i="2"/>
  <c r="AJ40" i="2"/>
  <c r="BK10" i="13"/>
  <c r="BK11" i="13" s="1"/>
  <c r="BG10" i="2"/>
  <c r="AJ11" i="2"/>
  <c r="BG11" i="2" s="1"/>
  <c r="AJ16" i="2"/>
  <c r="BJ10" i="13"/>
  <c r="BJ11" i="13" s="1"/>
  <c r="AD59" i="2" l="1"/>
  <c r="AF58" i="2"/>
  <c r="BA58" i="2"/>
  <c r="AD64" i="2"/>
  <c r="BB10" i="13"/>
  <c r="BB11" i="13" s="1"/>
  <c r="BA94" i="2"/>
  <c r="AD95" i="2"/>
  <c r="BC22" i="13"/>
  <c r="BC23" i="13" s="1"/>
  <c r="AX95" i="2"/>
  <c r="AY95" i="2" s="1"/>
  <c r="AA47" i="2"/>
  <c r="AX46" i="2"/>
  <c r="AY46" i="2" s="1"/>
  <c r="AV22" i="13"/>
  <c r="AV23" i="13" s="1"/>
  <c r="AA70" i="2"/>
  <c r="AX64" i="2"/>
  <c r="AY64" i="2" s="1"/>
  <c r="AA65" i="2"/>
  <c r="AW16" i="13"/>
  <c r="AW17" i="13" s="1"/>
  <c r="AF63" i="2"/>
  <c r="BA63" i="2"/>
  <c r="AX41" i="2"/>
  <c r="AY41" i="2" s="1"/>
  <c r="AX89" i="2"/>
  <c r="AY89" i="2" s="1"/>
  <c r="BA88" i="2"/>
  <c r="AD89" i="2"/>
  <c r="BC16" i="13"/>
  <c r="BC17" i="13" s="1"/>
  <c r="AX23" i="2"/>
  <c r="AY23" i="2" s="1"/>
  <c r="BA11" i="2"/>
  <c r="AF11" i="2"/>
  <c r="AG95" i="2"/>
  <c r="BD94" i="2"/>
  <c r="BH22" i="13"/>
  <c r="BH23" i="13" s="1"/>
  <c r="BD40" i="2"/>
  <c r="AG41" i="2"/>
  <c r="AG46" i="2"/>
  <c r="BF16" i="13"/>
  <c r="BF17" i="13" s="1"/>
  <c r="AG17" i="2"/>
  <c r="AG22" i="2"/>
  <c r="BD16" i="2"/>
  <c r="BE16" i="13"/>
  <c r="BE17" i="13" s="1"/>
  <c r="AD46" i="2"/>
  <c r="BA40" i="2"/>
  <c r="AD41" i="2"/>
  <c r="BA16" i="13"/>
  <c r="BA17" i="13" s="1"/>
  <c r="BD70" i="2"/>
  <c r="AG71" i="2"/>
  <c r="BG22" i="13"/>
  <c r="BG23" i="13" s="1"/>
  <c r="AD22" i="2"/>
  <c r="AZ16" i="13"/>
  <c r="AZ17" i="13" s="1"/>
  <c r="BA16" i="2"/>
  <c r="AD17" i="2"/>
  <c r="BD65" i="2"/>
  <c r="BD88" i="2"/>
  <c r="AG89" i="2"/>
  <c r="BD89" i="2" s="1"/>
  <c r="BH16" i="13"/>
  <c r="BH17" i="13" s="1"/>
  <c r="BA35" i="2"/>
  <c r="AJ89" i="2"/>
  <c r="BG89" i="2" s="1"/>
  <c r="BG88" i="2"/>
  <c r="BM16" i="13"/>
  <c r="BM17" i="13" s="1"/>
  <c r="BG94" i="2"/>
  <c r="AJ95" i="2"/>
  <c r="BG95" i="2" s="1"/>
  <c r="BM22" i="13"/>
  <c r="BM23" i="13" s="1"/>
  <c r="BG64" i="2"/>
  <c r="AJ65" i="2"/>
  <c r="BL16" i="13"/>
  <c r="BL17" i="13" s="1"/>
  <c r="BG70" i="2"/>
  <c r="AJ71" i="2"/>
  <c r="BL22" i="13"/>
  <c r="BL23" i="13" s="1"/>
  <c r="BG16" i="2"/>
  <c r="AJ22" i="2"/>
  <c r="AJ17" i="2"/>
  <c r="BJ16" i="13"/>
  <c r="BJ17" i="13" s="1"/>
  <c r="AJ41" i="2"/>
  <c r="BG40" i="2"/>
  <c r="AJ46" i="2"/>
  <c r="BK16" i="13"/>
  <c r="BK17" i="13" s="1"/>
  <c r="BG59" i="2"/>
  <c r="AX65" i="2" l="1"/>
  <c r="AY65" i="2" s="1"/>
  <c r="AF59" i="2"/>
  <c r="BA59" i="2"/>
  <c r="BA89" i="2"/>
  <c r="BA95" i="2"/>
  <c r="BA64" i="2"/>
  <c r="AD65" i="2"/>
  <c r="AF64" i="2"/>
  <c r="AD70" i="2"/>
  <c r="BB16" i="13"/>
  <c r="BB17" i="13" s="1"/>
  <c r="AA71" i="2"/>
  <c r="AX70" i="2"/>
  <c r="AY70" i="2" s="1"/>
  <c r="AW22" i="13"/>
  <c r="AW23" i="13" s="1"/>
  <c r="AX47" i="2"/>
  <c r="AY47" i="2" s="1"/>
  <c r="BA17" i="2"/>
  <c r="AF17" i="2"/>
  <c r="BD71" i="2"/>
  <c r="BD41" i="2"/>
  <c r="BD95" i="2"/>
  <c r="AZ22" i="13"/>
  <c r="AZ23" i="13" s="1"/>
  <c r="AD23" i="2"/>
  <c r="BA22" i="2"/>
  <c r="AD47" i="2"/>
  <c r="BA46" i="2"/>
  <c r="BA22" i="13"/>
  <c r="BA23" i="13" s="1"/>
  <c r="BD22" i="2"/>
  <c r="AG23" i="2"/>
  <c r="BE22" i="13"/>
  <c r="BE23" i="13" s="1"/>
  <c r="BA41" i="2"/>
  <c r="BD17" i="2"/>
  <c r="BD46" i="2"/>
  <c r="AG47" i="2"/>
  <c r="BF22" i="13"/>
  <c r="BF23" i="13" s="1"/>
  <c r="BG17" i="2"/>
  <c r="BG65" i="2"/>
  <c r="AJ47" i="2"/>
  <c r="BG46" i="2"/>
  <c r="BK22" i="13"/>
  <c r="BK23" i="13" s="1"/>
  <c r="BG41" i="2"/>
  <c r="BG71" i="2"/>
  <c r="AJ23" i="2"/>
  <c r="BG22" i="2"/>
  <c r="BJ22" i="13"/>
  <c r="BJ23" i="13" s="1"/>
  <c r="AX71" i="2" l="1"/>
  <c r="AY71" i="2" s="1"/>
  <c r="AD71" i="2"/>
  <c r="BA70" i="2"/>
  <c r="AF70" i="2"/>
  <c r="BB22" i="13"/>
  <c r="BB23" i="13" s="1"/>
  <c r="AF65" i="2"/>
  <c r="BA65" i="2"/>
  <c r="BD47" i="2"/>
  <c r="BD23" i="2"/>
  <c r="AF23" i="2"/>
  <c r="BA23" i="2"/>
  <c r="BA47" i="2"/>
  <c r="BG23" i="2"/>
  <c r="BG47" i="2"/>
  <c r="AS12" i="7" l="1"/>
  <c r="AT12" i="7" s="1"/>
  <c r="V14" i="7"/>
  <c r="X12" i="7"/>
  <c r="AF71" i="2"/>
  <c r="BA71" i="2"/>
  <c r="AS8" i="7" l="1"/>
  <c r="X8" i="7"/>
  <c r="AS5" i="7"/>
  <c r="X5" i="7"/>
  <c r="AS21" i="7"/>
  <c r="X21" i="7"/>
  <c r="AS14" i="7"/>
  <c r="AT14" i="7" s="1"/>
  <c r="X14" i="7"/>
  <c r="AS6" i="7"/>
  <c r="X6" i="7"/>
  <c r="AS7" i="7" l="1"/>
  <c r="V20" i="7"/>
  <c r="V23" i="7"/>
  <c r="X7" i="7"/>
  <c r="V15" i="7"/>
  <c r="AS15" i="7" l="1"/>
  <c r="X15" i="7"/>
  <c r="AS23" i="7"/>
  <c r="X23" i="7"/>
  <c r="AS10" i="7"/>
  <c r="V11" i="7"/>
  <c r="X10" i="7"/>
  <c r="AS20" i="7"/>
  <c r="X20" i="7"/>
  <c r="AS16" i="7" l="1"/>
  <c r="V17" i="7"/>
  <c r="X16" i="7"/>
  <c r="AS11" i="7"/>
  <c r="X11" i="7"/>
  <c r="AS24" i="7" l="1"/>
  <c r="V25" i="7"/>
  <c r="X24" i="7"/>
  <c r="AS17" i="7"/>
  <c r="X17" i="7"/>
  <c r="AS25" i="7" l="1"/>
  <c r="X25" i="7"/>
  <c r="AD20" i="3" l="1"/>
  <c r="AD32" i="3"/>
  <c r="AD31" i="3"/>
  <c r="AD30" i="3"/>
  <c r="AD25" i="3"/>
  <c r="AD26" i="3"/>
  <c r="AD22" i="3"/>
  <c r="AD24" i="3"/>
  <c r="AD5" i="3"/>
  <c r="AD18" i="3"/>
  <c r="AD14" i="3"/>
  <c r="AD13" i="3"/>
  <c r="AD16" i="3"/>
  <c r="AD15" i="3"/>
  <c r="AD10" i="3"/>
  <c r="AD8" i="3"/>
  <c r="AD9" i="3"/>
  <c r="AD7" i="3"/>
  <c r="AC19" i="3" l="1"/>
  <c r="AD19" i="3" s="1"/>
  <c r="AD12" i="3"/>
  <c r="AD28" i="3"/>
  <c r="AC33" i="3"/>
  <c r="AD33" i="3" s="1"/>
  <c r="AD21" i="3"/>
  <c r="AC27" i="3"/>
  <c r="AD27" i="3" s="1"/>
  <c r="AD34" i="3"/>
  <c r="AD6" i="3" l="1"/>
  <c r="AC11" i="3"/>
  <c r="AD11" i="3" s="1"/>
  <c r="G85" i="2" l="1"/>
  <c r="AB85" i="2"/>
  <c r="AC85" i="2" s="1"/>
  <c r="AC13" i="13"/>
  <c r="G61" i="2"/>
  <c r="AB61" i="2"/>
  <c r="AC61" i="2" s="1"/>
  <c r="AB13" i="13"/>
  <c r="S85" i="2" l="1"/>
  <c r="AN85" i="2"/>
  <c r="AO85" i="2" s="1"/>
  <c r="S61" i="2"/>
  <c r="AN61" i="2"/>
  <c r="AO61" i="2" s="1"/>
  <c r="S53" i="2" l="1"/>
  <c r="AN53" i="2"/>
  <c r="AO53" i="2" s="1"/>
  <c r="F8" i="13" l="1"/>
  <c r="E5" i="13"/>
  <c r="U6" i="2"/>
  <c r="T5" i="13"/>
  <c r="U5" i="13"/>
  <c r="U6" i="13"/>
  <c r="U7" i="13"/>
  <c r="E8" i="13"/>
  <c r="Y13" i="2"/>
  <c r="U89" i="2" l="1"/>
  <c r="U65" i="2"/>
  <c r="W13" i="13"/>
  <c r="P13" i="2"/>
  <c r="T13" i="13"/>
  <c r="Q13" i="13"/>
  <c r="U14" i="2"/>
  <c r="V13" i="2"/>
  <c r="O13" i="13"/>
  <c r="O14" i="13" s="1"/>
  <c r="O15" i="13" s="1"/>
  <c r="L14" i="2"/>
  <c r="M13" i="2"/>
  <c r="G13" i="2"/>
  <c r="F14" i="2"/>
  <c r="E13" i="13"/>
  <c r="E14" i="13" s="1"/>
  <c r="X14" i="2"/>
  <c r="X16" i="2" s="1"/>
  <c r="T12" i="13"/>
  <c r="O14" i="2"/>
  <c r="O15" i="2" s="1"/>
  <c r="Q12" i="13"/>
  <c r="L62" i="2"/>
  <c r="L63" i="2" s="1"/>
  <c r="K8" i="13"/>
  <c r="I34" i="2"/>
  <c r="R6" i="2"/>
  <c r="S13" i="2"/>
  <c r="R14" i="2"/>
  <c r="X11" i="2"/>
  <c r="X8" i="2"/>
  <c r="T10" i="13"/>
  <c r="O11" i="2"/>
  <c r="O8" i="2"/>
  <c r="Q10" i="13"/>
  <c r="L56" i="2"/>
  <c r="Q8" i="13" s="1"/>
  <c r="L59" i="2"/>
  <c r="X6" i="2"/>
  <c r="T7" i="13"/>
  <c r="O6" i="2"/>
  <c r="T6" i="13" s="1"/>
  <c r="L54" i="2"/>
  <c r="Q6" i="13" s="1"/>
  <c r="Q7" i="13"/>
  <c r="V5" i="13"/>
  <c r="U30" i="2"/>
  <c r="L30" i="2"/>
  <c r="P6" i="13" s="1"/>
  <c r="P5" i="13"/>
  <c r="F7" i="13"/>
  <c r="F15" i="13" s="1"/>
  <c r="F34" i="2"/>
  <c r="F39" i="2"/>
  <c r="X41" i="2"/>
  <c r="O41" i="2"/>
  <c r="U16" i="13"/>
  <c r="U17" i="13" s="1"/>
  <c r="U41" i="2"/>
  <c r="V13" i="13"/>
  <c r="Y37" i="2"/>
  <c r="P37" i="2"/>
  <c r="U13" i="13"/>
  <c r="M37" i="2"/>
  <c r="P13" i="13"/>
  <c r="P14" i="13" s="1"/>
  <c r="P15" i="13" s="1"/>
  <c r="L38" i="2"/>
  <c r="I14" i="2"/>
  <c r="J13" i="2"/>
  <c r="J13" i="13"/>
  <c r="J14" i="13" s="1"/>
  <c r="J15" i="13" s="1"/>
  <c r="Y36" i="2"/>
  <c r="P36" i="2"/>
  <c r="U12" i="13"/>
  <c r="O38" i="2"/>
  <c r="U86" i="2"/>
  <c r="U87" i="2" s="1"/>
  <c r="U62" i="2"/>
  <c r="U63" i="2" s="1"/>
  <c r="U8" i="13"/>
  <c r="R41" i="2"/>
  <c r="R46" i="2"/>
  <c r="R47" i="2" s="1"/>
  <c r="S37" i="2"/>
  <c r="R38" i="2"/>
  <c r="X35" i="2"/>
  <c r="U10" i="13"/>
  <c r="U11" i="13" s="1"/>
  <c r="O35" i="2"/>
  <c r="U83" i="2"/>
  <c r="U59" i="2"/>
  <c r="U98" i="2"/>
  <c r="U100" i="2"/>
  <c r="E7" i="13"/>
  <c r="F6" i="2"/>
  <c r="E6" i="13" s="1"/>
  <c r="F10" i="2"/>
  <c r="W5" i="13"/>
  <c r="L78" i="2"/>
  <c r="R6" i="13" s="1"/>
  <c r="R5" i="13"/>
  <c r="Q5" i="13"/>
  <c r="L6" i="2"/>
  <c r="O6" i="13" s="1"/>
  <c r="O5" i="13"/>
  <c r="U95" i="2"/>
  <c r="U71" i="2"/>
  <c r="F5" i="13"/>
  <c r="X38" i="2" l="1"/>
  <c r="O16" i="2"/>
  <c r="U14" i="13"/>
  <c r="U15" i="13" s="1"/>
  <c r="T14" i="13"/>
  <c r="T15" i="13" s="1"/>
  <c r="Q14" i="13"/>
  <c r="Q15" i="13" s="1"/>
  <c r="L64" i="2"/>
  <c r="L70" i="2" s="1"/>
  <c r="U22" i="13"/>
  <c r="U23" i="13" s="1"/>
  <c r="O47" i="2"/>
  <c r="X47" i="2"/>
  <c r="X39" i="2"/>
  <c r="Y38" i="2"/>
  <c r="I16" i="2"/>
  <c r="J14" i="2"/>
  <c r="I15" i="2"/>
  <c r="J15" i="2" s="1"/>
  <c r="U38" i="2"/>
  <c r="V37" i="2"/>
  <c r="U46" i="2"/>
  <c r="U47" i="2" s="1"/>
  <c r="F30" i="2"/>
  <c r="F6" i="13" s="1"/>
  <c r="BJ9" i="1"/>
  <c r="BP22" i="1"/>
  <c r="N9" i="13"/>
  <c r="S6" i="13"/>
  <c r="T8" i="13"/>
  <c r="X22" i="2"/>
  <c r="X17" i="2"/>
  <c r="F15" i="2"/>
  <c r="G14" i="2"/>
  <c r="R39" i="2"/>
  <c r="S38" i="2"/>
  <c r="O39" i="2"/>
  <c r="P38" i="2"/>
  <c r="L40" i="2"/>
  <c r="L39" i="2"/>
  <c r="BM9" i="1"/>
  <c r="BP9" i="1"/>
  <c r="BP23" i="1"/>
  <c r="Y14" i="1"/>
  <c r="J19" i="1"/>
  <c r="S8" i="13"/>
  <c r="BJ6" i="1"/>
  <c r="BP7" i="1"/>
  <c r="BP28" i="1"/>
  <c r="Q11" i="13"/>
  <c r="T11" i="13"/>
  <c r="X15" i="2"/>
  <c r="V14" i="2"/>
  <c r="U16" i="2"/>
  <c r="U15" i="2"/>
  <c r="E10" i="13"/>
  <c r="E11" i="13" s="1"/>
  <c r="F11" i="2"/>
  <c r="F16" i="2"/>
  <c r="F10" i="13"/>
  <c r="F11" i="13" s="1"/>
  <c r="F40" i="2"/>
  <c r="F35" i="2"/>
  <c r="BJ7" i="1"/>
  <c r="BM7" i="1"/>
  <c r="BM6" i="1"/>
  <c r="BP6" i="1"/>
  <c r="S9" i="13"/>
  <c r="F12" i="1"/>
  <c r="M19" i="1"/>
  <c r="I6" i="2"/>
  <c r="J6" i="13" s="1"/>
  <c r="J5" i="13"/>
  <c r="Q16" i="13"/>
  <c r="Q17" i="13" s="1"/>
  <c r="L65" i="2"/>
  <c r="O17" i="2"/>
  <c r="O22" i="2"/>
  <c r="T16" i="13"/>
  <c r="T17" i="13" s="1"/>
  <c r="R16" i="2"/>
  <c r="S14" i="2"/>
  <c r="R15" i="2"/>
  <c r="I40" i="2"/>
  <c r="K10" i="13"/>
  <c r="K11" i="13" s="1"/>
  <c r="I35" i="2"/>
  <c r="E15" i="13"/>
  <c r="L15" i="2"/>
  <c r="M14" i="2"/>
  <c r="L16" i="2"/>
  <c r="F18" i="1"/>
  <c r="O16" i="13" l="1"/>
  <c r="O17" i="13" s="1"/>
  <c r="L17" i="2"/>
  <c r="L22" i="2"/>
  <c r="AX10" i="1"/>
  <c r="AY9" i="13"/>
  <c r="BP11" i="1"/>
  <c r="AS17" i="1"/>
  <c r="AS12" i="1"/>
  <c r="AJ39" i="1"/>
  <c r="AJ16" i="1"/>
  <c r="AJ37" i="1"/>
  <c r="AJ30" i="1"/>
  <c r="BG8" i="1"/>
  <c r="AX6" i="1"/>
  <c r="AY5" i="13"/>
  <c r="M13" i="1"/>
  <c r="L15" i="1"/>
  <c r="S12" i="13"/>
  <c r="AR22" i="1"/>
  <c r="BM22" i="1"/>
  <c r="BI8" i="13"/>
  <c r="BD9" i="1"/>
  <c r="AD12" i="1"/>
  <c r="BA11" i="1"/>
  <c r="AD17" i="1"/>
  <c r="S5" i="13"/>
  <c r="S7" i="13" s="1"/>
  <c r="S10" i="13" s="1"/>
  <c r="L8" i="1"/>
  <c r="L18" i="1" s="1"/>
  <c r="AL22" i="1"/>
  <c r="BG22" i="1"/>
  <c r="BD6" i="1"/>
  <c r="BI5" i="13"/>
  <c r="X23" i="2"/>
  <c r="BD10" i="1"/>
  <c r="BI9" i="13"/>
  <c r="BN8" i="13"/>
  <c r="BG9" i="1"/>
  <c r="AD16" i="1"/>
  <c r="AD37" i="1"/>
  <c r="AD30" i="1"/>
  <c r="AD39" i="1"/>
  <c r="BA8" i="1"/>
  <c r="I22" i="2"/>
  <c r="I17" i="2"/>
  <c r="J17" i="2" s="1"/>
  <c r="J16" i="13"/>
  <c r="J17" i="13" s="1"/>
  <c r="R9" i="1"/>
  <c r="U9" i="1" s="1"/>
  <c r="U11" i="1" s="1"/>
  <c r="U12" i="1" s="1"/>
  <c r="I8" i="13"/>
  <c r="BP10" i="1"/>
  <c r="BG23" i="1"/>
  <c r="AL23" i="1"/>
  <c r="BJ23" i="1"/>
  <c r="AO23" i="1"/>
  <c r="BD8" i="13"/>
  <c r="BA9" i="1"/>
  <c r="F41" i="2"/>
  <c r="F16" i="13"/>
  <c r="F17" i="13" s="1"/>
  <c r="F46" i="2"/>
  <c r="G14" i="1"/>
  <c r="I13" i="13"/>
  <c r="R14" i="1"/>
  <c r="F31" i="1"/>
  <c r="I8" i="1"/>
  <c r="N5" i="13"/>
  <c r="N7" i="13" s="1"/>
  <c r="N10" i="13" s="1"/>
  <c r="BM8" i="1"/>
  <c r="AP16" i="1"/>
  <c r="AP30" i="1"/>
  <c r="AP37" i="1"/>
  <c r="AP39" i="1"/>
  <c r="BD8" i="1"/>
  <c r="AG16" i="1"/>
  <c r="AG30" i="1"/>
  <c r="AG39" i="1"/>
  <c r="AG37" i="1"/>
  <c r="I20" i="1"/>
  <c r="BN6" i="13"/>
  <c r="BG7" i="1"/>
  <c r="AM12" i="1"/>
  <c r="AM17" i="1"/>
  <c r="BJ11" i="1"/>
  <c r="I5" i="13"/>
  <c r="R6" i="1"/>
  <c r="BN5" i="13"/>
  <c r="BG6" i="1"/>
  <c r="AM37" i="1"/>
  <c r="AM16" i="1"/>
  <c r="AM39" i="1"/>
  <c r="AM30" i="1"/>
  <c r="BJ8" i="1"/>
  <c r="V38" i="2"/>
  <c r="U39" i="2"/>
  <c r="R17" i="2"/>
  <c r="R22" i="2"/>
  <c r="R23" i="2" s="1"/>
  <c r="I46" i="2"/>
  <c r="K16" i="13"/>
  <c r="K17" i="13" s="1"/>
  <c r="I41" i="2"/>
  <c r="I15" i="1"/>
  <c r="I31" i="1"/>
  <c r="N13" i="13"/>
  <c r="N14" i="13" s="1"/>
  <c r="J14" i="1"/>
  <c r="BG10" i="1"/>
  <c r="BN9" i="13"/>
  <c r="BD6" i="13"/>
  <c r="BA7" i="1"/>
  <c r="F39" i="1"/>
  <c r="F37" i="1"/>
  <c r="F30" i="1"/>
  <c r="I9" i="13"/>
  <c r="R10" i="1"/>
  <c r="U10" i="1" s="1"/>
  <c r="O10" i="1" s="1"/>
  <c r="AR28" i="1"/>
  <c r="BM28" i="1"/>
  <c r="BG11" i="1"/>
  <c r="AJ12" i="1"/>
  <c r="AJ17" i="1"/>
  <c r="AY8" i="13"/>
  <c r="AX9" i="1"/>
  <c r="R19" i="1"/>
  <c r="AR23" i="1"/>
  <c r="BM23" i="1"/>
  <c r="BJ28" i="1"/>
  <c r="AO28" i="1"/>
  <c r="BD5" i="13"/>
  <c r="BA6" i="1"/>
  <c r="L41" i="2"/>
  <c r="P16" i="13"/>
  <c r="P17" i="13" s="1"/>
  <c r="L46" i="2"/>
  <c r="M14" i="1"/>
  <c r="S13" i="13"/>
  <c r="L31" i="1"/>
  <c r="AS16" i="1"/>
  <c r="AS37" i="1"/>
  <c r="AS30" i="1"/>
  <c r="AS39" i="1"/>
  <c r="BP8" i="1"/>
  <c r="BM11" i="1"/>
  <c r="AP17" i="1"/>
  <c r="AP12" i="1"/>
  <c r="AG17" i="1"/>
  <c r="BD11" i="1"/>
  <c r="AG12" i="1"/>
  <c r="T22" i="13"/>
  <c r="T23" i="13" s="1"/>
  <c r="O23" i="2"/>
  <c r="L71" i="2"/>
  <c r="Q22" i="13"/>
  <c r="Q23" i="13" s="1"/>
  <c r="BD7" i="1"/>
  <c r="BI6" i="13"/>
  <c r="F17" i="2"/>
  <c r="E16" i="13"/>
  <c r="E17" i="13" s="1"/>
  <c r="F22" i="2"/>
  <c r="U22" i="2"/>
  <c r="U23" i="2" s="1"/>
  <c r="U17" i="2"/>
  <c r="L20" i="1"/>
  <c r="BA10" i="1"/>
  <c r="BD9" i="13"/>
  <c r="BM27" i="1"/>
  <c r="AR27" i="1"/>
  <c r="AY6" i="13"/>
  <c r="AX7" i="1"/>
  <c r="I6" i="13"/>
  <c r="R7" i="1"/>
  <c r="BM10" i="1"/>
  <c r="BJ22" i="1"/>
  <c r="AO22" i="1"/>
  <c r="AX11" i="1"/>
  <c r="AA12" i="1"/>
  <c r="AA17" i="1"/>
  <c r="G13" i="1"/>
  <c r="F15" i="1"/>
  <c r="R13" i="1"/>
  <c r="I12" i="13"/>
  <c r="BJ10" i="1"/>
  <c r="AL28" i="1"/>
  <c r="BG28" i="1"/>
  <c r="BJ27" i="1"/>
  <c r="AO27" i="1"/>
  <c r="AA37" i="1"/>
  <c r="AA16" i="1"/>
  <c r="AA39" i="1"/>
  <c r="AX8" i="1"/>
  <c r="AA30" i="1"/>
  <c r="AY7" i="13" l="1"/>
  <c r="L32" i="1"/>
  <c r="I7" i="13"/>
  <c r="I32" i="1"/>
  <c r="I14" i="13"/>
  <c r="I10" i="13"/>
  <c r="I16" i="13" s="1"/>
  <c r="N15" i="13"/>
  <c r="X9" i="13"/>
  <c r="X10" i="13" s="1"/>
  <c r="AA18" i="1"/>
  <c r="AA20" i="1"/>
  <c r="AA31" i="1"/>
  <c r="AA32" i="1" s="1"/>
  <c r="R8" i="1"/>
  <c r="N16" i="13"/>
  <c r="N11" i="13"/>
  <c r="S11" i="13"/>
  <c r="AS31" i="1"/>
  <c r="AS32" i="1" s="1"/>
  <c r="AS18" i="1"/>
  <c r="AS20" i="1"/>
  <c r="S13" i="1"/>
  <c r="R15" i="1"/>
  <c r="U13" i="1"/>
  <c r="I11" i="13"/>
  <c r="AP20" i="1"/>
  <c r="AP31" i="1"/>
  <c r="AP32" i="1" s="1"/>
  <c r="AP18" i="1"/>
  <c r="AJ20" i="1"/>
  <c r="AJ18" i="1"/>
  <c r="AJ31" i="1"/>
  <c r="AJ32" i="1" s="1"/>
  <c r="BJ37" i="1"/>
  <c r="BK37" i="1" s="1"/>
  <c r="BJ39" i="1"/>
  <c r="BK39" i="1" s="1"/>
  <c r="BJ16" i="1"/>
  <c r="BJ30" i="1"/>
  <c r="I39" i="1"/>
  <c r="I11" i="1"/>
  <c r="I12" i="1" s="1"/>
  <c r="I37" i="1"/>
  <c r="I30" i="1"/>
  <c r="I23" i="2"/>
  <c r="J23" i="2" s="1"/>
  <c r="J22" i="13"/>
  <c r="J23" i="13" s="1"/>
  <c r="AD31" i="1"/>
  <c r="AD32" i="1" s="1"/>
  <c r="AD20" i="1"/>
  <c r="AD18" i="1"/>
  <c r="S14" i="13"/>
  <c r="S15" i="13" s="1"/>
  <c r="BP12" i="1"/>
  <c r="BP17" i="1"/>
  <c r="O22" i="13"/>
  <c r="O23" i="13" s="1"/>
  <c r="L23" i="2"/>
  <c r="AX39" i="1"/>
  <c r="AY39" i="1" s="1"/>
  <c r="AX30" i="1"/>
  <c r="AX16" i="1"/>
  <c r="AX37" i="1"/>
  <c r="AY37" i="1" s="1"/>
  <c r="G15" i="1"/>
  <c r="F16" i="1"/>
  <c r="AX12" i="1"/>
  <c r="AX17" i="1"/>
  <c r="F23" i="2"/>
  <c r="E22" i="13"/>
  <c r="E23" i="13" s="1"/>
  <c r="BD12" i="1"/>
  <c r="BD17" i="1"/>
  <c r="BM12" i="1"/>
  <c r="BM17" i="1"/>
  <c r="S19" i="1"/>
  <c r="U19" i="1"/>
  <c r="V19" i="1" s="1"/>
  <c r="BD7" i="13"/>
  <c r="I47" i="2"/>
  <c r="K22" i="13"/>
  <c r="K23" i="13" s="1"/>
  <c r="BJ12" i="1"/>
  <c r="BJ17" i="1"/>
  <c r="BN7" i="13"/>
  <c r="I18" i="1"/>
  <c r="BD30" i="1"/>
  <c r="BD37" i="1"/>
  <c r="BE37" i="1" s="1"/>
  <c r="BD39" i="1"/>
  <c r="BE39" i="1" s="1"/>
  <c r="BD16" i="1"/>
  <c r="R31" i="1"/>
  <c r="R32" i="1" s="1"/>
  <c r="F32" i="1"/>
  <c r="F22" i="13"/>
  <c r="F23" i="13" s="1"/>
  <c r="F47" i="2"/>
  <c r="BA30" i="1"/>
  <c r="BA16" i="1"/>
  <c r="BA37" i="1"/>
  <c r="BB37" i="1" s="1"/>
  <c r="BA39" i="1"/>
  <c r="BB39" i="1" s="1"/>
  <c r="BI7" i="13"/>
  <c r="BA12" i="1"/>
  <c r="BA17" i="1"/>
  <c r="L16" i="1"/>
  <c r="M15" i="1"/>
  <c r="BG16" i="1"/>
  <c r="BG39" i="1"/>
  <c r="BH39" i="1" s="1"/>
  <c r="BG30" i="1"/>
  <c r="BG37" i="1"/>
  <c r="BH37" i="1" s="1"/>
  <c r="AY15" i="13"/>
  <c r="AY10" i="13"/>
  <c r="L24" i="1"/>
  <c r="L26" i="1" s="1"/>
  <c r="L33" i="1"/>
  <c r="L34" i="1" s="1"/>
  <c r="L21" i="1"/>
  <c r="AG18" i="1"/>
  <c r="AG20" i="1"/>
  <c r="AG31" i="1"/>
  <c r="AG32" i="1" s="1"/>
  <c r="BP39" i="1"/>
  <c r="BQ39" i="1" s="1"/>
  <c r="BP16" i="1"/>
  <c r="BP30" i="1"/>
  <c r="BP37" i="1"/>
  <c r="BQ37" i="1" s="1"/>
  <c r="L47" i="2"/>
  <c r="P22" i="13"/>
  <c r="P23" i="13" s="1"/>
  <c r="BG17" i="1"/>
  <c r="BG12" i="1"/>
  <c r="I16" i="1"/>
  <c r="J15" i="1"/>
  <c r="AM20" i="1"/>
  <c r="AM31" i="1"/>
  <c r="AM32" i="1" s="1"/>
  <c r="AM18" i="1"/>
  <c r="I33" i="1"/>
  <c r="I34" i="1" s="1"/>
  <c r="I21" i="1"/>
  <c r="I24" i="1"/>
  <c r="I26" i="1" s="1"/>
  <c r="BM16" i="1"/>
  <c r="BM37" i="1"/>
  <c r="BN37" i="1" s="1"/>
  <c r="BM39" i="1"/>
  <c r="BN39" i="1" s="1"/>
  <c r="BM30" i="1"/>
  <c r="S14" i="1"/>
  <c r="U14" i="1"/>
  <c r="V14" i="1" s="1"/>
  <c r="L37" i="1"/>
  <c r="L11" i="1"/>
  <c r="L12" i="1" s="1"/>
  <c r="L39" i="1"/>
  <c r="L30" i="1"/>
  <c r="I15" i="13" l="1"/>
  <c r="BG31" i="1"/>
  <c r="BG32" i="1" s="1"/>
  <c r="BG18" i="1"/>
  <c r="BG20" i="1"/>
  <c r="BI15" i="13"/>
  <c r="BI10" i="13"/>
  <c r="BJ18" i="1"/>
  <c r="BJ31" i="1"/>
  <c r="BJ32" i="1" s="1"/>
  <c r="BJ20" i="1"/>
  <c r="BD31" i="1"/>
  <c r="BD32" i="1" s="1"/>
  <c r="BD20" i="1"/>
  <c r="BD18" i="1"/>
  <c r="V13" i="1"/>
  <c r="U15" i="1"/>
  <c r="AS21" i="1"/>
  <c r="AS33" i="1"/>
  <c r="AS34" i="1" s="1"/>
  <c r="AS24" i="1"/>
  <c r="S16" i="13"/>
  <c r="R11" i="1"/>
  <c r="R39" i="1"/>
  <c r="R37" i="1"/>
  <c r="R30" i="1"/>
  <c r="AG21" i="1"/>
  <c r="AG24" i="1"/>
  <c r="AG33" i="1"/>
  <c r="AG34" i="1" s="1"/>
  <c r="BD15" i="13"/>
  <c r="BD10" i="13"/>
  <c r="AJ33" i="1"/>
  <c r="AJ34" i="1" s="1"/>
  <c r="AJ21" i="1"/>
  <c r="AJ24" i="1"/>
  <c r="AP24" i="1"/>
  <c r="AP33" i="1"/>
  <c r="AP34" i="1" s="1"/>
  <c r="AP21" i="1"/>
  <c r="R16" i="1"/>
  <c r="S15" i="1"/>
  <c r="AY16" i="13"/>
  <c r="AY11" i="13"/>
  <c r="BA18" i="1"/>
  <c r="BA20" i="1"/>
  <c r="BA31" i="1"/>
  <c r="BA32" i="1" s="1"/>
  <c r="BM20" i="1"/>
  <c r="BM31" i="1"/>
  <c r="BM32" i="1" s="1"/>
  <c r="BM18" i="1"/>
  <c r="AX31" i="1"/>
  <c r="AX32" i="1" s="1"/>
  <c r="AX18" i="1"/>
  <c r="AX20" i="1"/>
  <c r="F24" i="1"/>
  <c r="F26" i="1" s="1"/>
  <c r="F21" i="1"/>
  <c r="F33" i="1"/>
  <c r="BP18" i="1"/>
  <c r="BP31" i="1"/>
  <c r="BP32" i="1" s="1"/>
  <c r="BP20" i="1"/>
  <c r="I22" i="13"/>
  <c r="I23" i="13" s="1"/>
  <c r="I17" i="13"/>
  <c r="AA21" i="1"/>
  <c r="AA24" i="1"/>
  <c r="AA33" i="1"/>
  <c r="AA34" i="1" s="1"/>
  <c r="AM21" i="1"/>
  <c r="AM33" i="1"/>
  <c r="AM34" i="1" s="1"/>
  <c r="AM24" i="1"/>
  <c r="BN10" i="13"/>
  <c r="BN15" i="13"/>
  <c r="AD21" i="1"/>
  <c r="AD24" i="1"/>
  <c r="AD33" i="1"/>
  <c r="AD34" i="1" s="1"/>
  <c r="N22" i="13"/>
  <c r="N23" i="13" s="1"/>
  <c r="N17" i="13"/>
  <c r="X11" i="13"/>
  <c r="X16" i="13"/>
  <c r="BN16" i="13" l="1"/>
  <c r="BN11" i="13"/>
  <c r="AM26" i="1"/>
  <c r="BJ26" i="1" s="1"/>
  <c r="BJ24" i="1"/>
  <c r="AA26" i="1"/>
  <c r="AX26" i="1" s="1"/>
  <c r="AX24" i="1"/>
  <c r="F34" i="1"/>
  <c r="R33" i="1"/>
  <c r="R34" i="1" s="1"/>
  <c r="BM33" i="1"/>
  <c r="BM34" i="1" s="1"/>
  <c r="BM21" i="1"/>
  <c r="AG26" i="1"/>
  <c r="BD26" i="1" s="1"/>
  <c r="BD24" i="1"/>
  <c r="S22" i="13"/>
  <c r="S23" i="13" s="1"/>
  <c r="S17" i="13"/>
  <c r="U17" i="1"/>
  <c r="V15" i="1"/>
  <c r="U16" i="1"/>
  <c r="BD21" i="1"/>
  <c r="BD33" i="1"/>
  <c r="BD34" i="1" s="1"/>
  <c r="BA24" i="1"/>
  <c r="AD26" i="1"/>
  <c r="BA26" i="1" s="1"/>
  <c r="BP33" i="1"/>
  <c r="BP34" i="1" s="1"/>
  <c r="BP21" i="1"/>
  <c r="BP24" i="1"/>
  <c r="AS26" i="1"/>
  <c r="BP26" i="1" s="1"/>
  <c r="BG21" i="1"/>
  <c r="BG33" i="1"/>
  <c r="BG34" i="1" s="1"/>
  <c r="BM24" i="1"/>
  <c r="AP26" i="1"/>
  <c r="BM26" i="1" s="1"/>
  <c r="BJ33" i="1"/>
  <c r="BJ34" i="1" s="1"/>
  <c r="BJ21" i="1"/>
  <c r="BI11" i="13"/>
  <c r="BI16" i="13"/>
  <c r="X22" i="13"/>
  <c r="X23" i="13" s="1"/>
  <c r="X17" i="13"/>
  <c r="AX21" i="1"/>
  <c r="AX33" i="1"/>
  <c r="AX34" i="1" s="1"/>
  <c r="BA21" i="1"/>
  <c r="BA33" i="1"/>
  <c r="BA34" i="1" s="1"/>
  <c r="AY22" i="13"/>
  <c r="AY23" i="13" s="1"/>
  <c r="AY17" i="13"/>
  <c r="BG24" i="1"/>
  <c r="AJ26" i="1"/>
  <c r="BG26" i="1" s="1"/>
  <c r="BD11" i="13"/>
  <c r="BD16" i="13"/>
  <c r="R17" i="1"/>
  <c r="R12" i="1"/>
  <c r="BD22" i="13" l="1"/>
  <c r="BD23" i="13" s="1"/>
  <c r="BD17" i="13"/>
  <c r="R20" i="1"/>
  <c r="R18" i="1"/>
  <c r="BI17" i="13"/>
  <c r="BI22" i="13"/>
  <c r="BI23" i="13" s="1"/>
  <c r="U31" i="1"/>
  <c r="U32" i="1" s="1"/>
  <c r="U20" i="1"/>
  <c r="U18" i="1"/>
  <c r="BN22" i="13"/>
  <c r="BN23" i="13" s="1"/>
  <c r="BN17" i="13"/>
  <c r="R24" i="1" l="1"/>
  <c r="R26" i="1" s="1"/>
  <c r="R21" i="1"/>
  <c r="U33" i="1"/>
  <c r="U34" i="1" s="1"/>
  <c r="U24" i="1"/>
  <c r="U26" i="1" s="1"/>
  <c r="U21" i="1"/>
  <c r="X100" i="2" l="1"/>
  <c r="X98" i="2"/>
  <c r="V7" i="13"/>
  <c r="W8" i="13"/>
  <c r="V8" i="13"/>
  <c r="Y25" i="1"/>
  <c r="X37" i="1" l="1"/>
  <c r="X39" i="1"/>
  <c r="O100" i="2"/>
  <c r="W7" i="13"/>
  <c r="O98" i="2"/>
  <c r="V6" i="13" l="1"/>
  <c r="W6" i="13"/>
  <c r="X12" i="1" l="1"/>
  <c r="X59" i="2"/>
  <c r="X86" i="2"/>
  <c r="Y19" i="1"/>
  <c r="X87" i="2" l="1"/>
  <c r="X83" i="2"/>
  <c r="X62" i="2" l="1"/>
  <c r="Y13" i="1"/>
  <c r="X15" i="1"/>
  <c r="X89" i="2"/>
  <c r="X21" i="1"/>
  <c r="X34" i="1"/>
  <c r="X95" i="2" l="1"/>
  <c r="X16" i="1"/>
  <c r="Y15" i="1"/>
  <c r="X63" i="2"/>
  <c r="X18" i="1"/>
  <c r="X32" i="1"/>
  <c r="X29" i="1"/>
  <c r="X42" i="1" l="1"/>
  <c r="X30" i="1"/>
  <c r="X65" i="2"/>
  <c r="X71" i="2"/>
  <c r="W12" i="13" l="1"/>
  <c r="W14" i="13" s="1"/>
  <c r="W15" i="13" s="1"/>
  <c r="O86" i="2"/>
  <c r="O87" i="2" s="1"/>
  <c r="V10" i="13"/>
  <c r="V11" i="13" s="1"/>
  <c r="O59" i="2"/>
  <c r="O62" i="2"/>
  <c r="O63" i="2" s="1"/>
  <c r="V12" i="13"/>
  <c r="V14" i="13" s="1"/>
  <c r="V15" i="13" s="1"/>
  <c r="W10" i="13"/>
  <c r="W11" i="13" s="1"/>
  <c r="O83" i="2"/>
  <c r="V16" i="13" l="1"/>
  <c r="V17" i="13" s="1"/>
  <c r="O65" i="2"/>
  <c r="O89" i="2"/>
  <c r="W16" i="13"/>
  <c r="W17" i="13" s="1"/>
  <c r="V22" i="13" l="1"/>
  <c r="V23" i="13" s="1"/>
  <c r="O71" i="2"/>
  <c r="O95" i="2"/>
  <c r="W22" i="13"/>
  <c r="W23" i="13" s="1"/>
  <c r="J85" i="2" l="1"/>
  <c r="AE85" i="2"/>
  <c r="AF85" i="2" s="1"/>
  <c r="AH13" i="13"/>
  <c r="S77" i="2"/>
  <c r="AN77" i="2"/>
  <c r="AO77" i="2" s="1"/>
  <c r="AM8" i="7" l="1"/>
  <c r="AN8" i="7" s="1"/>
  <c r="R8" i="7"/>
  <c r="AM12" i="7" l="1"/>
  <c r="AN12" i="7" s="1"/>
  <c r="P14" i="7"/>
  <c r="R12" i="7"/>
  <c r="AP8" i="7"/>
  <c r="AQ8" i="7" s="1"/>
  <c r="U8" i="7"/>
  <c r="AJ13" i="7"/>
  <c r="O13" i="7"/>
  <c r="AJ8" i="7"/>
  <c r="O8" i="7"/>
  <c r="AM21" i="7"/>
  <c r="AN21" i="7" s="1"/>
  <c r="R21" i="7"/>
  <c r="AM5" i="7"/>
  <c r="AN5" i="7" s="1"/>
  <c r="R5" i="7"/>
  <c r="AG8" i="7"/>
  <c r="AH8" i="7" s="1"/>
  <c r="L8" i="7"/>
  <c r="AD8" i="7"/>
  <c r="I8" i="7"/>
  <c r="AP12" i="7" l="1"/>
  <c r="AQ12" i="7" s="1"/>
  <c r="S14" i="7"/>
  <c r="U12" i="7"/>
  <c r="AD5" i="7"/>
  <c r="I5" i="7"/>
  <c r="AD12" i="7"/>
  <c r="G14" i="7"/>
  <c r="I12" i="7"/>
  <c r="AD6" i="7"/>
  <c r="I6" i="7"/>
  <c r="AP5" i="7"/>
  <c r="AQ5" i="7" s="1"/>
  <c r="U5" i="7"/>
  <c r="AP21" i="7"/>
  <c r="AQ21" i="7" s="1"/>
  <c r="U21" i="7"/>
  <c r="AG21" i="7"/>
  <c r="AH21" i="7" s="1"/>
  <c r="L21" i="7"/>
  <c r="AJ5" i="7"/>
  <c r="O5" i="7"/>
  <c r="AJ21" i="7"/>
  <c r="O21" i="7"/>
  <c r="AM14" i="7"/>
  <c r="AN14" i="7" s="1"/>
  <c r="R14" i="7"/>
  <c r="AD13" i="7"/>
  <c r="I13" i="7"/>
  <c r="AG13" i="7"/>
  <c r="AH13" i="7" s="1"/>
  <c r="L13" i="7"/>
  <c r="AG5" i="7"/>
  <c r="AH5" i="7" s="1"/>
  <c r="L5" i="7"/>
  <c r="AD21" i="7"/>
  <c r="I21" i="7"/>
  <c r="AP6" i="7" l="1"/>
  <c r="AQ6" i="7" s="1"/>
  <c r="U6" i="7"/>
  <c r="AM6" i="7"/>
  <c r="AN6" i="7" s="1"/>
  <c r="R6" i="7"/>
  <c r="AM10" i="7"/>
  <c r="AN10" i="7" s="1"/>
  <c r="P11" i="7"/>
  <c r="R10" i="7"/>
  <c r="S15" i="7"/>
  <c r="AJ6" i="7"/>
  <c r="O6" i="7"/>
  <c r="AM7" i="7"/>
  <c r="AN7" i="7" s="1"/>
  <c r="P20" i="7"/>
  <c r="P23" i="7"/>
  <c r="R7" i="7"/>
  <c r="G15" i="7"/>
  <c r="AD14" i="7"/>
  <c r="I14" i="7"/>
  <c r="AD7" i="7"/>
  <c r="G23" i="7"/>
  <c r="G20" i="7"/>
  <c r="I7" i="7"/>
  <c r="AJ12" i="7"/>
  <c r="M14" i="7"/>
  <c r="O12" i="7"/>
  <c r="AP14" i="7"/>
  <c r="AQ14" i="7" s="1"/>
  <c r="U14" i="7"/>
  <c r="AG12" i="7"/>
  <c r="AH12" i="7" s="1"/>
  <c r="J14" i="7"/>
  <c r="L12" i="7"/>
  <c r="AG6" i="7"/>
  <c r="AH6" i="7" s="1"/>
  <c r="L6" i="7"/>
  <c r="P15" i="7"/>
  <c r="AP15" i="7" l="1"/>
  <c r="AQ15" i="7" s="1"/>
  <c r="U15" i="7"/>
  <c r="AJ7" i="7"/>
  <c r="M23" i="7"/>
  <c r="M20" i="7"/>
  <c r="O7" i="7"/>
  <c r="AG7" i="7"/>
  <c r="AH7" i="7" s="1"/>
  <c r="J20" i="7"/>
  <c r="J23" i="7"/>
  <c r="L7" i="7"/>
  <c r="M15" i="7"/>
  <c r="AJ14" i="7"/>
  <c r="O14" i="7"/>
  <c r="AD23" i="7"/>
  <c r="I23" i="7"/>
  <c r="AD15" i="7"/>
  <c r="I15" i="7"/>
  <c r="AD10" i="7"/>
  <c r="G11" i="7"/>
  <c r="I10" i="7"/>
  <c r="AM15" i="7"/>
  <c r="AN15" i="7" s="1"/>
  <c r="R15" i="7"/>
  <c r="AG14" i="7"/>
  <c r="AH14" i="7" s="1"/>
  <c r="J15" i="7"/>
  <c r="L14" i="7"/>
  <c r="AM23" i="7"/>
  <c r="AN23" i="7" s="1"/>
  <c r="R23" i="7"/>
  <c r="AM11" i="7"/>
  <c r="AN11" i="7" s="1"/>
  <c r="R11" i="7"/>
  <c r="AM16" i="7"/>
  <c r="AN16" i="7" s="1"/>
  <c r="P17" i="7"/>
  <c r="R16" i="7"/>
  <c r="AD20" i="7"/>
  <c r="I20" i="7"/>
  <c r="AM20" i="7"/>
  <c r="AN20" i="7" s="1"/>
  <c r="R20" i="7"/>
  <c r="AP7" i="7"/>
  <c r="AQ7" i="7" s="1"/>
  <c r="S23" i="7"/>
  <c r="S20" i="7"/>
  <c r="U7" i="7"/>
  <c r="AG16" i="7" l="1"/>
  <c r="AH16" i="7" s="1"/>
  <c r="J17" i="7"/>
  <c r="L16" i="7"/>
  <c r="AG15" i="7"/>
  <c r="AH15" i="7" s="1"/>
  <c r="L15" i="7"/>
  <c r="AJ10" i="7"/>
  <c r="M11" i="7"/>
  <c r="O10" i="7"/>
  <c r="AG20" i="7"/>
  <c r="AH20" i="7" s="1"/>
  <c r="L20" i="7"/>
  <c r="AJ23" i="7"/>
  <c r="O23" i="7"/>
  <c r="AM24" i="7"/>
  <c r="AN24" i="7" s="1"/>
  <c r="P25" i="7"/>
  <c r="R24" i="7"/>
  <c r="AP20" i="7"/>
  <c r="AQ20" i="7" s="1"/>
  <c r="U20" i="7"/>
  <c r="AM17" i="7"/>
  <c r="AN17" i="7" s="1"/>
  <c r="R17" i="7"/>
  <c r="AD11" i="7"/>
  <c r="I11" i="7"/>
  <c r="AP16" i="7"/>
  <c r="AQ16" i="7" s="1"/>
  <c r="S17" i="7"/>
  <c r="U16" i="7"/>
  <c r="AJ15" i="7"/>
  <c r="O15" i="7"/>
  <c r="AD16" i="7"/>
  <c r="G17" i="7"/>
  <c r="I16" i="7"/>
  <c r="AP23" i="7"/>
  <c r="AQ23" i="7" s="1"/>
  <c r="U23" i="7"/>
  <c r="AJ16" i="7"/>
  <c r="M17" i="7"/>
  <c r="O16" i="7"/>
  <c r="AG10" i="7"/>
  <c r="AH10" i="7" s="1"/>
  <c r="J11" i="7"/>
  <c r="L10" i="7"/>
  <c r="AP10" i="7"/>
  <c r="AQ10" i="7" s="1"/>
  <c r="S11" i="7"/>
  <c r="U10" i="7"/>
  <c r="AG23" i="7"/>
  <c r="AH23" i="7" s="1"/>
  <c r="L23" i="7"/>
  <c r="AJ20" i="7"/>
  <c r="O20" i="7"/>
  <c r="AJ24" i="7" l="1"/>
  <c r="M25" i="7"/>
  <c r="O24" i="7"/>
  <c r="AD24" i="7"/>
  <c r="G25" i="7"/>
  <c r="I24" i="7"/>
  <c r="AP11" i="7"/>
  <c r="AQ11" i="7" s="1"/>
  <c r="U11" i="7"/>
  <c r="AJ17" i="7"/>
  <c r="O17" i="7"/>
  <c r="AJ11" i="7"/>
  <c r="O11" i="7"/>
  <c r="AG24" i="7"/>
  <c r="AH24" i="7" s="1"/>
  <c r="J25" i="7"/>
  <c r="L24" i="7"/>
  <c r="AG11" i="7"/>
  <c r="AH11" i="7" s="1"/>
  <c r="L11" i="7"/>
  <c r="AD17" i="7"/>
  <c r="I17" i="7"/>
  <c r="AM25" i="7"/>
  <c r="AN25" i="7" s="1"/>
  <c r="R25" i="7"/>
  <c r="AG17" i="7"/>
  <c r="AH17" i="7" s="1"/>
  <c r="L17" i="7"/>
  <c r="AP17" i="7"/>
  <c r="AQ17" i="7" s="1"/>
  <c r="U17" i="7"/>
  <c r="AP24" i="7"/>
  <c r="AQ24" i="7" s="1"/>
  <c r="S25" i="7"/>
  <c r="U24" i="7"/>
  <c r="AP25" i="7" l="1"/>
  <c r="AQ25" i="7" s="1"/>
  <c r="U25" i="7"/>
  <c r="AG25" i="7"/>
  <c r="AH25" i="7" s="1"/>
  <c r="L25" i="7"/>
  <c r="AJ25" i="7"/>
  <c r="O25" i="7"/>
  <c r="AD25" i="7"/>
  <c r="I25" i="7"/>
  <c r="AW8" i="7" l="1"/>
  <c r="AX8" i="7" s="1"/>
  <c r="AB8" i="7"/>
  <c r="AW5" i="7"/>
  <c r="AX5" i="7" s="1"/>
  <c r="AB5" i="7"/>
  <c r="AZ18" i="7" l="1"/>
  <c r="BA18" i="7" s="1"/>
  <c r="AE18" i="7"/>
  <c r="AC14" i="7"/>
  <c r="AZ12" i="7"/>
  <c r="BA12" i="7" s="1"/>
  <c r="AE12" i="7"/>
  <c r="AZ13" i="7"/>
  <c r="BA13" i="7" s="1"/>
  <c r="AE13" i="7"/>
  <c r="AZ21" i="7"/>
  <c r="BA21" i="7" s="1"/>
  <c r="AE21" i="7"/>
  <c r="AZ5" i="7"/>
  <c r="BA5" i="7" s="1"/>
  <c r="AE5" i="7"/>
  <c r="AZ8" i="7"/>
  <c r="BA8" i="7" s="1"/>
  <c r="AE8" i="7"/>
  <c r="AW6" i="7"/>
  <c r="AX6" i="7" s="1"/>
  <c r="AB6" i="7"/>
  <c r="AW7" i="7"/>
  <c r="AX7" i="7" s="1"/>
  <c r="Z15" i="7"/>
  <c r="AB7" i="7"/>
  <c r="AZ14" i="7" l="1"/>
  <c r="BA14" i="7" s="1"/>
  <c r="AE14" i="7"/>
  <c r="AZ6" i="7"/>
  <c r="BA6" i="7" s="1"/>
  <c r="AE6" i="7"/>
  <c r="AW15" i="7"/>
  <c r="AX15" i="7" s="1"/>
  <c r="AB15" i="7"/>
  <c r="AZ7" i="7"/>
  <c r="BA7" i="7" s="1"/>
  <c r="AC15" i="7"/>
  <c r="AE7" i="7"/>
  <c r="Z11" i="7"/>
  <c r="AW10" i="7"/>
  <c r="AX10" i="7" s="1"/>
  <c r="AB10" i="7"/>
  <c r="AW11" i="7" l="1"/>
  <c r="AX11" i="7" s="1"/>
  <c r="AB11" i="7"/>
  <c r="AW16" i="7"/>
  <c r="AX16" i="7" s="1"/>
  <c r="Z17" i="7"/>
  <c r="AB16" i="7"/>
  <c r="AZ15" i="7"/>
  <c r="BA15" i="7" s="1"/>
  <c r="AE15" i="7"/>
  <c r="AC11" i="7"/>
  <c r="AZ10" i="7"/>
  <c r="BA10" i="7" s="1"/>
  <c r="AE10" i="7"/>
  <c r="AZ16" i="7" l="1"/>
  <c r="BA16" i="7" s="1"/>
  <c r="AC17" i="7"/>
  <c r="AE16" i="7"/>
  <c r="AZ11" i="7"/>
  <c r="BA11" i="7" s="1"/>
  <c r="AE11" i="7"/>
  <c r="AW17" i="7"/>
  <c r="AX17" i="7" s="1"/>
  <c r="AB17" i="7"/>
  <c r="AW24" i="7"/>
  <c r="AX24" i="7" s="1"/>
  <c r="Z25" i="7"/>
  <c r="AB24" i="7"/>
  <c r="Z20" i="7"/>
  <c r="AW19" i="7"/>
  <c r="AX19" i="7" s="1"/>
  <c r="AB19" i="7"/>
  <c r="AW20" i="7" l="1"/>
  <c r="AX20" i="7" s="1"/>
  <c r="AB20" i="7"/>
  <c r="AZ19" i="7"/>
  <c r="BA19" i="7" s="1"/>
  <c r="AC20" i="7"/>
  <c r="AE19" i="7"/>
  <c r="AZ17" i="7"/>
  <c r="BA17" i="7" s="1"/>
  <c r="AE17" i="7"/>
  <c r="AZ24" i="7"/>
  <c r="BA24" i="7" s="1"/>
  <c r="AC25" i="7"/>
  <c r="AE24" i="7"/>
  <c r="AW25" i="7"/>
  <c r="AX25" i="7" s="1"/>
  <c r="AB25" i="7"/>
  <c r="AZ20" i="7" l="1"/>
  <c r="BA20" i="7" s="1"/>
  <c r="AE20" i="7"/>
  <c r="AZ25" i="7"/>
  <c r="BA25" i="7" s="1"/>
  <c r="AE25" i="7"/>
  <c r="AW22" i="7" l="1"/>
  <c r="AX22" i="7" s="1"/>
  <c r="Z23" i="7"/>
  <c r="AB22" i="7"/>
  <c r="AZ22" i="7" l="1"/>
  <c r="BA22" i="7" s="1"/>
  <c r="AC23" i="7"/>
  <c r="AE22" i="7"/>
  <c r="AW23" i="7"/>
  <c r="AX23" i="7" s="1"/>
  <c r="AB23" i="7"/>
  <c r="AZ23" i="7" l="1"/>
  <c r="BA23" i="7" s="1"/>
  <c r="AE23" i="7"/>
  <c r="BO21" i="7" l="1"/>
  <c r="BP21" i="7" s="1"/>
  <c r="AT21" i="7"/>
  <c r="BO5" i="7"/>
  <c r="BP5" i="7" s="1"/>
  <c r="AT5" i="7"/>
  <c r="BO8" i="7"/>
  <c r="BP8" i="7" s="1"/>
  <c r="AT8" i="7"/>
  <c r="BF12" i="7"/>
  <c r="BG12" i="7" s="1"/>
  <c r="AI14" i="7"/>
  <c r="AK12" i="7"/>
  <c r="BF13" i="7"/>
  <c r="BG13" i="7" s="1"/>
  <c r="AK13" i="7"/>
  <c r="BP27" i="1"/>
  <c r="BO6" i="7" l="1"/>
  <c r="BP6" i="7" s="1"/>
  <c r="AT6" i="7"/>
  <c r="BF21" i="7"/>
  <c r="BG21" i="7" s="1"/>
  <c r="AK21" i="7"/>
  <c r="BF5" i="7"/>
  <c r="BG5" i="7" s="1"/>
  <c r="AK5" i="7"/>
  <c r="BF14" i="7"/>
  <c r="BG14" i="7" s="1"/>
  <c r="AK14" i="7"/>
  <c r="BF8" i="7"/>
  <c r="BG8" i="7" s="1"/>
  <c r="AK8" i="7"/>
  <c r="BG27" i="1"/>
  <c r="AL27" i="1"/>
  <c r="BO7" i="7" l="1"/>
  <c r="BP7" i="7" s="1"/>
  <c r="AR15" i="7"/>
  <c r="AT7" i="7"/>
  <c r="BF6" i="7"/>
  <c r="BG6" i="7" s="1"/>
  <c r="AK6" i="7"/>
  <c r="BO10" i="7" l="1"/>
  <c r="BP10" i="7" s="1"/>
  <c r="AR11" i="7"/>
  <c r="AT10" i="7"/>
  <c r="BO15" i="7"/>
  <c r="BP15" i="7" s="1"/>
  <c r="AT15" i="7"/>
  <c r="BF7" i="7"/>
  <c r="BG7" i="7" s="1"/>
  <c r="AI23" i="7"/>
  <c r="AI20" i="7"/>
  <c r="AK7" i="7"/>
  <c r="AI15" i="7"/>
  <c r="BO16" i="7" l="1"/>
  <c r="BP16" i="7" s="1"/>
  <c r="AR17" i="7"/>
  <c r="AT16" i="7"/>
  <c r="BO11" i="7"/>
  <c r="BP11" i="7" s="1"/>
  <c r="AT11" i="7"/>
  <c r="BF20" i="7"/>
  <c r="BG20" i="7" s="1"/>
  <c r="AK20" i="7"/>
  <c r="AI11" i="7"/>
  <c r="BF10" i="7"/>
  <c r="BG10" i="7" s="1"/>
  <c r="AK10" i="7"/>
  <c r="BF23" i="7"/>
  <c r="BG23" i="7" s="1"/>
  <c r="AK23" i="7"/>
  <c r="BF15" i="7"/>
  <c r="BG15" i="7" s="1"/>
  <c r="AK15" i="7"/>
  <c r="AR20" i="7" l="1"/>
  <c r="BO19" i="7"/>
  <c r="BP19" i="7" s="1"/>
  <c r="AT19" i="7"/>
  <c r="BO17" i="7"/>
  <c r="BP17" i="7" s="1"/>
  <c r="AT17" i="7"/>
  <c r="AR25" i="7"/>
  <c r="BO24" i="7"/>
  <c r="BP24" i="7" s="1"/>
  <c r="AT24" i="7"/>
  <c r="AI17" i="7"/>
  <c r="BF16" i="7"/>
  <c r="BG16" i="7" s="1"/>
  <c r="AK16" i="7"/>
  <c r="BF11" i="7"/>
  <c r="BG11" i="7" s="1"/>
  <c r="AK11" i="7"/>
  <c r="BO25" i="7" l="1"/>
  <c r="BP25" i="7" s="1"/>
  <c r="AT25" i="7"/>
  <c r="BO20" i="7"/>
  <c r="BP20" i="7" s="1"/>
  <c r="AT20" i="7"/>
  <c r="AI25" i="7"/>
  <c r="BF24" i="7"/>
  <c r="BG24" i="7" s="1"/>
  <c r="AK24" i="7"/>
  <c r="BF17" i="7"/>
  <c r="BG17" i="7" s="1"/>
  <c r="AK17" i="7"/>
  <c r="BF25" i="7" l="1"/>
  <c r="BG25" i="7" s="1"/>
  <c r="AK25" i="7"/>
  <c r="BO22" i="7" l="1"/>
  <c r="BP22" i="7" s="1"/>
  <c r="AR23" i="7"/>
  <c r="AT22" i="7"/>
  <c r="BO23" i="7" l="1"/>
  <c r="BP23" i="7" s="1"/>
  <c r="AT23" i="7"/>
  <c r="BL14" i="1" l="1"/>
  <c r="BN14" i="1" s="1"/>
  <c r="BL28" i="1"/>
  <c r="BN28" i="1" s="1"/>
  <c r="BL23" i="1"/>
  <c r="BN23" i="1" s="1"/>
  <c r="BL10" i="1"/>
  <c r="BN10" i="1" s="1"/>
  <c r="BI23" i="1"/>
  <c r="BK23" i="1" s="1"/>
  <c r="BI14" i="1"/>
  <c r="BK14" i="1" s="1"/>
  <c r="BI28" i="1"/>
  <c r="BK28" i="1" s="1"/>
  <c r="BI27" i="1"/>
  <c r="BK27" i="1" s="1"/>
  <c r="AW23" i="1"/>
  <c r="AY23" i="1" s="1"/>
  <c r="AW27" i="1"/>
  <c r="AY27" i="1" s="1"/>
  <c r="AW14" i="1"/>
  <c r="AY14" i="1" s="1"/>
  <c r="AW10" i="1"/>
  <c r="AY10" i="1" s="1"/>
  <c r="AW28" i="1"/>
  <c r="AY28" i="1" s="1"/>
  <c r="BC42" i="2"/>
  <c r="BC66" i="2"/>
  <c r="BC13" i="2"/>
  <c r="BE13" i="2" s="1"/>
  <c r="BL19" i="1"/>
  <c r="BN19" i="1" s="1"/>
  <c r="BC9" i="2"/>
  <c r="BE9" i="2" s="1"/>
  <c r="BC33" i="2"/>
  <c r="BE33" i="2" s="1"/>
  <c r="BC57" i="2"/>
  <c r="BE57" i="2" s="1"/>
  <c r="BI10" i="1"/>
  <c r="BK10" i="1" s="1"/>
  <c r="BC18" i="2"/>
  <c r="BL27" i="1"/>
  <c r="BN27" i="1" s="1"/>
  <c r="BC81" i="2"/>
  <c r="BE81" i="2" s="1"/>
  <c r="BC69" i="2"/>
  <c r="BC37" i="2"/>
  <c r="BE37" i="2" s="1"/>
  <c r="BC85" i="2"/>
  <c r="BE85" i="2" s="1"/>
  <c r="AW19" i="1"/>
  <c r="AY19" i="1" s="1"/>
  <c r="BI19" i="1"/>
  <c r="BK19" i="1" s="1"/>
  <c r="CA9" i="2" l="1"/>
  <c r="CA85" i="2"/>
  <c r="AZ13" i="2"/>
  <c r="BB13" i="2" s="1"/>
  <c r="BX13" i="2"/>
  <c r="CA81" i="2"/>
  <c r="AZ61" i="2"/>
  <c r="BB61" i="2" s="1"/>
  <c r="BX61" i="2"/>
  <c r="BW14" i="2"/>
  <c r="AZ12" i="2"/>
  <c r="BB12" i="2" s="1"/>
  <c r="BX12" i="2"/>
  <c r="CG10" i="1"/>
  <c r="CG19" i="1"/>
  <c r="CG27" i="1"/>
  <c r="CA42" i="2"/>
  <c r="CA18" i="2"/>
  <c r="CG14" i="1"/>
  <c r="BW86" i="2"/>
  <c r="AW13" i="1"/>
  <c r="AY13" i="1" s="1"/>
  <c r="BT15" i="1"/>
  <c r="AZ9" i="2"/>
  <c r="BB9" i="2" s="1"/>
  <c r="BX9" i="2"/>
  <c r="AZ18" i="2"/>
  <c r="BX18" i="2"/>
  <c r="AZ90" i="2"/>
  <c r="BX90" i="2"/>
  <c r="BC60" i="2"/>
  <c r="BE60" i="2" s="1"/>
  <c r="CA33" i="2"/>
  <c r="AZ80" i="2"/>
  <c r="BB80" i="2" s="1"/>
  <c r="BX80" i="2"/>
  <c r="AZ33" i="2"/>
  <c r="BB33" i="2" s="1"/>
  <c r="BX33" i="2"/>
  <c r="CG28" i="1"/>
  <c r="CJ23" i="1"/>
  <c r="CJ10" i="1"/>
  <c r="CA37" i="2"/>
  <c r="CJ19" i="1"/>
  <c r="CA57" i="2"/>
  <c r="AZ32" i="2"/>
  <c r="BB32" i="2" s="1"/>
  <c r="BX32" i="2"/>
  <c r="BC12" i="2"/>
  <c r="BE12" i="2" s="1"/>
  <c r="BZ14" i="2"/>
  <c r="BC56" i="2"/>
  <c r="BE56" i="2" s="1"/>
  <c r="AZ36" i="2"/>
  <c r="BB36" i="2" s="1"/>
  <c r="BX36" i="2"/>
  <c r="BC36" i="2"/>
  <c r="BE36" i="2" s="1"/>
  <c r="BZ38" i="2"/>
  <c r="AZ66" i="2"/>
  <c r="BX66" i="2"/>
  <c r="CJ27" i="1"/>
  <c r="BL13" i="1"/>
  <c r="BN13" i="1" s="1"/>
  <c r="CI15" i="1"/>
  <c r="BI13" i="1"/>
  <c r="BK13" i="1" s="1"/>
  <c r="CF15" i="1"/>
  <c r="BC90" i="2"/>
  <c r="AZ60" i="2"/>
  <c r="BB60" i="2" s="1"/>
  <c r="BW62" i="2"/>
  <c r="BX60" i="2"/>
  <c r="BC61" i="2"/>
  <c r="BE61" i="2" s="1"/>
  <c r="BC80" i="2"/>
  <c r="BE80" i="2" s="1"/>
  <c r="CA66" i="2"/>
  <c r="CA13" i="2"/>
  <c r="AZ42" i="2"/>
  <c r="BX42" i="2"/>
  <c r="AZ81" i="2"/>
  <c r="BB81" i="2" s="1"/>
  <c r="BX81" i="2"/>
  <c r="AZ57" i="2"/>
  <c r="BB57" i="2" s="1"/>
  <c r="BX57" i="2"/>
  <c r="BZ86" i="2"/>
  <c r="BC84" i="2"/>
  <c r="BE84" i="2" s="1"/>
  <c r="AZ84" i="2"/>
  <c r="BB84" i="2" s="1"/>
  <c r="BX84" i="2"/>
  <c r="CG23" i="1"/>
  <c r="CJ14" i="1"/>
  <c r="CJ28" i="1"/>
  <c r="BL22" i="1"/>
  <c r="BN22" i="1" s="1"/>
  <c r="BI22" i="1"/>
  <c r="BK22" i="1" s="1"/>
  <c r="BL9" i="1"/>
  <c r="BN9" i="1" s="1"/>
  <c r="BL25" i="1"/>
  <c r="BN25" i="1" s="1"/>
  <c r="BI7" i="1"/>
  <c r="BK7" i="1" s="1"/>
  <c r="BI9" i="1"/>
  <c r="BK9" i="1" s="1"/>
  <c r="BI25" i="1"/>
  <c r="BK25" i="1" s="1"/>
  <c r="BC10" i="1"/>
  <c r="BE10" i="1" s="1"/>
  <c r="BC14" i="1"/>
  <c r="BE14" i="1" s="1"/>
  <c r="BC23" i="1"/>
  <c r="BE23" i="1" s="1"/>
  <c r="AZ28" i="1"/>
  <c r="BB28" i="1" s="1"/>
  <c r="AZ27" i="1"/>
  <c r="BB27" i="1" s="1"/>
  <c r="AZ14" i="1"/>
  <c r="BB14" i="1" s="1"/>
  <c r="AZ23" i="1"/>
  <c r="BB23" i="1" s="1"/>
  <c r="AW22" i="1"/>
  <c r="AY22" i="1" s="1"/>
  <c r="AW9" i="1"/>
  <c r="AY9" i="1" s="1"/>
  <c r="AW25" i="1"/>
  <c r="AY25" i="1" s="1"/>
  <c r="BC77" i="2"/>
  <c r="BE77" i="2" s="1"/>
  <c r="BC21" i="2"/>
  <c r="BC19" i="1"/>
  <c r="BE19" i="1" s="1"/>
  <c r="BI6" i="1"/>
  <c r="BK6" i="1" s="1"/>
  <c r="BC54" i="2"/>
  <c r="BE54" i="2" s="1"/>
  <c r="BC29" i="2"/>
  <c r="BE29" i="2" s="1"/>
  <c r="AW6" i="1"/>
  <c r="AY6" i="1" s="1"/>
  <c r="AZ25" i="1"/>
  <c r="BB25" i="1" s="1"/>
  <c r="BC5" i="2"/>
  <c r="BE5" i="2" s="1"/>
  <c r="BC93" i="2"/>
  <c r="BC30" i="2"/>
  <c r="BE30" i="2" s="1"/>
  <c r="BC78" i="2"/>
  <c r="BE78" i="2" s="1"/>
  <c r="BC53" i="2"/>
  <c r="BE53" i="2" s="1"/>
  <c r="BC8" i="2"/>
  <c r="BE8" i="2" s="1"/>
  <c r="BC28" i="1"/>
  <c r="BE28" i="1" s="1"/>
  <c r="CA56" i="2" l="1"/>
  <c r="AZ22" i="1"/>
  <c r="BB22" i="1" s="1"/>
  <c r="BC32" i="2"/>
  <c r="BE32" i="2" s="1"/>
  <c r="CA77" i="2"/>
  <c r="AZ78" i="2"/>
  <c r="BB78" i="2" s="1"/>
  <c r="BX78" i="2"/>
  <c r="AZ29" i="2"/>
  <c r="BB29" i="2" s="1"/>
  <c r="BX29" i="2"/>
  <c r="CA53" i="2"/>
  <c r="CJ22" i="1"/>
  <c r="CA36" i="2"/>
  <c r="BI15" i="1"/>
  <c r="BK15" i="1" s="1"/>
  <c r="CA60" i="2"/>
  <c r="CG13" i="1"/>
  <c r="CA12" i="2"/>
  <c r="CG22" i="1"/>
  <c r="CA30" i="2"/>
  <c r="CA21" i="2"/>
  <c r="BC13" i="1"/>
  <c r="BE13" i="1" s="1"/>
  <c r="BZ15" i="1"/>
  <c r="BC45" i="2"/>
  <c r="CA78" i="2"/>
  <c r="BX14" i="1"/>
  <c r="CA28" i="1"/>
  <c r="CJ9" i="1"/>
  <c r="AZ86" i="2"/>
  <c r="BB86" i="2" s="1"/>
  <c r="BX86" i="2"/>
  <c r="AZ62" i="2"/>
  <c r="BB62" i="2" s="1"/>
  <c r="BX62" i="2"/>
  <c r="CA61" i="2"/>
  <c r="AZ37" i="2"/>
  <c r="BB37" i="2" s="1"/>
  <c r="BX37" i="2"/>
  <c r="BW38" i="2"/>
  <c r="BC14" i="2"/>
  <c r="BE14" i="2" s="1"/>
  <c r="BZ62" i="2"/>
  <c r="AW15" i="1"/>
  <c r="AY15" i="1" s="1"/>
  <c r="AZ8" i="2"/>
  <c r="BB8" i="2" s="1"/>
  <c r="BX8" i="2"/>
  <c r="AZ53" i="2"/>
  <c r="BB53" i="2" s="1"/>
  <c r="BX53" i="2"/>
  <c r="CA93" i="2"/>
  <c r="AZ54" i="2"/>
  <c r="BB54" i="2" s="1"/>
  <c r="BX54" i="2"/>
  <c r="AZ30" i="2"/>
  <c r="BB30" i="2" s="1"/>
  <c r="BX30" i="2"/>
  <c r="CA29" i="2"/>
  <c r="AZ6" i="2"/>
  <c r="BB6" i="2" s="1"/>
  <c r="BX6" i="2"/>
  <c r="CA5" i="2"/>
  <c r="AZ13" i="1"/>
  <c r="BB13" i="1" s="1"/>
  <c r="BW15" i="1"/>
  <c r="AZ45" i="2"/>
  <c r="BX45" i="2"/>
  <c r="CG6" i="1"/>
  <c r="AZ77" i="2"/>
  <c r="BB77" i="2" s="1"/>
  <c r="BX77" i="2"/>
  <c r="BX28" i="1"/>
  <c r="BX23" i="1"/>
  <c r="CA23" i="1"/>
  <c r="CG25" i="1"/>
  <c r="CJ25" i="1"/>
  <c r="AZ69" i="2"/>
  <c r="BX69" i="2"/>
  <c r="BL15" i="1"/>
  <c r="BN15" i="1" s="1"/>
  <c r="CJ13" i="1"/>
  <c r="CA80" i="2"/>
  <c r="AZ14" i="2"/>
  <c r="BB14" i="2" s="1"/>
  <c r="BX14" i="2"/>
  <c r="CA8" i="2"/>
  <c r="CA69" i="2"/>
  <c r="AZ5" i="2"/>
  <c r="BB5" i="2" s="1"/>
  <c r="BX5" i="2"/>
  <c r="CA14" i="1"/>
  <c r="BC86" i="2"/>
  <c r="BE86" i="2" s="1"/>
  <c r="BC38" i="2"/>
  <c r="BE38" i="2" s="1"/>
  <c r="CA84" i="2"/>
  <c r="CA90" i="2"/>
  <c r="AZ85" i="2"/>
  <c r="BB85" i="2" s="1"/>
  <c r="BX85" i="2"/>
  <c r="BL7" i="1"/>
  <c r="BN7" i="1" s="1"/>
  <c r="BL6" i="1"/>
  <c r="BN6" i="1" s="1"/>
  <c r="BC22" i="1"/>
  <c r="BE22" i="1" s="1"/>
  <c r="BC25" i="1"/>
  <c r="BE25" i="1" s="1"/>
  <c r="BC6" i="1"/>
  <c r="BE6" i="1" s="1"/>
  <c r="BC27" i="1"/>
  <c r="BE27" i="1" s="1"/>
  <c r="BC9" i="1"/>
  <c r="BE9" i="1" s="1"/>
  <c r="AZ9" i="1"/>
  <c r="BB9" i="1" s="1"/>
  <c r="AZ7" i="1"/>
  <c r="BB7" i="1" s="1"/>
  <c r="AZ10" i="1"/>
  <c r="BB10" i="1" s="1"/>
  <c r="AZ19" i="1"/>
  <c r="BB19" i="1" s="1"/>
  <c r="AW7" i="1"/>
  <c r="AY7" i="1" s="1"/>
  <c r="BC7" i="2"/>
  <c r="BE7" i="2" s="1"/>
  <c r="BC6" i="2"/>
  <c r="BE6" i="2" s="1"/>
  <c r="AZ6" i="1"/>
  <c r="BB6" i="1" s="1"/>
  <c r="BW63" i="2"/>
  <c r="BT16" i="1"/>
  <c r="AW16" i="1" s="1"/>
  <c r="AY16" i="1" s="1"/>
  <c r="BW15" i="2"/>
  <c r="BC55" i="2"/>
  <c r="BE55" i="2" s="1"/>
  <c r="CA32" i="2" l="1"/>
  <c r="AZ15" i="2"/>
  <c r="BB15" i="2" s="1"/>
  <c r="BX15" i="2"/>
  <c r="AZ63" i="2"/>
  <c r="BB63" i="2" s="1"/>
  <c r="BX63" i="2"/>
  <c r="BX6" i="1"/>
  <c r="CA55" i="2"/>
  <c r="CA6" i="1"/>
  <c r="BX10" i="1"/>
  <c r="BX22" i="1"/>
  <c r="CA10" i="1"/>
  <c r="CA6" i="2"/>
  <c r="AZ56" i="2"/>
  <c r="BB56" i="2" s="1"/>
  <c r="BX56" i="2"/>
  <c r="CJ15" i="1"/>
  <c r="CA45" i="2"/>
  <c r="BZ15" i="2"/>
  <c r="BC15" i="2" s="1"/>
  <c r="BE15" i="2" s="1"/>
  <c r="BC15" i="1"/>
  <c r="BE15" i="1" s="1"/>
  <c r="CA27" i="1"/>
  <c r="CA7" i="2"/>
  <c r="BX19" i="1"/>
  <c r="BX25" i="1"/>
  <c r="CA25" i="1"/>
  <c r="CA22" i="1"/>
  <c r="CG9" i="1"/>
  <c r="CA86" i="2"/>
  <c r="CJ6" i="1"/>
  <c r="CA14" i="2"/>
  <c r="CA62" i="2"/>
  <c r="CA38" i="2"/>
  <c r="AZ7" i="2"/>
  <c r="BB7" i="2" s="1"/>
  <c r="BX7" i="2"/>
  <c r="AZ31" i="2"/>
  <c r="BB31" i="2" s="1"/>
  <c r="BX31" i="2"/>
  <c r="CA19" i="1"/>
  <c r="CA54" i="2"/>
  <c r="AZ15" i="1"/>
  <c r="BB15" i="1" s="1"/>
  <c r="AZ93" i="2"/>
  <c r="BX93" i="2"/>
  <c r="AZ21" i="2"/>
  <c r="BX21" i="2"/>
  <c r="AW8" i="1"/>
  <c r="AY8" i="1" s="1"/>
  <c r="BT39" i="1"/>
  <c r="BT37" i="1"/>
  <c r="AZ55" i="2"/>
  <c r="BB55" i="2" s="1"/>
  <c r="BX55" i="2"/>
  <c r="BX27" i="1"/>
  <c r="CG7" i="1"/>
  <c r="CJ7" i="1"/>
  <c r="BC62" i="2"/>
  <c r="BE62" i="2" s="1"/>
  <c r="BZ63" i="2"/>
  <c r="BC63" i="2" s="1"/>
  <c r="BE63" i="2" s="1"/>
  <c r="BW39" i="2"/>
  <c r="AZ38" i="2"/>
  <c r="BB38" i="2" s="1"/>
  <c r="BX38" i="2"/>
  <c r="CG15" i="1"/>
  <c r="BC7" i="1"/>
  <c r="BE7" i="1" s="1"/>
  <c r="BZ16" i="1"/>
  <c r="BC16" i="1" s="1"/>
  <c r="BE16" i="1" s="1"/>
  <c r="BW16" i="1"/>
  <c r="AZ16" i="1" s="1"/>
  <c r="BB16" i="1" s="1"/>
  <c r="CA15" i="2" l="1"/>
  <c r="CA31" i="2"/>
  <c r="BC82" i="2"/>
  <c r="BE82" i="2" s="1"/>
  <c r="BZ83" i="2"/>
  <c r="BC83" i="2" s="1"/>
  <c r="BE83" i="2" s="1"/>
  <c r="BT12" i="1"/>
  <c r="AW12" i="1" s="1"/>
  <c r="AY12" i="1" s="1"/>
  <c r="AW11" i="1"/>
  <c r="AY11" i="1" s="1"/>
  <c r="CA63" i="2"/>
  <c r="CA13" i="1"/>
  <c r="BC10" i="2"/>
  <c r="BE10" i="2" s="1"/>
  <c r="BZ11" i="2"/>
  <c r="BC11" i="2" s="1"/>
  <c r="BE11" i="2" s="1"/>
  <c r="BZ59" i="2"/>
  <c r="BC59" i="2" s="1"/>
  <c r="BE59" i="2" s="1"/>
  <c r="BC58" i="2"/>
  <c r="BE58" i="2" s="1"/>
  <c r="AZ10" i="2"/>
  <c r="BB10" i="2" s="1"/>
  <c r="BW11" i="2"/>
  <c r="BX10" i="2"/>
  <c r="BC8" i="1"/>
  <c r="BE8" i="1" s="1"/>
  <c r="BZ37" i="1"/>
  <c r="BZ39" i="1"/>
  <c r="BX7" i="1"/>
  <c r="CA9" i="1"/>
  <c r="BI8" i="1"/>
  <c r="BK8" i="1" s="1"/>
  <c r="CF39" i="1"/>
  <c r="CF37" i="1"/>
  <c r="CF16" i="1"/>
  <c r="BI16" i="1" s="1"/>
  <c r="BK16" i="1" s="1"/>
  <c r="BC31" i="2"/>
  <c r="BE31" i="2" s="1"/>
  <c r="BZ39" i="2"/>
  <c r="BC39" i="2" s="1"/>
  <c r="BE39" i="2" s="1"/>
  <c r="AZ34" i="2"/>
  <c r="BB34" i="2" s="1"/>
  <c r="BW35" i="2"/>
  <c r="BX34" i="2"/>
  <c r="BL8" i="1"/>
  <c r="BN8" i="1" s="1"/>
  <c r="CI39" i="1"/>
  <c r="CI37" i="1"/>
  <c r="CI16" i="1"/>
  <c r="BL16" i="1" s="1"/>
  <c r="BN16" i="1" s="1"/>
  <c r="CA7" i="1"/>
  <c r="CA79" i="2"/>
  <c r="BX13" i="1"/>
  <c r="BC79" i="2"/>
  <c r="BE79" i="2" s="1"/>
  <c r="BZ98" i="2"/>
  <c r="BZ100" i="2"/>
  <c r="BZ87" i="2"/>
  <c r="BC87" i="2" s="1"/>
  <c r="BE87" i="2" s="1"/>
  <c r="AZ79" i="2"/>
  <c r="BB79" i="2" s="1"/>
  <c r="BW100" i="2"/>
  <c r="BX100" i="2" s="1"/>
  <c r="BW98" i="2"/>
  <c r="BX98" i="2" s="1"/>
  <c r="BX79" i="2"/>
  <c r="BW87" i="2"/>
  <c r="AZ8" i="1"/>
  <c r="BB8" i="1" s="1"/>
  <c r="BW37" i="1"/>
  <c r="BW39" i="1"/>
  <c r="BX9" i="1"/>
  <c r="AZ39" i="2"/>
  <c r="BB39" i="2" s="1"/>
  <c r="BX39" i="2"/>
  <c r="CA39" i="2" l="1"/>
  <c r="CA98" i="2"/>
  <c r="BC88" i="2"/>
  <c r="BE88" i="2" s="1"/>
  <c r="BZ89" i="2"/>
  <c r="BC89" i="2" s="1"/>
  <c r="BE89" i="2" s="1"/>
  <c r="BI17" i="1"/>
  <c r="BK17" i="1" s="1"/>
  <c r="CF18" i="1"/>
  <c r="BI18" i="1" s="1"/>
  <c r="BK18" i="1" s="1"/>
  <c r="CA11" i="2"/>
  <c r="CA10" i="2"/>
  <c r="AZ64" i="2"/>
  <c r="BB64" i="2" s="1"/>
  <c r="BW65" i="2"/>
  <c r="BX64" i="2"/>
  <c r="BC11" i="1"/>
  <c r="BE11" i="1" s="1"/>
  <c r="BZ12" i="1"/>
  <c r="BC12" i="1" s="1"/>
  <c r="BE12" i="1" s="1"/>
  <c r="AZ87" i="2"/>
  <c r="BB87" i="2" s="1"/>
  <c r="BX87" i="2"/>
  <c r="BZ35" i="2"/>
  <c r="BC35" i="2" s="1"/>
  <c r="BE35" i="2" s="1"/>
  <c r="BC34" i="2"/>
  <c r="BE34" i="2" s="1"/>
  <c r="CA59" i="2"/>
  <c r="CA58" i="2"/>
  <c r="CA83" i="2"/>
  <c r="CA82" i="2"/>
  <c r="AZ40" i="2"/>
  <c r="BB40" i="2" s="1"/>
  <c r="BW41" i="2"/>
  <c r="BX40" i="2"/>
  <c r="AZ11" i="1"/>
  <c r="BB11" i="1" s="1"/>
  <c r="BW12" i="1"/>
  <c r="AZ12" i="1" s="1"/>
  <c r="BB12" i="1" s="1"/>
  <c r="BC64" i="2"/>
  <c r="BE64" i="2" s="1"/>
  <c r="BZ65" i="2"/>
  <c r="BC65" i="2" s="1"/>
  <c r="BE65" i="2" s="1"/>
  <c r="CA16" i="1"/>
  <c r="AZ82" i="2"/>
  <c r="BB82" i="2" s="1"/>
  <c r="BW83" i="2"/>
  <c r="BX82" i="2"/>
  <c r="CA34" i="2"/>
  <c r="AW17" i="1"/>
  <c r="AY17" i="1" s="1"/>
  <c r="BT18" i="1"/>
  <c r="AW18" i="1" s="1"/>
  <c r="AY18" i="1" s="1"/>
  <c r="BX16" i="1"/>
  <c r="BI11" i="1"/>
  <c r="BK11" i="1" s="1"/>
  <c r="CF12" i="1"/>
  <c r="BI12" i="1" s="1"/>
  <c r="BK12" i="1" s="1"/>
  <c r="BL11" i="1"/>
  <c r="BN11" i="1" s="1"/>
  <c r="CI12" i="1"/>
  <c r="BL12" i="1" s="1"/>
  <c r="BN12" i="1" s="1"/>
  <c r="CG37" i="1"/>
  <c r="CG39" i="1"/>
  <c r="CG8" i="1"/>
  <c r="CG16" i="1"/>
  <c r="CJ11" i="1"/>
  <c r="BX15" i="1"/>
  <c r="CA100" i="2"/>
  <c r="AZ35" i="2"/>
  <c r="BB35" i="2" s="1"/>
  <c r="BX35" i="2"/>
  <c r="CJ8" i="1"/>
  <c r="CJ39" i="1"/>
  <c r="CJ37" i="1"/>
  <c r="CJ16" i="1"/>
  <c r="AZ11" i="2"/>
  <c r="BB11" i="2" s="1"/>
  <c r="BX11" i="2"/>
  <c r="CA15" i="1"/>
  <c r="AZ58" i="2"/>
  <c r="BB58" i="2" s="1"/>
  <c r="BW59" i="2"/>
  <c r="BX58" i="2"/>
  <c r="CA87" i="2"/>
  <c r="CA35" i="2" l="1"/>
  <c r="BW20" i="2"/>
  <c r="AZ19" i="2"/>
  <c r="BX19" i="2"/>
  <c r="BW71" i="2"/>
  <c r="AZ70" i="2"/>
  <c r="BB70" i="2" s="1"/>
  <c r="BX70" i="2"/>
  <c r="BL20" i="1"/>
  <c r="BN20" i="1" s="1"/>
  <c r="CI21" i="1"/>
  <c r="BL21" i="1" s="1"/>
  <c r="BN21" i="1" s="1"/>
  <c r="BZ92" i="2"/>
  <c r="BC92" i="2" s="1"/>
  <c r="BC91" i="2"/>
  <c r="BZ68" i="2"/>
  <c r="BC68" i="2" s="1"/>
  <c r="BC67" i="2"/>
  <c r="AZ43" i="2"/>
  <c r="BW44" i="2"/>
  <c r="BX43" i="2"/>
  <c r="BZ95" i="2"/>
  <c r="BC95" i="2" s="1"/>
  <c r="BE95" i="2" s="1"/>
  <c r="BC94" i="2"/>
  <c r="BE94" i="2" s="1"/>
  <c r="AZ91" i="2"/>
  <c r="BW92" i="2"/>
  <c r="BX91" i="2"/>
  <c r="BC43" i="2"/>
  <c r="BZ44" i="2"/>
  <c r="BC44" i="2" s="1"/>
  <c r="BX39" i="1"/>
  <c r="BX37" i="1"/>
  <c r="BX8" i="1"/>
  <c r="CA16" i="2"/>
  <c r="BZ41" i="2"/>
  <c r="BC41" i="2" s="1"/>
  <c r="BE41" i="2" s="1"/>
  <c r="BC40" i="2"/>
  <c r="BE40" i="2" s="1"/>
  <c r="AZ88" i="2"/>
  <c r="BB88" i="2" s="1"/>
  <c r="BW89" i="2"/>
  <c r="BX88" i="2"/>
  <c r="BZ20" i="2"/>
  <c r="BC20" i="2" s="1"/>
  <c r="BC19" i="2"/>
  <c r="BL31" i="1"/>
  <c r="BN31" i="1" s="1"/>
  <c r="CI32" i="1"/>
  <c r="BL32" i="1" s="1"/>
  <c r="BN32" i="1" s="1"/>
  <c r="AW31" i="1"/>
  <c r="AY31" i="1" s="1"/>
  <c r="BT32" i="1"/>
  <c r="AW32" i="1" s="1"/>
  <c r="AY32" i="1" s="1"/>
  <c r="BZ23" i="2"/>
  <c r="BC23" i="2" s="1"/>
  <c r="BE23" i="2" s="1"/>
  <c r="BC22" i="2"/>
  <c r="BE22" i="2" s="1"/>
  <c r="BI31" i="1"/>
  <c r="BK31" i="1" s="1"/>
  <c r="CF32" i="1"/>
  <c r="BI32" i="1" s="1"/>
  <c r="BK32" i="1" s="1"/>
  <c r="AZ46" i="2"/>
  <c r="BB46" i="2" s="1"/>
  <c r="BW47" i="2"/>
  <c r="BX46" i="2"/>
  <c r="BW23" i="2"/>
  <c r="AZ22" i="2"/>
  <c r="BB22" i="2" s="1"/>
  <c r="BX22" i="2"/>
  <c r="AZ67" i="2"/>
  <c r="BW68" i="2"/>
  <c r="BX67" i="2"/>
  <c r="BL17" i="1"/>
  <c r="BN17" i="1" s="1"/>
  <c r="CI18" i="1"/>
  <c r="BL18" i="1" s="1"/>
  <c r="BN18" i="1" s="1"/>
  <c r="AZ59" i="2"/>
  <c r="BB59" i="2" s="1"/>
  <c r="BX59" i="2"/>
  <c r="BW17" i="2"/>
  <c r="AZ16" i="2"/>
  <c r="BB16" i="2" s="1"/>
  <c r="BX16" i="2"/>
  <c r="AZ65" i="2"/>
  <c r="BB65" i="2" s="1"/>
  <c r="BX65" i="2"/>
  <c r="BC17" i="1"/>
  <c r="BE17" i="1" s="1"/>
  <c r="BZ18" i="1"/>
  <c r="BC18" i="1" s="1"/>
  <c r="BE18" i="1" s="1"/>
  <c r="AW20" i="1"/>
  <c r="AY20" i="1" s="1"/>
  <c r="BT21" i="1"/>
  <c r="AW21" i="1" s="1"/>
  <c r="AY21" i="1" s="1"/>
  <c r="CF21" i="1"/>
  <c r="BI21" i="1" s="1"/>
  <c r="BK21" i="1" s="1"/>
  <c r="BI20" i="1"/>
  <c r="BK20" i="1" s="1"/>
  <c r="CJ12" i="1"/>
  <c r="CA39" i="1"/>
  <c r="CA37" i="1"/>
  <c r="CA8" i="1"/>
  <c r="BC16" i="2"/>
  <c r="BE16" i="2" s="1"/>
  <c r="BZ17" i="2"/>
  <c r="BC17" i="2" s="1"/>
  <c r="BE17" i="2" s="1"/>
  <c r="CA65" i="2"/>
  <c r="CA64" i="2"/>
  <c r="BZ71" i="2"/>
  <c r="BC71" i="2" s="1"/>
  <c r="BE71" i="2" s="1"/>
  <c r="BC70" i="2"/>
  <c r="BE70" i="2" s="1"/>
  <c r="AZ94" i="2"/>
  <c r="BB94" i="2" s="1"/>
  <c r="BW95" i="2"/>
  <c r="BX94" i="2"/>
  <c r="CJ17" i="1"/>
  <c r="CA40" i="2"/>
  <c r="CA89" i="2"/>
  <c r="CA88" i="2"/>
  <c r="AZ83" i="2"/>
  <c r="BB83" i="2" s="1"/>
  <c r="BX83" i="2"/>
  <c r="AZ41" i="2"/>
  <c r="BB41" i="2" s="1"/>
  <c r="BX41" i="2"/>
  <c r="CG12" i="1"/>
  <c r="CG11" i="1"/>
  <c r="BL24" i="1"/>
  <c r="BN24" i="1" s="1"/>
  <c r="BI24" i="1"/>
  <c r="BK24" i="1" s="1"/>
  <c r="AW24" i="1"/>
  <c r="AY24" i="1" s="1"/>
  <c r="CJ18" i="1" l="1"/>
  <c r="CA41" i="2"/>
  <c r="BI33" i="1"/>
  <c r="BK33" i="1" s="1"/>
  <c r="CF34" i="1"/>
  <c r="BI34" i="1" s="1"/>
  <c r="BK34" i="1" s="1"/>
  <c r="AZ17" i="1"/>
  <c r="BB17" i="1" s="1"/>
  <c r="BW18" i="1"/>
  <c r="AZ18" i="1" s="1"/>
  <c r="BB18" i="1" s="1"/>
  <c r="AZ95" i="2"/>
  <c r="BB95" i="2" s="1"/>
  <c r="BX95" i="2"/>
  <c r="CG18" i="1"/>
  <c r="CG17" i="1"/>
  <c r="BX12" i="1"/>
  <c r="BX11" i="1"/>
  <c r="AZ47" i="2"/>
  <c r="BB47" i="2" s="1"/>
  <c r="BX47" i="2"/>
  <c r="CA20" i="2"/>
  <c r="CA19" i="2"/>
  <c r="CA17" i="2"/>
  <c r="AZ71" i="2"/>
  <c r="BB71" i="2" s="1"/>
  <c r="BX71" i="2"/>
  <c r="AW33" i="1"/>
  <c r="AY33" i="1" s="1"/>
  <c r="BT34" i="1"/>
  <c r="AW34" i="1" s="1"/>
  <c r="AY34" i="1" s="1"/>
  <c r="BC31" i="1"/>
  <c r="BE31" i="1" s="1"/>
  <c r="BZ32" i="1"/>
  <c r="BC32" i="1" s="1"/>
  <c r="BE32" i="1" s="1"/>
  <c r="BL33" i="1"/>
  <c r="BN33" i="1" s="1"/>
  <c r="CI34" i="1"/>
  <c r="BL34" i="1" s="1"/>
  <c r="BN34" i="1" s="1"/>
  <c r="CA46" i="2"/>
  <c r="CA68" i="2"/>
  <c r="CA67" i="2"/>
  <c r="BZ47" i="2"/>
  <c r="BC47" i="2" s="1"/>
  <c r="BE47" i="2" s="1"/>
  <c r="BC46" i="2"/>
  <c r="BE46" i="2" s="1"/>
  <c r="AZ89" i="2"/>
  <c r="BB89" i="2" s="1"/>
  <c r="BX89" i="2"/>
  <c r="AZ92" i="2"/>
  <c r="BX92" i="2"/>
  <c r="CJ32" i="1"/>
  <c r="CJ31" i="1"/>
  <c r="BC20" i="1"/>
  <c r="BE20" i="1" s="1"/>
  <c r="BZ21" i="1"/>
  <c r="BC21" i="1" s="1"/>
  <c r="BE21" i="1" s="1"/>
  <c r="CA95" i="2"/>
  <c r="CA94" i="2"/>
  <c r="AZ68" i="2"/>
  <c r="BX68" i="2"/>
  <c r="AZ23" i="2"/>
  <c r="BB23" i="2" s="1"/>
  <c r="BX23" i="2"/>
  <c r="CJ20" i="1"/>
  <c r="CJ21" i="1"/>
  <c r="AZ44" i="2"/>
  <c r="BX44" i="2"/>
  <c r="CA92" i="2"/>
  <c r="CA91" i="2"/>
  <c r="AZ20" i="2"/>
  <c r="BX20" i="2"/>
  <c r="AZ20" i="1"/>
  <c r="BB20" i="1" s="1"/>
  <c r="BW21" i="1"/>
  <c r="AZ21" i="1" s="1"/>
  <c r="BB21" i="1" s="1"/>
  <c r="CA44" i="2"/>
  <c r="CA43" i="2"/>
  <c r="CA12" i="1"/>
  <c r="CA11" i="1"/>
  <c r="AZ17" i="2"/>
  <c r="BB17" i="2" s="1"/>
  <c r="BX17" i="2"/>
  <c r="CG32" i="1"/>
  <c r="CG31" i="1"/>
  <c r="CA71" i="2"/>
  <c r="CA70" i="2"/>
  <c r="CA23" i="2"/>
  <c r="CA22" i="2"/>
  <c r="BC24" i="1"/>
  <c r="BE24" i="1" s="1"/>
  <c r="AZ24" i="1"/>
  <c r="BB24" i="1" s="1"/>
  <c r="AW26" i="1"/>
  <c r="AY26" i="1" s="1"/>
  <c r="AZ31" i="1" l="1"/>
  <c r="BB31" i="1" s="1"/>
  <c r="BW32" i="1"/>
  <c r="AZ32" i="1" s="1"/>
  <c r="BB32" i="1" s="1"/>
  <c r="CJ24" i="1"/>
  <c r="CA24" i="1"/>
  <c r="CG20" i="1"/>
  <c r="CG21" i="1"/>
  <c r="CJ34" i="1"/>
  <c r="CJ33" i="1"/>
  <c r="CA47" i="2"/>
  <c r="AZ33" i="1"/>
  <c r="BB33" i="1" s="1"/>
  <c r="BW34" i="1"/>
  <c r="AZ34" i="1" s="1"/>
  <c r="BB34" i="1" s="1"/>
  <c r="CG24" i="1"/>
  <c r="BX18" i="1"/>
  <c r="BX17" i="1"/>
  <c r="CA18" i="1"/>
  <c r="CA17" i="1"/>
  <c r="BL26" i="1"/>
  <c r="BN26" i="1" s="1"/>
  <c r="BI26" i="1"/>
  <c r="BK26" i="1" s="1"/>
  <c r="BC26" i="1"/>
  <c r="BE26" i="1" s="1"/>
  <c r="BL29" i="1" l="1"/>
  <c r="BN29" i="1" s="1"/>
  <c r="CI30" i="1"/>
  <c r="BL30" i="1" s="1"/>
  <c r="BN30" i="1" s="1"/>
  <c r="CI42" i="1"/>
  <c r="BX24" i="1"/>
  <c r="CG34" i="1"/>
  <c r="CG33" i="1"/>
  <c r="BX21" i="1"/>
  <c r="BX20" i="1"/>
  <c r="CJ26" i="1"/>
  <c r="BZ34" i="1"/>
  <c r="BC34" i="1" s="1"/>
  <c r="BE34" i="1" s="1"/>
  <c r="BC33" i="1"/>
  <c r="BE33" i="1" s="1"/>
  <c r="CA21" i="1"/>
  <c r="CA20" i="1"/>
  <c r="BX32" i="1"/>
  <c r="BX31" i="1"/>
  <c r="CG26" i="1"/>
  <c r="CA32" i="1"/>
  <c r="CA31" i="1"/>
  <c r="AZ26" i="1"/>
  <c r="BB26" i="1" s="1"/>
  <c r="BX26" i="1" l="1"/>
  <c r="CA34" i="1"/>
  <c r="CA33" i="1"/>
  <c r="AZ29" i="1"/>
  <c r="BB29" i="1" s="1"/>
  <c r="BW30" i="1"/>
  <c r="AZ30" i="1" s="1"/>
  <c r="BB30" i="1" s="1"/>
  <c r="BW42" i="1"/>
  <c r="AW29" i="1"/>
  <c r="AY29" i="1" s="1"/>
  <c r="BT42" i="1"/>
  <c r="BT30" i="1"/>
  <c r="AW30" i="1" s="1"/>
  <c r="AY30" i="1" s="1"/>
  <c r="CA26" i="1"/>
  <c r="BZ30" i="1"/>
  <c r="BC30" i="1" s="1"/>
  <c r="BE30" i="1" s="1"/>
  <c r="BC29" i="1"/>
  <c r="BE29" i="1" s="1"/>
  <c r="BZ42" i="1"/>
  <c r="BI29" i="1"/>
  <c r="BK29" i="1" s="1"/>
  <c r="CF30" i="1"/>
  <c r="BI30" i="1" s="1"/>
  <c r="BK30" i="1" s="1"/>
  <c r="CF42" i="1"/>
  <c r="BX34" i="1"/>
  <c r="BX33" i="1"/>
  <c r="CJ30" i="1"/>
  <c r="CH42" i="1"/>
  <c r="CJ42" i="1" s="1"/>
  <c r="CJ29" i="1"/>
  <c r="CG30" i="1" l="1"/>
  <c r="CG29" i="1"/>
  <c r="CE42" i="1"/>
  <c r="CG42" i="1" s="1"/>
  <c r="BX30" i="1" l="1"/>
  <c r="BV42" i="1"/>
  <c r="BX42" i="1" s="1"/>
  <c r="BX29" i="1"/>
  <c r="CA30" i="1"/>
  <c r="BY42" i="1"/>
  <c r="CA42" i="1" s="1"/>
  <c r="CA29" i="1"/>
  <c r="BF57" i="2" l="1"/>
  <c r="CG9" i="13" l="1"/>
  <c r="BH57" i="2"/>
  <c r="BO28" i="1" l="1"/>
  <c r="BQ28" i="1" s="1"/>
  <c r="BO27" i="1" l="1"/>
  <c r="BQ27" i="1" s="1"/>
  <c r="BO23" i="1"/>
  <c r="BQ23" i="1" s="1"/>
  <c r="BO10" i="1"/>
  <c r="BQ10" i="1" s="1"/>
  <c r="BO14" i="1"/>
  <c r="BQ14" i="1" s="1"/>
  <c r="BF42" i="2"/>
  <c r="CF18" i="13" s="1"/>
  <c r="BF80" i="2"/>
  <c r="BF93" i="2"/>
  <c r="CH21" i="13" s="1"/>
  <c r="BF37" i="2"/>
  <c r="BF18" i="2"/>
  <c r="CE18" i="13" s="1"/>
  <c r="BF66" i="2"/>
  <c r="CG18" i="13" s="1"/>
  <c r="BF33" i="2"/>
  <c r="BF56" i="2"/>
  <c r="BF9" i="2"/>
  <c r="BF13" i="2"/>
  <c r="BF21" i="2"/>
  <c r="CE21" i="13" s="1"/>
  <c r="BO19" i="1"/>
  <c r="BQ19" i="1" s="1"/>
  <c r="BO13" i="1" l="1"/>
  <c r="BQ13" i="1" s="1"/>
  <c r="CL15" i="1"/>
  <c r="BF81" i="2"/>
  <c r="BF69" i="2"/>
  <c r="CG21" i="13" s="1"/>
  <c r="BF85" i="2"/>
  <c r="CE9" i="13"/>
  <c r="BH9" i="2"/>
  <c r="CG8" i="13"/>
  <c r="BH56" i="2"/>
  <c r="BF90" i="2"/>
  <c r="CH18" i="13" s="1"/>
  <c r="CF13" i="13"/>
  <c r="BH37" i="2"/>
  <c r="CH8" i="13"/>
  <c r="BH80" i="2"/>
  <c r="BF36" i="2"/>
  <c r="CC38" i="2"/>
  <c r="CF9" i="13"/>
  <c r="BH33" i="2"/>
  <c r="CE13" i="13"/>
  <c r="BH13" i="2"/>
  <c r="CC14" i="2"/>
  <c r="BF12" i="2"/>
  <c r="BF84" i="2"/>
  <c r="BF27" i="1"/>
  <c r="BH27" i="1" s="1"/>
  <c r="BO9" i="1"/>
  <c r="BQ9" i="1" s="1"/>
  <c r="BO22" i="1"/>
  <c r="BQ22" i="1" s="1"/>
  <c r="BO25" i="1"/>
  <c r="BQ25" i="1" s="1"/>
  <c r="BF28" i="1"/>
  <c r="BH28" i="1" s="1"/>
  <c r="BF10" i="1"/>
  <c r="BF23" i="1"/>
  <c r="BH23" i="1" s="1"/>
  <c r="BF14" i="1"/>
  <c r="BF29" i="2"/>
  <c r="BF8" i="2"/>
  <c r="BF30" i="2"/>
  <c r="BF77" i="2"/>
  <c r="BF19" i="1"/>
  <c r="BF45" i="2"/>
  <c r="CF21" i="13" s="1"/>
  <c r="BF78" i="2"/>
  <c r="BO6" i="1"/>
  <c r="BQ6" i="1" s="1"/>
  <c r="BF25" i="1"/>
  <c r="BH25" i="1" s="1"/>
  <c r="BF53" i="2"/>
  <c r="BF54" i="2"/>
  <c r="BF6" i="2"/>
  <c r="BF5" i="2"/>
  <c r="BH19" i="1" l="1"/>
  <c r="CI18" i="13"/>
  <c r="CC86" i="2"/>
  <c r="BF86" i="2" s="1"/>
  <c r="BH86" i="2" s="1"/>
  <c r="CF6" i="13"/>
  <c r="BH30" i="2"/>
  <c r="BF14" i="2"/>
  <c r="BH14" i="2" s="1"/>
  <c r="BF60" i="2"/>
  <c r="CC62" i="2"/>
  <c r="BF38" i="2"/>
  <c r="BH38" i="2" s="1"/>
  <c r="BF61" i="2"/>
  <c r="CE5" i="13"/>
  <c r="BH5" i="2"/>
  <c r="CI13" i="13"/>
  <c r="BH14" i="1"/>
  <c r="CI9" i="13"/>
  <c r="BH10" i="1"/>
  <c r="CH12" i="13"/>
  <c r="BH84" i="2"/>
  <c r="BH36" i="2"/>
  <c r="CF12" i="13"/>
  <c r="CF14" i="13" s="1"/>
  <c r="CE6" i="13"/>
  <c r="BH6" i="2"/>
  <c r="CH5" i="13"/>
  <c r="BH77" i="2"/>
  <c r="CH13" i="13"/>
  <c r="BH85" i="2"/>
  <c r="BH81" i="2"/>
  <c r="CH9" i="13"/>
  <c r="BO15" i="1"/>
  <c r="BQ15" i="1" s="1"/>
  <c r="CG6" i="13"/>
  <c r="BH54" i="2"/>
  <c r="CG5" i="13"/>
  <c r="BH53" i="2"/>
  <c r="CH6" i="13"/>
  <c r="BH78" i="2"/>
  <c r="CE8" i="13"/>
  <c r="BH8" i="2"/>
  <c r="CF5" i="13"/>
  <c r="BH29" i="2"/>
  <c r="BF32" i="2"/>
  <c r="CE12" i="13"/>
  <c r="CE14" i="13" s="1"/>
  <c r="BH12" i="2"/>
  <c r="BO7" i="1"/>
  <c r="BQ7" i="1" s="1"/>
  <c r="BF22" i="1"/>
  <c r="BF9" i="1"/>
  <c r="BF7" i="2"/>
  <c r="BH22" i="1" l="1"/>
  <c r="CI21" i="13"/>
  <c r="CC15" i="1"/>
  <c r="BF13" i="1"/>
  <c r="CH14" i="13"/>
  <c r="CC15" i="2"/>
  <c r="BF15" i="2" s="1"/>
  <c r="BH15" i="2" s="1"/>
  <c r="CE7" i="13"/>
  <c r="CE15" i="13" s="1"/>
  <c r="BH7" i="2"/>
  <c r="CF8" i="13"/>
  <c r="BH32" i="2"/>
  <c r="CG13" i="13"/>
  <c r="BH61" i="2"/>
  <c r="BF62" i="2"/>
  <c r="BH62" i="2" s="1"/>
  <c r="CG12" i="13"/>
  <c r="BH60" i="2"/>
  <c r="BF55" i="2"/>
  <c r="CI8" i="13"/>
  <c r="BH9" i="1"/>
  <c r="BF7" i="1"/>
  <c r="BF6" i="1"/>
  <c r="CI5" i="13" s="1"/>
  <c r="CC63" i="2" l="1"/>
  <c r="BF63" i="2" s="1"/>
  <c r="BH63" i="2" s="1"/>
  <c r="BO11" i="1"/>
  <c r="BQ11" i="1" s="1"/>
  <c r="CL12" i="1"/>
  <c r="BO12" i="1" s="1"/>
  <c r="BQ12" i="1" s="1"/>
  <c r="BF8" i="1"/>
  <c r="BH8" i="1" s="1"/>
  <c r="CC37" i="1"/>
  <c r="CC39" i="1"/>
  <c r="CI6" i="13"/>
  <c r="BH7" i="1"/>
  <c r="CI12" i="13"/>
  <c r="CI14" i="13" s="1"/>
  <c r="BH13" i="1"/>
  <c r="BF10" i="2"/>
  <c r="CC11" i="2"/>
  <c r="BF11" i="2" s="1"/>
  <c r="BH11" i="2" s="1"/>
  <c r="BF31" i="2"/>
  <c r="CC39" i="2"/>
  <c r="BF39" i="2" s="1"/>
  <c r="BH39" i="2" s="1"/>
  <c r="BF79" i="2"/>
  <c r="CC87" i="2"/>
  <c r="BF87" i="2" s="1"/>
  <c r="BH87" i="2" s="1"/>
  <c r="BF15" i="1"/>
  <c r="BH15" i="1" s="1"/>
  <c r="CC16" i="1"/>
  <c r="BF16" i="1" s="1"/>
  <c r="BH16" i="1" s="1"/>
  <c r="CC35" i="2"/>
  <c r="BF35" i="2" s="1"/>
  <c r="BH35" i="2" s="1"/>
  <c r="BF34" i="2"/>
  <c r="BO8" i="1"/>
  <c r="BQ8" i="1" s="1"/>
  <c r="CL39" i="1"/>
  <c r="CL37" i="1"/>
  <c r="CL16" i="1"/>
  <c r="BO16" i="1" s="1"/>
  <c r="BQ16" i="1" s="1"/>
  <c r="BF82" i="2"/>
  <c r="CC83" i="2"/>
  <c r="BF83" i="2" s="1"/>
  <c r="BH83" i="2" s="1"/>
  <c r="BH6" i="1"/>
  <c r="CG7" i="13"/>
  <c r="BH55" i="2"/>
  <c r="CG14" i="13"/>
  <c r="CI7" i="13" l="1"/>
  <c r="CI10" i="13" s="1"/>
  <c r="CI11" i="13" s="1"/>
  <c r="CH10" i="13"/>
  <c r="BH82" i="2"/>
  <c r="CC59" i="2"/>
  <c r="BF59" i="2" s="1"/>
  <c r="BH59" i="2" s="1"/>
  <c r="BF58" i="2"/>
  <c r="CF7" i="13"/>
  <c r="CF15" i="13" s="1"/>
  <c r="BH31" i="2"/>
  <c r="BO17" i="1"/>
  <c r="BQ17" i="1" s="1"/>
  <c r="CL18" i="1"/>
  <c r="BO18" i="1" s="1"/>
  <c r="BQ18" i="1" s="1"/>
  <c r="CH7" i="13"/>
  <c r="CH15" i="13" s="1"/>
  <c r="BH79" i="2"/>
  <c r="CE10" i="13"/>
  <c r="CE11" i="13" s="1"/>
  <c r="BH10" i="2"/>
  <c r="BF11" i="1"/>
  <c r="BH11" i="1" s="1"/>
  <c r="CC12" i="1"/>
  <c r="BF12" i="1" s="1"/>
  <c r="BH12" i="1" s="1"/>
  <c r="BF16" i="2"/>
  <c r="CC17" i="2"/>
  <c r="BF17" i="2" s="1"/>
  <c r="BH17" i="2" s="1"/>
  <c r="CG15" i="13"/>
  <c r="CF10" i="13"/>
  <c r="BH34" i="2"/>
  <c r="CI16" i="13" l="1"/>
  <c r="CI22" i="13" s="1"/>
  <c r="CI15" i="13"/>
  <c r="CF11" i="13"/>
  <c r="CC23" i="2"/>
  <c r="BF23" i="2" s="1"/>
  <c r="BH23" i="2" s="1"/>
  <c r="BF22" i="2"/>
  <c r="BF17" i="1"/>
  <c r="BH17" i="1" s="1"/>
  <c r="CC18" i="1"/>
  <c r="BF18" i="1" s="1"/>
  <c r="BH18" i="1" s="1"/>
  <c r="CC89" i="2"/>
  <c r="BF89" i="2" s="1"/>
  <c r="BH89" i="2" s="1"/>
  <c r="BF88" i="2"/>
  <c r="CC65" i="2"/>
  <c r="BF65" i="2" s="1"/>
  <c r="BH65" i="2" s="1"/>
  <c r="BF64" i="2"/>
  <c r="CG10" i="13"/>
  <c r="CG11" i="13" s="1"/>
  <c r="BH58" i="2"/>
  <c r="CC92" i="2"/>
  <c r="BF92" i="2" s="1"/>
  <c r="BF91" i="2"/>
  <c r="CH19" i="13" s="1"/>
  <c r="CH20" i="13" s="1"/>
  <c r="CI23" i="13"/>
  <c r="CI17" i="13"/>
  <c r="BF43" i="2"/>
  <c r="CF19" i="13" s="1"/>
  <c r="CF20" i="13" s="1"/>
  <c r="CC44" i="2"/>
  <c r="BF44" i="2" s="1"/>
  <c r="BF67" i="2"/>
  <c r="CG19" i="13" s="1"/>
  <c r="CG20" i="13" s="1"/>
  <c r="CC68" i="2"/>
  <c r="BF68" i="2" s="1"/>
  <c r="BF19" i="2"/>
  <c r="CE19" i="13" s="1"/>
  <c r="CE20" i="13" s="1"/>
  <c r="CC20" i="2"/>
  <c r="BF20" i="2" s="1"/>
  <c r="BO20" i="1"/>
  <c r="BQ20" i="1" s="1"/>
  <c r="CL21" i="1"/>
  <c r="BO21" i="1" s="1"/>
  <c r="BQ21" i="1" s="1"/>
  <c r="BF94" i="2"/>
  <c r="CC95" i="2"/>
  <c r="BF95" i="2" s="1"/>
  <c r="BH95" i="2" s="1"/>
  <c r="CC71" i="2"/>
  <c r="BF71" i="2" s="1"/>
  <c r="BH71" i="2" s="1"/>
  <c r="BF70" i="2"/>
  <c r="BF40" i="2"/>
  <c r="CC41" i="2"/>
  <c r="BF41" i="2" s="1"/>
  <c r="BH41" i="2" s="1"/>
  <c r="BO31" i="1"/>
  <c r="BQ31" i="1" s="1"/>
  <c r="CL32" i="1"/>
  <c r="BO32" i="1" s="1"/>
  <c r="BQ32" i="1" s="1"/>
  <c r="CE16" i="13"/>
  <c r="CE17" i="13" s="1"/>
  <c r="BH16" i="2"/>
  <c r="CH11" i="13"/>
  <c r="BO24" i="1"/>
  <c r="BQ24" i="1" s="1"/>
  <c r="BO33" i="1" l="1"/>
  <c r="BQ33" i="1" s="1"/>
  <c r="CL34" i="1"/>
  <c r="BO34" i="1" s="1"/>
  <c r="BQ34" i="1" s="1"/>
  <c r="CF16" i="13"/>
  <c r="CF17" i="13" s="1"/>
  <c r="BH40" i="2"/>
  <c r="CH22" i="13"/>
  <c r="CH23" i="13" s="1"/>
  <c r="BH94" i="2"/>
  <c r="CC47" i="2"/>
  <c r="BF47" i="2" s="1"/>
  <c r="BH47" i="2" s="1"/>
  <c r="BF46" i="2"/>
  <c r="BF31" i="1"/>
  <c r="BH31" i="1" s="1"/>
  <c r="CC32" i="1"/>
  <c r="BF32" i="1" s="1"/>
  <c r="BH32" i="1" s="1"/>
  <c r="CG22" i="13"/>
  <c r="CG23" i="13" s="1"/>
  <c r="BH70" i="2"/>
  <c r="CG16" i="13"/>
  <c r="CG17" i="13" s="1"/>
  <c r="BH64" i="2"/>
  <c r="BF20" i="1"/>
  <c r="CC21" i="1"/>
  <c r="BF21" i="1" s="1"/>
  <c r="BH21" i="1" s="1"/>
  <c r="CE22" i="13"/>
  <c r="CE23" i="13" s="1"/>
  <c r="BH22" i="2"/>
  <c r="CH16" i="13"/>
  <c r="CH17" i="13" s="1"/>
  <c r="BH88" i="2"/>
  <c r="BF24" i="1"/>
  <c r="BH24" i="1" s="1"/>
  <c r="BO26" i="1"/>
  <c r="BQ26" i="1" s="1"/>
  <c r="BH20" i="1" l="1"/>
  <c r="CI19" i="13"/>
  <c r="CI20" i="13" s="1"/>
  <c r="CF22" i="13"/>
  <c r="CF23" i="13" s="1"/>
  <c r="BH46" i="2"/>
  <c r="BF26" i="1"/>
  <c r="BH26" i="1" s="1"/>
  <c r="BO29" i="1" l="1"/>
  <c r="BQ29" i="1" s="1"/>
  <c r="CL30" i="1"/>
  <c r="BO30" i="1" s="1"/>
  <c r="BQ30" i="1" s="1"/>
  <c r="CL42" i="1"/>
  <c r="BF33" i="1"/>
  <c r="BH33" i="1" s="1"/>
  <c r="CC34" i="1"/>
  <c r="BF34" i="1" s="1"/>
  <c r="BH34" i="1" s="1"/>
  <c r="BF29" i="1" l="1"/>
  <c r="BH29" i="1" s="1"/>
  <c r="CC30" i="1"/>
  <c r="BF30" i="1" s="1"/>
  <c r="BH30" i="1" s="1"/>
  <c r="CC42" i="1"/>
  <c r="BU21" i="2" l="1"/>
  <c r="BU10" i="1"/>
  <c r="BU14" i="1"/>
  <c r="BU5" i="2"/>
  <c r="BU23" i="1"/>
  <c r="BU8" i="2"/>
  <c r="BU6" i="2" l="1"/>
  <c r="BU6" i="1" l="1"/>
  <c r="BU7" i="1"/>
  <c r="BU7" i="2" l="1"/>
  <c r="CP15" i="2"/>
  <c r="BS15" i="2" l="1"/>
  <c r="BU15" i="2" s="1"/>
  <c r="CP37" i="1"/>
  <c r="BS37" i="1" s="1"/>
  <c r="BU37" i="1" s="1"/>
  <c r="CP39" i="1"/>
  <c r="BS39" i="1" s="1"/>
  <c r="BU39" i="1" s="1"/>
  <c r="CP11" i="2"/>
  <c r="BU10" i="2"/>
  <c r="BU8" i="1"/>
  <c r="BS11" i="2" l="1"/>
  <c r="BU11" i="2" s="1"/>
  <c r="BU28" i="1" l="1"/>
  <c r="BU22" i="1" l="1"/>
  <c r="BU16" i="2"/>
  <c r="BU9" i="1"/>
  <c r="CP17" i="2"/>
  <c r="BS17" i="2" l="1"/>
  <c r="BU17" i="2" s="1"/>
  <c r="CP23" i="2"/>
  <c r="CP20" i="2"/>
  <c r="BU25" i="1"/>
  <c r="BU22" i="2"/>
  <c r="BU19" i="2"/>
  <c r="BU27" i="1"/>
  <c r="BU19" i="1"/>
  <c r="BU13" i="1"/>
  <c r="BS20" i="2" l="1"/>
  <c r="BU20" i="2" s="1"/>
  <c r="BS23" i="2"/>
  <c r="BU23" i="2" s="1"/>
  <c r="BU11" i="1"/>
  <c r="BU12" i="1"/>
  <c r="BU16" i="1"/>
  <c r="BU15" i="1"/>
  <c r="BU18" i="1" l="1"/>
  <c r="BU17" i="1"/>
  <c r="BU20" i="1"/>
  <c r="BU21" i="1"/>
  <c r="BU24" i="1"/>
  <c r="BU32" i="1" l="1"/>
  <c r="BU31" i="1"/>
  <c r="BU34" i="1"/>
  <c r="BU33" i="1"/>
  <c r="BU26" i="1"/>
  <c r="CP42" i="1" l="1"/>
  <c r="BU30" i="1"/>
  <c r="BS42" i="1"/>
  <c r="BU42" i="1" s="1"/>
  <c r="BU29" i="1"/>
  <c r="CZ97" i="2" l="1"/>
  <c r="CB99" i="2"/>
  <c r="CD99" i="2" s="1"/>
  <c r="CZ99" i="2"/>
  <c r="CB97" i="2"/>
  <c r="CD97" i="2" s="1"/>
  <c r="CK81" i="2" l="1"/>
  <c r="CM81" i="2" s="1"/>
  <c r="CK33" i="2"/>
  <c r="CM33" i="2" s="1"/>
  <c r="CK53" i="2"/>
  <c r="CM53" i="2" s="1"/>
  <c r="CK9" i="2" l="1"/>
  <c r="CM9" i="2" s="1"/>
  <c r="CK13" i="2"/>
  <c r="CM13" i="2" s="1"/>
  <c r="CK85" i="2"/>
  <c r="CM85" i="2" s="1"/>
  <c r="CK90" i="2"/>
  <c r="CM90" i="2" s="1"/>
  <c r="CK54" i="2"/>
  <c r="CM54" i="2" s="1"/>
  <c r="CK37" i="2"/>
  <c r="CM37" i="2" s="1"/>
  <c r="CK42" i="2"/>
  <c r="CM42" i="2" s="1"/>
  <c r="CK18" i="2"/>
  <c r="CM18" i="2" s="1"/>
  <c r="CK55" i="2"/>
  <c r="CM55" i="2" s="1"/>
  <c r="CK29" i="2"/>
  <c r="CM29" i="2" s="1"/>
  <c r="CK77" i="2" l="1"/>
  <c r="CM77" i="2" s="1"/>
  <c r="CK80" i="2"/>
  <c r="CM80" i="2" s="1"/>
  <c r="CK84" i="2"/>
  <c r="CM84" i="2" s="1"/>
  <c r="DH86" i="2"/>
  <c r="CK32" i="2"/>
  <c r="CM32" i="2" s="1"/>
  <c r="CK93" i="2"/>
  <c r="CM93" i="2" s="1"/>
  <c r="CK45" i="2"/>
  <c r="CM45" i="2" s="1"/>
  <c r="CK30" i="2"/>
  <c r="CM30" i="2" s="1"/>
  <c r="CK12" i="2"/>
  <c r="CM12" i="2" s="1"/>
  <c r="DH14" i="2"/>
  <c r="CK36" i="2"/>
  <c r="CM36" i="2" s="1"/>
  <c r="DH38" i="2"/>
  <c r="CK31" i="2"/>
  <c r="CM31" i="2" s="1"/>
  <c r="CK86" i="2" l="1"/>
  <c r="CM86" i="2" s="1"/>
  <c r="CK61" i="2"/>
  <c r="CM61" i="2" s="1"/>
  <c r="CK78" i="2"/>
  <c r="CM78" i="2" s="1"/>
  <c r="CK38" i="2"/>
  <c r="CM38" i="2" s="1"/>
  <c r="DH39" i="2"/>
  <c r="CK39" i="2" s="1"/>
  <c r="CM39" i="2" s="1"/>
  <c r="CK14" i="2"/>
  <c r="CM14" i="2" s="1"/>
  <c r="CK57" i="2"/>
  <c r="CM57" i="2" s="1"/>
  <c r="DH100" i="2" l="1"/>
  <c r="CK100" i="2" s="1"/>
  <c r="CM100" i="2" s="1"/>
  <c r="CK79" i="2"/>
  <c r="CM79" i="2" s="1"/>
  <c r="DH98" i="2"/>
  <c r="CK98" i="2" s="1"/>
  <c r="CM98" i="2" s="1"/>
  <c r="CK82" i="2"/>
  <c r="CM82" i="2" s="1"/>
  <c r="DH83" i="2"/>
  <c r="CK83" i="2" s="1"/>
  <c r="CM83" i="2" s="1"/>
  <c r="DH87" i="2"/>
  <c r="DH89" i="2"/>
  <c r="CK89" i="2" s="1"/>
  <c r="CM89" i="2" s="1"/>
  <c r="CK88" i="2"/>
  <c r="CM88" i="2" s="1"/>
  <c r="CK56" i="2"/>
  <c r="CM56" i="2" s="1"/>
  <c r="CK69" i="2"/>
  <c r="CM69" i="2" s="1"/>
  <c r="CK34" i="2"/>
  <c r="CM34" i="2" s="1"/>
  <c r="DH35" i="2"/>
  <c r="CK35" i="2" s="1"/>
  <c r="CM35" i="2" s="1"/>
  <c r="DH59" i="2" l="1"/>
  <c r="CK59" i="2" s="1"/>
  <c r="CM59" i="2" s="1"/>
  <c r="CK58" i="2"/>
  <c r="CM58" i="2" s="1"/>
  <c r="CK87" i="2"/>
  <c r="CM87" i="2" s="1"/>
  <c r="DH92" i="2"/>
  <c r="CK92" i="2" s="1"/>
  <c r="CM92" i="2" s="1"/>
  <c r="CK91" i="2"/>
  <c r="CM91" i="2" s="1"/>
  <c r="CK40" i="2"/>
  <c r="CM40" i="2" s="1"/>
  <c r="DH41" i="2"/>
  <c r="CK41" i="2" s="1"/>
  <c r="CM41" i="2" s="1"/>
  <c r="CK43" i="2" l="1"/>
  <c r="CM43" i="2" s="1"/>
  <c r="DH44" i="2"/>
  <c r="CK44" i="2" l="1"/>
  <c r="CM44" i="2" s="1"/>
  <c r="DH62" i="2" l="1"/>
  <c r="CK60" i="2"/>
  <c r="CM60" i="2" s="1"/>
  <c r="CK64" i="2" l="1"/>
  <c r="CM64" i="2" s="1"/>
  <c r="DH65" i="2"/>
  <c r="DH63" i="2"/>
  <c r="CK62" i="2"/>
  <c r="CM62" i="2" s="1"/>
  <c r="CK66" i="2"/>
  <c r="CM66" i="2" s="1"/>
  <c r="CK63" i="2" l="1"/>
  <c r="CM63" i="2" s="1"/>
  <c r="CK67" i="2"/>
  <c r="CM67" i="2" s="1"/>
  <c r="DH68" i="2"/>
  <c r="CK65" i="2"/>
  <c r="CM65" i="2" s="1"/>
  <c r="CK68" i="2" l="1"/>
  <c r="CM68" i="2" s="1"/>
  <c r="CK8" i="2" l="1"/>
  <c r="CM8" i="2" s="1"/>
  <c r="CK6" i="2"/>
  <c r="CM6" i="2" s="1"/>
  <c r="CK5" i="2"/>
  <c r="CM5" i="2" s="1"/>
  <c r="CK21" i="2"/>
  <c r="CM21" i="2" s="1"/>
  <c r="CK27" i="1"/>
  <c r="CM27" i="1" s="1"/>
  <c r="CK28" i="1" l="1"/>
  <c r="CM28" i="1" s="1"/>
  <c r="CK23" i="1"/>
  <c r="CM23" i="1" s="1"/>
  <c r="CK13" i="1"/>
  <c r="CM13" i="1" s="1"/>
  <c r="DH15" i="1"/>
  <c r="CK14" i="1"/>
  <c r="CM14" i="1" s="1"/>
  <c r="CK7" i="2"/>
  <c r="CM7" i="2" s="1"/>
  <c r="DH15" i="2"/>
  <c r="CK10" i="1"/>
  <c r="CM10" i="1" s="1"/>
  <c r="CK19" i="1"/>
  <c r="CM19" i="1" s="1"/>
  <c r="CK7" i="1"/>
  <c r="CM7" i="1" s="1"/>
  <c r="CK9" i="1"/>
  <c r="CM9" i="1" s="1"/>
  <c r="CK25" i="1"/>
  <c r="CM25" i="1" s="1"/>
  <c r="CK6" i="1"/>
  <c r="CM6" i="1" s="1"/>
  <c r="CK22" i="1"/>
  <c r="CM22" i="1" s="1"/>
  <c r="CK15" i="2" l="1"/>
  <c r="CM15" i="2" s="1"/>
  <c r="CK15" i="1"/>
  <c r="CM15" i="1" s="1"/>
  <c r="DH11" i="2"/>
  <c r="CK10" i="2"/>
  <c r="CM10" i="2" s="1"/>
  <c r="DH16" i="1"/>
  <c r="CK16" i="1" s="1"/>
  <c r="CM16" i="1" s="1"/>
  <c r="CK8" i="1" l="1"/>
  <c r="CM8" i="1" s="1"/>
  <c r="DH37" i="1"/>
  <c r="CK37" i="1" s="1"/>
  <c r="CM37" i="1" s="1"/>
  <c r="DH39" i="1"/>
  <c r="CK39" i="1" s="1"/>
  <c r="CM39" i="1" s="1"/>
  <c r="CK11" i="2"/>
  <c r="CM11" i="2" s="1"/>
  <c r="CK16" i="2"/>
  <c r="CM16" i="2" s="1"/>
  <c r="DH17" i="2"/>
  <c r="CK46" i="2"/>
  <c r="CM46" i="2" s="1"/>
  <c r="DH47" i="2"/>
  <c r="CK47" i="2" l="1"/>
  <c r="CM47" i="2" s="1"/>
  <c r="CK22" i="2"/>
  <c r="CM22" i="2" s="1"/>
  <c r="DH23" i="2"/>
  <c r="CK17" i="2"/>
  <c r="CM17" i="2" s="1"/>
  <c r="CK94" i="2"/>
  <c r="CM94" i="2" s="1"/>
  <c r="DH95" i="2"/>
  <c r="CK19" i="2"/>
  <c r="CM19" i="2" s="1"/>
  <c r="DH20" i="2"/>
  <c r="CK20" i="2" l="1"/>
  <c r="CM20" i="2" s="1"/>
  <c r="CK95" i="2"/>
  <c r="CM95" i="2" s="1"/>
  <c r="CK23" i="2"/>
  <c r="CM23" i="2" s="1"/>
  <c r="CK17" i="1"/>
  <c r="CM17" i="1" s="1"/>
  <c r="DH18" i="1"/>
  <c r="CK18" i="1" s="1"/>
  <c r="CM18" i="1" s="1"/>
  <c r="CK11" i="1"/>
  <c r="CM11" i="1" s="1"/>
  <c r="DH12" i="1"/>
  <c r="CK12" i="1" s="1"/>
  <c r="CM12" i="1" s="1"/>
  <c r="DH71" i="2" l="1"/>
  <c r="CK70" i="2"/>
  <c r="CM70" i="2" s="1"/>
  <c r="CK20" i="1"/>
  <c r="CM20" i="1" s="1"/>
  <c r="DH21" i="1"/>
  <c r="CK21" i="1" s="1"/>
  <c r="CM21" i="1" s="1"/>
  <c r="CK31" i="1" l="1"/>
  <c r="CM31" i="1" s="1"/>
  <c r="DH32" i="1"/>
  <c r="CK32" i="1" s="1"/>
  <c r="CM32" i="1" s="1"/>
  <c r="CK71" i="2"/>
  <c r="CM71" i="2" s="1"/>
  <c r="CK24" i="1"/>
  <c r="CM24" i="1" s="1"/>
  <c r="CK33" i="1" l="1"/>
  <c r="CM33" i="1" s="1"/>
  <c r="DH34" i="1"/>
  <c r="CK34" i="1" s="1"/>
  <c r="CM34" i="1" s="1"/>
  <c r="CK26" i="1"/>
  <c r="CM26" i="1" s="1"/>
  <c r="DH42" i="1" l="1"/>
  <c r="DH30" i="1"/>
  <c r="CK30" i="1" s="1"/>
  <c r="CM30" i="1" s="1"/>
  <c r="CK29" i="1"/>
  <c r="CM29" i="1" l="1"/>
  <c r="CK42" i="1"/>
  <c r="CM42" i="1" s="1"/>
  <c r="CK11" i="13" l="1"/>
  <c r="CK14" i="13" l="1"/>
  <c r="CK15" i="13" s="1"/>
  <c r="CK17" i="13" l="1"/>
  <c r="CK20" i="13" l="1"/>
  <c r="CK23" i="13"/>
  <c r="CB37" i="2" l="1"/>
  <c r="CD37" i="2" s="1"/>
  <c r="CB9" i="2"/>
  <c r="CD9" i="2" s="1"/>
  <c r="CB33" i="2"/>
  <c r="CD33" i="2" s="1"/>
  <c r="CB45" i="2" l="1"/>
  <c r="CD45" i="2" s="1"/>
  <c r="CB32" i="2"/>
  <c r="CD32" i="2" s="1"/>
  <c r="CB29" i="2"/>
  <c r="CD29" i="2" s="1"/>
  <c r="CB42" i="2" l="1"/>
  <c r="CD42" i="2" s="1"/>
  <c r="CY38" i="2" l="1"/>
  <c r="CB36" i="2"/>
  <c r="CD36" i="2" s="1"/>
  <c r="CB30" i="2"/>
  <c r="CD30" i="2" s="1"/>
  <c r="CB38" i="2" l="1"/>
  <c r="CD38" i="2" s="1"/>
  <c r="CB31" i="2"/>
  <c r="CD31" i="2" s="1"/>
  <c r="CY39" i="2" l="1"/>
  <c r="CB39" i="2" s="1"/>
  <c r="CD39" i="2" s="1"/>
  <c r="CY35" i="2" l="1"/>
  <c r="CB35" i="2" s="1"/>
  <c r="CD35" i="2" s="1"/>
  <c r="CB34" i="2"/>
  <c r="CD34" i="2" s="1"/>
  <c r="CB43" i="2" l="1"/>
  <c r="CD43" i="2" s="1"/>
  <c r="CY44" i="2"/>
  <c r="CB44" i="2" s="1"/>
  <c r="CD44" i="2" s="1"/>
  <c r="CY41" i="2"/>
  <c r="CB41" i="2" s="1"/>
  <c r="CD41" i="2" s="1"/>
  <c r="CB40" i="2"/>
  <c r="CD40" i="2" s="1"/>
  <c r="CY47" i="2" l="1"/>
  <c r="CB47" i="2" s="1"/>
  <c r="CD47" i="2" s="1"/>
  <c r="CB46" i="2"/>
  <c r="CD46" i="2" s="1"/>
  <c r="CB61" i="2" l="1"/>
  <c r="CD61" i="2" s="1"/>
  <c r="CB85" i="2"/>
  <c r="CD85" i="2" s="1"/>
  <c r="CB81" i="2"/>
  <c r="CD81" i="2" s="1"/>
  <c r="CB53" i="2"/>
  <c r="CD53" i="2" s="1"/>
  <c r="CB18" i="2"/>
  <c r="CD18" i="2" s="1"/>
  <c r="CB5" i="2"/>
  <c r="CD5" i="2" s="1"/>
  <c r="CB93" i="2" l="1"/>
  <c r="CD93" i="2" s="1"/>
  <c r="CB77" i="2"/>
  <c r="CD77" i="2" s="1"/>
  <c r="CB69" i="2"/>
  <c r="CD69" i="2" s="1"/>
  <c r="CB8" i="2"/>
  <c r="CD8" i="2" s="1"/>
  <c r="CB21" i="2"/>
  <c r="CD21" i="2" s="1"/>
  <c r="CB90" i="2"/>
  <c r="CD90" i="2" s="1"/>
  <c r="CB57" i="2"/>
  <c r="CD57" i="2" s="1"/>
  <c r="CB13" i="2"/>
  <c r="CD13" i="2" s="1"/>
  <c r="CB80" i="2"/>
  <c r="CD80" i="2" s="1"/>
  <c r="CB12" i="2"/>
  <c r="CD12" i="2" s="1"/>
  <c r="CB66" i="2"/>
  <c r="CD66" i="2" s="1"/>
  <c r="CB23" i="1"/>
  <c r="CD23" i="1" s="1"/>
  <c r="CB27" i="1"/>
  <c r="CD27" i="1" s="1"/>
  <c r="CB10" i="1"/>
  <c r="CD10" i="1" s="1"/>
  <c r="CB14" i="1"/>
  <c r="CD14" i="1" s="1"/>
  <c r="CY14" i="2" l="1"/>
  <c r="CY86" i="2"/>
  <c r="CB84" i="2"/>
  <c r="CD84" i="2" s="1"/>
  <c r="CB60" i="2"/>
  <c r="CD60" i="2" s="1"/>
  <c r="CY62" i="2"/>
  <c r="CB56" i="2"/>
  <c r="CD56" i="2" s="1"/>
  <c r="CB14" i="2"/>
  <c r="CD14" i="2" s="1"/>
  <c r="CB19" i="1"/>
  <c r="CD19" i="1" s="1"/>
  <c r="CB6" i="1"/>
  <c r="CD6" i="1" s="1"/>
  <c r="CB28" i="1"/>
  <c r="CD28" i="1" s="1"/>
  <c r="CB9" i="1"/>
  <c r="CD9" i="1" s="1"/>
  <c r="CB54" i="2"/>
  <c r="CD54" i="2" s="1"/>
  <c r="CB6" i="2"/>
  <c r="CD6" i="2" s="1"/>
  <c r="CB78" i="2"/>
  <c r="CD78" i="2" s="1"/>
  <c r="CB13" i="1" l="1"/>
  <c r="CD13" i="1" s="1"/>
  <c r="CY15" i="1"/>
  <c r="CB86" i="2"/>
  <c r="CD86" i="2" s="1"/>
  <c r="CB62" i="2"/>
  <c r="CD62" i="2" s="1"/>
  <c r="CB7" i="1"/>
  <c r="CD7" i="1" s="1"/>
  <c r="CB22" i="1"/>
  <c r="CD22" i="1" s="1"/>
  <c r="CB25" i="1"/>
  <c r="CD25" i="1" s="1"/>
  <c r="CB15" i="1" l="1"/>
  <c r="CD15" i="1" s="1"/>
  <c r="CY16" i="1"/>
  <c r="CB16" i="1" s="1"/>
  <c r="CD16" i="1" s="1"/>
  <c r="CB79" i="2" l="1"/>
  <c r="CD79" i="2" s="1"/>
  <c r="CY98" i="2"/>
  <c r="CB98" i="2" s="1"/>
  <c r="CD98" i="2" s="1"/>
  <c r="CY100" i="2"/>
  <c r="CB100" i="2" s="1"/>
  <c r="CD100" i="2" s="1"/>
  <c r="CY87" i="2"/>
  <c r="CY11" i="2"/>
  <c r="CB11" i="2" s="1"/>
  <c r="CD11" i="2" s="1"/>
  <c r="CB10" i="2"/>
  <c r="CD10" i="2" s="1"/>
  <c r="CY83" i="2"/>
  <c r="CB83" i="2" s="1"/>
  <c r="CD83" i="2" s="1"/>
  <c r="CB82" i="2"/>
  <c r="CD82" i="2" s="1"/>
  <c r="CY37" i="1"/>
  <c r="CB37" i="1" s="1"/>
  <c r="CD37" i="1" s="1"/>
  <c r="CY39" i="1"/>
  <c r="CB39" i="1" s="1"/>
  <c r="CD39" i="1" s="1"/>
  <c r="CB8" i="1"/>
  <c r="CD8" i="1" s="1"/>
  <c r="CB55" i="2"/>
  <c r="CD55" i="2" s="1"/>
  <c r="CY63" i="2"/>
  <c r="CB63" i="2" s="1"/>
  <c r="CD63" i="2" s="1"/>
  <c r="CB7" i="2"/>
  <c r="CD7" i="2" s="1"/>
  <c r="CY15" i="2"/>
  <c r="CB15" i="2" s="1"/>
  <c r="CD15" i="2" s="1"/>
  <c r="CB87" i="2" l="1"/>
  <c r="CD87" i="2" s="1"/>
  <c r="CB16" i="2"/>
  <c r="CD16" i="2" s="1"/>
  <c r="CY17" i="2"/>
  <c r="CB17" i="2" s="1"/>
  <c r="CD17" i="2" s="1"/>
  <c r="CB88" i="2"/>
  <c r="CD88" i="2" s="1"/>
  <c r="CY89" i="2"/>
  <c r="CB89" i="2" s="1"/>
  <c r="CD89" i="2" s="1"/>
  <c r="CY59" i="2"/>
  <c r="CB59" i="2" s="1"/>
  <c r="CD59" i="2" s="1"/>
  <c r="CB58" i="2"/>
  <c r="CD58" i="2" s="1"/>
  <c r="CY12" i="1"/>
  <c r="CB12" i="1" s="1"/>
  <c r="CD12" i="1" s="1"/>
  <c r="CB11" i="1"/>
  <c r="CD11" i="1" s="1"/>
  <c r="CY18" i="1" l="1"/>
  <c r="CB18" i="1" s="1"/>
  <c r="CD18" i="1" s="1"/>
  <c r="CB17" i="1"/>
  <c r="CD17" i="1" s="1"/>
  <c r="CB64" i="2"/>
  <c r="CD64" i="2" s="1"/>
  <c r="CY65" i="2"/>
  <c r="CB65" i="2" s="1"/>
  <c r="CD65" i="2" s="1"/>
  <c r="CB22" i="2"/>
  <c r="CD22" i="2" s="1"/>
  <c r="CY23" i="2"/>
  <c r="CB23" i="2" s="1"/>
  <c r="CD23" i="2" s="1"/>
  <c r="CY20" i="2"/>
  <c r="CB20" i="2" s="1"/>
  <c r="CD20" i="2" s="1"/>
  <c r="CB19" i="2"/>
  <c r="CD19" i="2" s="1"/>
  <c r="CB20" i="1" l="1"/>
  <c r="CD20" i="1" s="1"/>
  <c r="CY21" i="1"/>
  <c r="CB21" i="1" s="1"/>
  <c r="CD21" i="1" s="1"/>
  <c r="CY95" i="2"/>
  <c r="CB95" i="2" s="1"/>
  <c r="CD95" i="2" s="1"/>
  <c r="CB94" i="2"/>
  <c r="CD94" i="2" s="1"/>
  <c r="CB31" i="1"/>
  <c r="CD31" i="1" s="1"/>
  <c r="CY32" i="1"/>
  <c r="CB32" i="1" s="1"/>
  <c r="CD32" i="1" s="1"/>
  <c r="CB91" i="2"/>
  <c r="CD91" i="2" s="1"/>
  <c r="CY92" i="2"/>
  <c r="CB92" i="2" s="1"/>
  <c r="CD92" i="2" s="1"/>
  <c r="CB67" i="2"/>
  <c r="CD67" i="2" s="1"/>
  <c r="CY68" i="2"/>
  <c r="CB68" i="2" s="1"/>
  <c r="CD68" i="2" s="1"/>
  <c r="CB70" i="2"/>
  <c r="CD70" i="2" s="1"/>
  <c r="CY71" i="2"/>
  <c r="CB71" i="2" s="1"/>
  <c r="CD71" i="2" s="1"/>
  <c r="CB24" i="1"/>
  <c r="CD24" i="1" s="1"/>
  <c r="CB33" i="1" l="1"/>
  <c r="CD33" i="1" s="1"/>
  <c r="CY34" i="1"/>
  <c r="CB34" i="1" s="1"/>
  <c r="CD34" i="1" s="1"/>
  <c r="CB26" i="1"/>
  <c r="CD26" i="1" s="1"/>
  <c r="CB29" i="1" l="1"/>
  <c r="CY30" i="1"/>
  <c r="CB30" i="1" s="1"/>
  <c r="CD30" i="1" s="1"/>
  <c r="CY42" i="1"/>
  <c r="CD29" i="1" l="1"/>
  <c r="CB42" i="1"/>
  <c r="CD42" i="1" s="1"/>
  <c r="CJ8" i="7" l="1"/>
  <c r="CL8" i="7" s="1"/>
  <c r="CJ6" i="7"/>
  <c r="CL6" i="7" s="1"/>
  <c r="CJ5" i="7"/>
  <c r="CL5" i="7" s="1"/>
  <c r="CJ21" i="7" l="1"/>
  <c r="CL21" i="7" s="1"/>
  <c r="CJ7" i="7"/>
  <c r="CL7" i="7" s="1"/>
  <c r="DG15" i="7"/>
  <c r="CJ10" i="7" l="1"/>
  <c r="CL10" i="7" s="1"/>
  <c r="DG11" i="7"/>
  <c r="CJ15" i="7"/>
  <c r="CL15" i="7" s="1"/>
  <c r="CJ16" i="7" l="1"/>
  <c r="CL16" i="7" s="1"/>
  <c r="DG17" i="7"/>
  <c r="CJ11" i="7"/>
  <c r="CL11" i="7" s="1"/>
  <c r="CJ19" i="7" l="1"/>
  <c r="CL19" i="7" s="1"/>
  <c r="DG20" i="7"/>
  <c r="CJ17" i="7"/>
  <c r="CL17" i="7" s="1"/>
  <c r="CJ24" i="7"/>
  <c r="CL24" i="7" s="1"/>
  <c r="DG25" i="7"/>
  <c r="CJ25" i="7" l="1"/>
  <c r="CL25" i="7" s="1"/>
  <c r="CJ20" i="7"/>
  <c r="CL20" i="7" s="1"/>
  <c r="CJ22" i="7" l="1"/>
  <c r="CL22" i="7" s="1"/>
  <c r="DG23" i="7"/>
  <c r="CJ23" i="7" l="1"/>
  <c r="CL23" i="7" s="1"/>
  <c r="CG21" i="7" l="1"/>
  <c r="CI21" i="7" s="1"/>
  <c r="CA9" i="7" l="1"/>
  <c r="CC9" i="7" s="1"/>
  <c r="BX9" i="7"/>
  <c r="BZ9" i="7" s="1"/>
  <c r="CA21" i="7" l="1"/>
  <c r="CC21" i="7" s="1"/>
  <c r="BX21" i="7"/>
  <c r="BZ21" i="7" s="1"/>
  <c r="CG8" i="7" l="1"/>
  <c r="CI8" i="7" s="1"/>
  <c r="BX13" i="7" l="1"/>
  <c r="BZ13" i="7" s="1"/>
  <c r="CG5" i="7"/>
  <c r="CI5" i="7" s="1"/>
  <c r="BX18" i="7" l="1"/>
  <c r="BZ18" i="7" s="1"/>
  <c r="CA18" i="7"/>
  <c r="CC18" i="7" s="1"/>
  <c r="CA13" i="7"/>
  <c r="CC13" i="7" s="1"/>
  <c r="BX8" i="7"/>
  <c r="BZ8" i="7" s="1"/>
  <c r="CA8" i="7"/>
  <c r="CC8" i="7" s="1"/>
  <c r="BX12" i="7" l="1"/>
  <c r="BZ12" i="7" s="1"/>
  <c r="CU14" i="7"/>
  <c r="BX14" i="7" s="1"/>
  <c r="BZ14" i="7" s="1"/>
  <c r="CX14" i="7"/>
  <c r="CA14" i="7" s="1"/>
  <c r="CC14" i="7" s="1"/>
  <c r="CA12" i="7"/>
  <c r="CC12" i="7" s="1"/>
  <c r="BX5" i="7"/>
  <c r="BZ5" i="7" s="1"/>
  <c r="CA5" i="7"/>
  <c r="CC5" i="7" s="1"/>
  <c r="CG16" i="7" l="1"/>
  <c r="CI16" i="7" s="1"/>
  <c r="CG6" i="7"/>
  <c r="CI6" i="7" s="1"/>
  <c r="CA6" i="7"/>
  <c r="CC6" i="7" s="1"/>
  <c r="CG7" i="7"/>
  <c r="CI7" i="7" s="1"/>
  <c r="DD15" i="7"/>
  <c r="CG15" i="7" s="1"/>
  <c r="CI15" i="7" s="1"/>
  <c r="BX6" i="7"/>
  <c r="BZ6" i="7" s="1"/>
  <c r="CG24" i="7" l="1"/>
  <c r="CI24" i="7" s="1"/>
  <c r="DD25" i="7"/>
  <c r="CG25" i="7" s="1"/>
  <c r="CI25" i="7" s="1"/>
  <c r="DD17" i="7"/>
  <c r="CG17" i="7" s="1"/>
  <c r="CI17" i="7" s="1"/>
  <c r="BX7" i="7"/>
  <c r="BZ7" i="7" s="1"/>
  <c r="CU15" i="7"/>
  <c r="BX15" i="7" s="1"/>
  <c r="BZ15" i="7" s="1"/>
  <c r="CG10" i="7"/>
  <c r="CI10" i="7" s="1"/>
  <c r="DD11" i="7"/>
  <c r="CG11" i="7" s="1"/>
  <c r="CI11" i="7" s="1"/>
  <c r="CG19" i="7"/>
  <c r="CI19" i="7" s="1"/>
  <c r="DD20" i="7"/>
  <c r="CG20" i="7" s="1"/>
  <c r="CI20" i="7" s="1"/>
  <c r="CA7" i="7"/>
  <c r="CC7" i="7" s="1"/>
  <c r="CX15" i="7"/>
  <c r="CA15" i="7" s="1"/>
  <c r="CC15" i="7" s="1"/>
  <c r="CU11" i="7" l="1"/>
  <c r="BX11" i="7" s="1"/>
  <c r="BZ11" i="7" s="1"/>
  <c r="BX10" i="7"/>
  <c r="BZ10" i="7" s="1"/>
  <c r="CU17" i="7"/>
  <c r="BX17" i="7" s="1"/>
  <c r="BZ17" i="7" s="1"/>
  <c r="BX16" i="7"/>
  <c r="BZ16" i="7" s="1"/>
  <c r="CX17" i="7"/>
  <c r="CA17" i="7" s="1"/>
  <c r="CC17" i="7" s="1"/>
  <c r="CA16" i="7"/>
  <c r="CC16" i="7" s="1"/>
  <c r="CA10" i="7"/>
  <c r="CC10" i="7" s="1"/>
  <c r="CX11" i="7"/>
  <c r="CA11" i="7" s="1"/>
  <c r="CC11" i="7" s="1"/>
  <c r="CA19" i="7" l="1"/>
  <c r="CC19" i="7" s="1"/>
  <c r="CX20" i="7"/>
  <c r="CA20" i="7" s="1"/>
  <c r="CC20" i="7" s="1"/>
  <c r="BX19" i="7"/>
  <c r="BZ19" i="7" s="1"/>
  <c r="CU20" i="7"/>
  <c r="BX20" i="7" s="1"/>
  <c r="BZ20" i="7" s="1"/>
  <c r="BX24" i="7"/>
  <c r="BZ24" i="7" s="1"/>
  <c r="CU25" i="7"/>
  <c r="BX25" i="7" s="1"/>
  <c r="BZ25" i="7" s="1"/>
  <c r="CX25" i="7"/>
  <c r="CA25" i="7" s="1"/>
  <c r="CC25" i="7" s="1"/>
  <c r="CA24" i="7"/>
  <c r="CC24" i="7" s="1"/>
  <c r="CG22" i="7" l="1"/>
  <c r="CI22" i="7" s="1"/>
  <c r="DD23" i="7"/>
  <c r="CG23" i="7" s="1"/>
  <c r="CI23" i="7" s="1"/>
  <c r="CX23" i="7" l="1"/>
  <c r="CA23" i="7" s="1"/>
  <c r="CC23" i="7" s="1"/>
  <c r="CA22" i="7"/>
  <c r="CC22" i="7" s="1"/>
  <c r="BX22" i="7"/>
  <c r="BZ22" i="7" s="1"/>
  <c r="CU23" i="7"/>
  <c r="BX23" i="7" s="1"/>
  <c r="BZ23" i="7" s="1"/>
  <c r="G10" i="1" l="1"/>
  <c r="AD9" i="13"/>
  <c r="AB10" i="1"/>
  <c r="AC10" i="1" s="1"/>
  <c r="AN10" i="1" l="1"/>
  <c r="AO10" i="1" s="1"/>
  <c r="S10" i="1"/>
  <c r="AQ10" i="1" l="1"/>
  <c r="AR10" i="1" s="1"/>
  <c r="V10" i="1"/>
  <c r="AI9" i="13"/>
  <c r="AE10" i="1"/>
  <c r="AF10" i="1" s="1"/>
  <c r="J10" i="1"/>
  <c r="M10" i="1" l="1"/>
  <c r="AH10" i="1"/>
  <c r="AI10" i="1" s="1"/>
  <c r="AN9" i="13"/>
  <c r="AS9" i="13"/>
  <c r="Y10" i="1" l="1"/>
  <c r="AT10" i="1"/>
  <c r="AU10" i="1" s="1"/>
  <c r="AK10" i="1" l="1"/>
  <c r="AL10" i="1" s="1"/>
  <c r="P10" i="1"/>
  <c r="V9" i="4" l="1"/>
  <c r="V16" i="4"/>
  <c r="V20" i="4"/>
  <c r="V35" i="4"/>
  <c r="V17" i="4"/>
  <c r="V21" i="4"/>
  <c r="V25" i="4"/>
  <c r="V8" i="4"/>
  <c r="V14" i="4"/>
  <c r="V36" i="4"/>
  <c r="V23" i="4"/>
  <c r="V10" i="4"/>
  <c r="V15" i="4"/>
  <c r="V30" i="4"/>
  <c r="V33" i="4"/>
  <c r="V19" i="4"/>
  <c r="V28" i="4"/>
  <c r="V5" i="4"/>
  <c r="V37" i="4"/>
  <c r="V40" i="4"/>
  <c r="V7" i="4"/>
  <c r="V11" i="4"/>
  <c r="V27" i="4"/>
  <c r="V29" i="4"/>
  <c r="V38" i="4"/>
  <c r="AF40" i="4" l="1"/>
  <c r="Z40" i="4"/>
  <c r="AF13" i="4"/>
  <c r="Z13" i="4"/>
  <c r="X22" i="4"/>
  <c r="AF15" i="4"/>
  <c r="Z15" i="4"/>
  <c r="Z14" i="4"/>
  <c r="AF14" i="4"/>
  <c r="Z21" i="4"/>
  <c r="AF21" i="4"/>
  <c r="AF29" i="4"/>
  <c r="Z29" i="4"/>
  <c r="V13" i="4"/>
  <c r="U22" i="4"/>
  <c r="V22" i="4" s="1"/>
  <c r="Z16" i="4"/>
  <c r="AF16" i="4"/>
  <c r="AF27" i="4"/>
  <c r="Z27" i="4"/>
  <c r="AF37" i="4"/>
  <c r="Z37" i="4"/>
  <c r="AF19" i="4"/>
  <c r="Z19" i="4"/>
  <c r="Z10" i="4"/>
  <c r="AF10" i="4"/>
  <c r="AF17" i="4"/>
  <c r="Z17" i="4"/>
  <c r="Z24" i="4"/>
  <c r="X31" i="4"/>
  <c r="AF24" i="4"/>
  <c r="Z8" i="4"/>
  <c r="AF8" i="4"/>
  <c r="U31" i="4"/>
  <c r="V31" i="4" s="1"/>
  <c r="V24" i="4"/>
  <c r="AF11" i="4"/>
  <c r="Z11" i="4"/>
  <c r="AF5" i="4"/>
  <c r="Z5" i="4"/>
  <c r="Z33" i="4"/>
  <c r="AF33" i="4"/>
  <c r="Z23" i="4"/>
  <c r="AF23" i="4"/>
  <c r="X39" i="4"/>
  <c r="Z32" i="4"/>
  <c r="AF32" i="4"/>
  <c r="Z35" i="4"/>
  <c r="AF35" i="4"/>
  <c r="X12" i="4"/>
  <c r="Z6" i="4"/>
  <c r="AF6" i="4"/>
  <c r="V32" i="4"/>
  <c r="U39" i="4"/>
  <c r="V39" i="4" s="1"/>
  <c r="U12" i="4"/>
  <c r="V12" i="4" s="1"/>
  <c r="V6" i="4"/>
  <c r="AF38" i="4"/>
  <c r="Z38" i="4"/>
  <c r="AF7" i="4"/>
  <c r="Z7" i="4"/>
  <c r="Z36" i="4"/>
  <c r="AF36" i="4"/>
  <c r="Z25" i="4"/>
  <c r="AF25" i="4"/>
  <c r="Z20" i="4"/>
  <c r="AF20" i="4"/>
  <c r="AF28" i="4"/>
  <c r="Z28" i="4"/>
  <c r="Z30" i="4"/>
  <c r="AF30" i="4"/>
  <c r="AF9" i="4"/>
  <c r="Z9" i="4"/>
  <c r="Z12" i="4" l="1"/>
  <c r="AF12" i="4"/>
  <c r="Z39" i="4"/>
  <c r="AF39" i="4"/>
  <c r="AF22" i="4"/>
  <c r="Z22" i="4"/>
  <c r="AF31" i="4"/>
  <c r="Z31" i="4"/>
  <c r="AT85" i="2" l="1"/>
  <c r="AU85" i="2" s="1"/>
  <c r="Y85" i="2"/>
  <c r="AT61" i="2"/>
  <c r="AU61" i="2" s="1"/>
  <c r="Y61" i="2"/>
  <c r="AT28" i="1"/>
  <c r="AU28" i="1" s="1"/>
  <c r="Y28" i="1"/>
  <c r="AT84" i="2" l="1"/>
  <c r="AU84" i="2" s="1"/>
  <c r="W86" i="2"/>
  <c r="Y84" i="2"/>
  <c r="W62" i="2"/>
  <c r="AT60" i="2"/>
  <c r="AU60" i="2" s="1"/>
  <c r="Y60" i="2"/>
  <c r="AT62" i="2" l="1"/>
  <c r="AU62" i="2" s="1"/>
  <c r="Y62" i="2"/>
  <c r="AT86" i="2"/>
  <c r="AU86" i="2" s="1"/>
  <c r="Y86" i="2"/>
  <c r="AT12" i="2"/>
  <c r="AU12" i="2" s="1"/>
  <c r="W14" i="2"/>
  <c r="Y12" i="2"/>
  <c r="AT30" i="2" l="1"/>
  <c r="AU30" i="2" s="1"/>
  <c r="Y30" i="2"/>
  <c r="AT56" i="2"/>
  <c r="AU56" i="2" s="1"/>
  <c r="Y56" i="2"/>
  <c r="AT14" i="2"/>
  <c r="Y14" i="2"/>
  <c r="AT54" i="2"/>
  <c r="AU54" i="2" s="1"/>
  <c r="Y54" i="2"/>
  <c r="AT29" i="2"/>
  <c r="AU29" i="2" s="1"/>
  <c r="Y29" i="2"/>
  <c r="AT5" i="2"/>
  <c r="AU5" i="2" s="1"/>
  <c r="Y5" i="2"/>
  <c r="AT77" i="2"/>
  <c r="AU77" i="2" s="1"/>
  <c r="Y77" i="2"/>
  <c r="AT8" i="2"/>
  <c r="AU8" i="2" s="1"/>
  <c r="Y8" i="2"/>
  <c r="AT32" i="2"/>
  <c r="AU32" i="2" s="1"/>
  <c r="Y32" i="2"/>
  <c r="AT53" i="2"/>
  <c r="AU53" i="2" s="1"/>
  <c r="Y53" i="2"/>
  <c r="AT80" i="2"/>
  <c r="AU80" i="2" s="1"/>
  <c r="Y80" i="2"/>
  <c r="AT55" i="2" l="1"/>
  <c r="AU55" i="2" s="1"/>
  <c r="Y55" i="2"/>
  <c r="W63" i="2"/>
  <c r="AT6" i="1"/>
  <c r="AU6" i="1" s="1"/>
  <c r="Y6" i="1"/>
  <c r="AU14" i="2"/>
  <c r="AT27" i="1"/>
  <c r="AU27" i="1" s="1"/>
  <c r="Y27" i="1"/>
  <c r="AT78" i="2"/>
  <c r="AU78" i="2" s="1"/>
  <c r="Y78" i="2"/>
  <c r="AT23" i="1"/>
  <c r="AU23" i="1" s="1"/>
  <c r="Y23" i="1"/>
  <c r="AT31" i="2"/>
  <c r="AU31" i="2" s="1"/>
  <c r="W39" i="2"/>
  <c r="Y31" i="2"/>
  <c r="AT39" i="2" l="1"/>
  <c r="AU39" i="2" s="1"/>
  <c r="Y39" i="2"/>
  <c r="W35" i="2"/>
  <c r="W40" i="2"/>
  <c r="AT34" i="2"/>
  <c r="AU34" i="2" s="1"/>
  <c r="Y34" i="2"/>
  <c r="AT6" i="2"/>
  <c r="AU6" i="2" s="1"/>
  <c r="Y6" i="2"/>
  <c r="AT63" i="2"/>
  <c r="AU63" i="2" s="1"/>
  <c r="Y63" i="2"/>
  <c r="W100" i="2"/>
  <c r="AT79" i="2"/>
  <c r="AU79" i="2" s="1"/>
  <c r="W98" i="2"/>
  <c r="Y79" i="2"/>
  <c r="W87" i="2"/>
  <c r="W65" i="2" l="1"/>
  <c r="AT64" i="2"/>
  <c r="AU64" i="2" s="1"/>
  <c r="Y64" i="2"/>
  <c r="AT98" i="2"/>
  <c r="AU98" i="2" s="1"/>
  <c r="Y98" i="2"/>
  <c r="W83" i="2"/>
  <c r="AT82" i="2"/>
  <c r="AU82" i="2" s="1"/>
  <c r="Y82" i="2"/>
  <c r="AT40" i="2"/>
  <c r="AU40" i="2" s="1"/>
  <c r="W41" i="2"/>
  <c r="W46" i="2"/>
  <c r="Y40" i="2"/>
  <c r="AT87" i="2"/>
  <c r="AU87" i="2" s="1"/>
  <c r="Y87" i="2"/>
  <c r="AT100" i="2"/>
  <c r="AU100" i="2" s="1"/>
  <c r="Y100" i="2"/>
  <c r="AT35" i="2"/>
  <c r="AU35" i="2" s="1"/>
  <c r="Y35" i="2"/>
  <c r="AT58" i="2"/>
  <c r="AU58" i="2" s="1"/>
  <c r="W59" i="2"/>
  <c r="Y58" i="2"/>
  <c r="AT10" i="2" l="1"/>
  <c r="AU10" i="2" s="1"/>
  <c r="W11" i="2"/>
  <c r="Y10" i="2"/>
  <c r="AT59" i="2"/>
  <c r="AU59" i="2" s="1"/>
  <c r="Y59" i="2"/>
  <c r="AT83" i="2"/>
  <c r="AU83" i="2" s="1"/>
  <c r="Y83" i="2"/>
  <c r="W71" i="2"/>
  <c r="AT70" i="2"/>
  <c r="AU70" i="2" s="1"/>
  <c r="Y70" i="2"/>
  <c r="W17" i="2"/>
  <c r="W22" i="2"/>
  <c r="AT16" i="2"/>
  <c r="AU16" i="2" s="1"/>
  <c r="Y16" i="2"/>
  <c r="AT46" i="2"/>
  <c r="AU46" i="2" s="1"/>
  <c r="W47" i="2"/>
  <c r="Y46" i="2"/>
  <c r="AT88" i="2"/>
  <c r="AU88" i="2" s="1"/>
  <c r="W89" i="2"/>
  <c r="Y88" i="2"/>
  <c r="AT41" i="2"/>
  <c r="AU41" i="2" s="1"/>
  <c r="Y41" i="2"/>
  <c r="AT7" i="2"/>
  <c r="Y7" i="2"/>
  <c r="W15" i="2"/>
  <c r="Y15" i="2" s="1"/>
  <c r="AT65" i="2"/>
  <c r="AU65" i="2" s="1"/>
  <c r="Y65" i="2"/>
  <c r="AT94" i="2" l="1"/>
  <c r="AU94" i="2" s="1"/>
  <c r="W95" i="2"/>
  <c r="Y94" i="2"/>
  <c r="W23" i="2"/>
  <c r="AT22" i="2"/>
  <c r="AU22" i="2" s="1"/>
  <c r="Y22" i="2"/>
  <c r="AT47" i="2"/>
  <c r="AU47" i="2" s="1"/>
  <c r="Y47" i="2"/>
  <c r="AT89" i="2"/>
  <c r="AU89" i="2" s="1"/>
  <c r="Y89" i="2"/>
  <c r="AT17" i="2"/>
  <c r="AU17" i="2" s="1"/>
  <c r="Y17" i="2"/>
  <c r="AT71" i="2"/>
  <c r="AU71" i="2" s="1"/>
  <c r="Y71" i="2"/>
  <c r="AU7" i="2"/>
  <c r="AT15" i="2"/>
  <c r="AU15" i="2" s="1"/>
  <c r="AT11" i="2"/>
  <c r="AU11" i="2" s="1"/>
  <c r="Y11" i="2"/>
  <c r="AT23" i="2" l="1"/>
  <c r="AU23" i="2" s="1"/>
  <c r="Y23" i="2"/>
  <c r="AT95" i="2"/>
  <c r="AU95" i="2" s="1"/>
  <c r="Y95" i="2"/>
  <c r="AD40" i="4" l="1"/>
  <c r="AD37" i="4"/>
  <c r="AD23" i="4"/>
  <c r="AD38" i="4"/>
  <c r="AD36" i="4"/>
  <c r="AD33" i="4"/>
  <c r="AD35" i="4"/>
  <c r="AD29" i="4"/>
  <c r="AD28" i="4"/>
  <c r="AD30" i="4"/>
  <c r="AD25" i="4"/>
  <c r="AD27" i="4"/>
  <c r="AD5" i="4"/>
  <c r="AD21" i="4"/>
  <c r="AD20" i="4"/>
  <c r="AD19" i="4"/>
  <c r="AD15" i="4"/>
  <c r="AD14" i="4"/>
  <c r="AD17" i="4"/>
  <c r="AD16" i="4"/>
  <c r="AD8" i="4"/>
  <c r="AD9" i="4"/>
  <c r="AD11" i="4"/>
  <c r="AD10" i="4"/>
  <c r="AD7" i="4"/>
  <c r="AC22" i="4" l="1"/>
  <c r="AD22" i="4" s="1"/>
  <c r="AD13" i="4"/>
  <c r="AC12" i="4"/>
  <c r="AD12" i="4" s="1"/>
  <c r="AD6" i="4"/>
  <c r="AC31" i="4"/>
  <c r="AD31" i="4" s="1"/>
  <c r="AD24" i="4"/>
  <c r="AC39" i="4"/>
  <c r="AD39" i="4" s="1"/>
  <c r="AD32" i="4"/>
  <c r="AQ53" i="2" l="1"/>
  <c r="AR53" i="2" s="1"/>
  <c r="V53" i="2"/>
  <c r="AQ61" i="2"/>
  <c r="AR61" i="2" s="1"/>
  <c r="V61" i="2"/>
  <c r="AQ56" i="2"/>
  <c r="AR56" i="2" s="1"/>
  <c r="V56" i="2"/>
  <c r="AQ80" i="2" l="1"/>
  <c r="AR80" i="2" s="1"/>
  <c r="V80" i="2"/>
  <c r="AQ77" i="2"/>
  <c r="AR77" i="2" s="1"/>
  <c r="V77" i="2"/>
  <c r="AQ54" i="2"/>
  <c r="AR54" i="2" s="1"/>
  <c r="V54" i="2"/>
  <c r="AQ85" i="2"/>
  <c r="AR85" i="2" s="1"/>
  <c r="V85" i="2"/>
  <c r="AK61" i="2"/>
  <c r="AL61" i="2" s="1"/>
  <c r="AQ13" i="13"/>
  <c r="P61" i="2"/>
  <c r="AQ5" i="13"/>
  <c r="AK53" i="2"/>
  <c r="AL53" i="2" s="1"/>
  <c r="P53" i="2"/>
  <c r="AK56" i="2"/>
  <c r="AL56" i="2" s="1"/>
  <c r="AQ8" i="13"/>
  <c r="P56" i="2"/>
  <c r="AQ55" i="2" l="1"/>
  <c r="AR55" i="2" s="1"/>
  <c r="V55" i="2"/>
  <c r="AQ78" i="2"/>
  <c r="AR78" i="2" s="1"/>
  <c r="V78" i="2"/>
  <c r="AK80" i="2"/>
  <c r="AL80" i="2" s="1"/>
  <c r="AR8" i="13"/>
  <c r="P80" i="2"/>
  <c r="AK54" i="2"/>
  <c r="AL54" i="2" s="1"/>
  <c r="AQ6" i="13"/>
  <c r="P54" i="2"/>
  <c r="AK77" i="2"/>
  <c r="AL77" i="2" s="1"/>
  <c r="AR5" i="13"/>
  <c r="P77" i="2"/>
  <c r="AK85" i="2"/>
  <c r="AL85" i="2" s="1"/>
  <c r="AR13" i="13"/>
  <c r="P85" i="2"/>
  <c r="T59" i="2" l="1"/>
  <c r="AQ58" i="2"/>
  <c r="AR58" i="2" s="1"/>
  <c r="V58" i="2"/>
  <c r="T100" i="2"/>
  <c r="T98" i="2"/>
  <c r="AQ79" i="2"/>
  <c r="AR79" i="2" s="1"/>
  <c r="V79" i="2"/>
  <c r="AK55" i="2"/>
  <c r="AL55" i="2" s="1"/>
  <c r="AQ7" i="13"/>
  <c r="P55" i="2"/>
  <c r="AK78" i="2"/>
  <c r="AL78" i="2" s="1"/>
  <c r="AR6" i="13"/>
  <c r="P78" i="2"/>
  <c r="T83" i="2" l="1"/>
  <c r="AQ82" i="2"/>
  <c r="AR82" i="2" s="1"/>
  <c r="V82" i="2"/>
  <c r="AQ98" i="2"/>
  <c r="AR98" i="2" s="1"/>
  <c r="V98" i="2"/>
  <c r="AQ100" i="2"/>
  <c r="AR100" i="2" s="1"/>
  <c r="V100" i="2"/>
  <c r="AQ59" i="2"/>
  <c r="AR59" i="2" s="1"/>
  <c r="V59" i="2"/>
  <c r="AQ10" i="13"/>
  <c r="AQ11" i="13" s="1"/>
  <c r="AK58" i="2"/>
  <c r="AL58" i="2" s="1"/>
  <c r="N59" i="2"/>
  <c r="P58" i="2"/>
  <c r="AK79" i="2"/>
  <c r="AL79" i="2" s="1"/>
  <c r="N100" i="2"/>
  <c r="N98" i="2"/>
  <c r="AR7" i="13"/>
  <c r="P79" i="2"/>
  <c r="AQ83" i="2" l="1"/>
  <c r="AR83" i="2" s="1"/>
  <c r="V83" i="2"/>
  <c r="AK98" i="2"/>
  <c r="AL98" i="2" s="1"/>
  <c r="P98" i="2"/>
  <c r="AK100" i="2"/>
  <c r="AL100" i="2" s="1"/>
  <c r="P100" i="2"/>
  <c r="AK59" i="2"/>
  <c r="AL59" i="2" s="1"/>
  <c r="P59" i="2"/>
  <c r="AR10" i="13"/>
  <c r="AR11" i="13" s="1"/>
  <c r="N83" i="2"/>
  <c r="AK82" i="2"/>
  <c r="AL82" i="2" s="1"/>
  <c r="P82" i="2"/>
  <c r="AK83" i="2" l="1"/>
  <c r="AL83" i="2" s="1"/>
  <c r="P83" i="2"/>
  <c r="AQ8" i="2" l="1"/>
  <c r="AR8" i="2" s="1"/>
  <c r="V8" i="2"/>
  <c r="V32" i="2"/>
  <c r="AQ32" i="2"/>
  <c r="AR32" i="2" s="1"/>
  <c r="AK32" i="2" l="1"/>
  <c r="AL32" i="2" s="1"/>
  <c r="AP8" i="13"/>
  <c r="P32" i="2"/>
  <c r="AO8" i="13"/>
  <c r="AK8" i="2"/>
  <c r="AL8" i="2" s="1"/>
  <c r="P8" i="2"/>
  <c r="AB23" i="4" l="1"/>
  <c r="AB28" i="4"/>
  <c r="AB30" i="4"/>
  <c r="AB5" i="4"/>
  <c r="AB21" i="4"/>
  <c r="AB38" i="4"/>
  <c r="AB37" i="4"/>
  <c r="AB24" i="4" l="1"/>
  <c r="AB13" i="4"/>
  <c r="AC5" i="13" l="1"/>
  <c r="G77" i="2"/>
  <c r="AB77" i="2"/>
  <c r="AC77" i="2" s="1"/>
  <c r="G53" i="2"/>
  <c r="AB53" i="2"/>
  <c r="AC53" i="2" s="1"/>
  <c r="AB5" i="13"/>
  <c r="M85" i="2" l="1"/>
  <c r="AM13" i="13"/>
  <c r="AH85" i="2"/>
  <c r="AI85" i="2" s="1"/>
  <c r="AH61" i="2"/>
  <c r="AI61" i="2" s="1"/>
  <c r="AL13" i="13"/>
  <c r="M61" i="2"/>
  <c r="AH53" i="2" l="1"/>
  <c r="AI53" i="2" s="1"/>
  <c r="AL5" i="13"/>
  <c r="M53" i="2"/>
  <c r="J77" i="2" l="1"/>
  <c r="AH5" i="13"/>
  <c r="AE77" i="2"/>
  <c r="AF77" i="2" s="1"/>
  <c r="AH77" i="2"/>
  <c r="AI77" i="2" s="1"/>
  <c r="M77" i="2"/>
  <c r="AM5" i="13"/>
  <c r="S80" i="2" l="1"/>
  <c r="AN80" i="2"/>
  <c r="AO80" i="2" s="1"/>
  <c r="S56" i="2"/>
  <c r="AN56" i="2"/>
  <c r="AO56" i="2" s="1"/>
  <c r="S54" i="2" l="1"/>
  <c r="AN54" i="2"/>
  <c r="AO54" i="2" s="1"/>
  <c r="S78" i="2"/>
  <c r="AN78" i="2"/>
  <c r="AO78" i="2" s="1"/>
  <c r="S60" i="2"/>
  <c r="Q62" i="2"/>
  <c r="AN60" i="2"/>
  <c r="AO60" i="2" s="1"/>
  <c r="AN84" i="2"/>
  <c r="AO84" i="2" s="1"/>
  <c r="S84" i="2"/>
  <c r="Q86" i="2"/>
  <c r="AH56" i="2"/>
  <c r="AI56" i="2" s="1"/>
  <c r="M56" i="2"/>
  <c r="AL8" i="13"/>
  <c r="M80" i="2"/>
  <c r="AM8" i="13"/>
  <c r="AH80" i="2"/>
  <c r="AI80" i="2" s="1"/>
  <c r="S55" i="2" l="1"/>
  <c r="AN55" i="2"/>
  <c r="AO55" i="2" s="1"/>
  <c r="S62" i="2"/>
  <c r="Q63" i="2"/>
  <c r="AN62" i="2"/>
  <c r="AO62" i="2" s="1"/>
  <c r="Q87" i="2"/>
  <c r="S79" i="2"/>
  <c r="Q98" i="2"/>
  <c r="Q100" i="2"/>
  <c r="AN79" i="2"/>
  <c r="AO79" i="2" s="1"/>
  <c r="S86" i="2"/>
  <c r="AN86" i="2"/>
  <c r="AO86" i="2" s="1"/>
  <c r="AH54" i="2"/>
  <c r="AI54" i="2" s="1"/>
  <c r="AL6" i="13"/>
  <c r="M54" i="2"/>
  <c r="AH78" i="2"/>
  <c r="AI78" i="2" s="1"/>
  <c r="M78" i="2"/>
  <c r="AM6" i="13"/>
  <c r="S98" i="2" l="1"/>
  <c r="AN98" i="2"/>
  <c r="AO98" i="2" s="1"/>
  <c r="G80" i="2"/>
  <c r="AB80" i="2"/>
  <c r="AC80" i="2" s="1"/>
  <c r="AC8" i="13"/>
  <c r="S87" i="2"/>
  <c r="AN87" i="2"/>
  <c r="AO87" i="2" s="1"/>
  <c r="G8" i="2"/>
  <c r="Z8" i="13"/>
  <c r="AB8" i="2"/>
  <c r="AC8" i="2" s="1"/>
  <c r="G56" i="2"/>
  <c r="AB56" i="2"/>
  <c r="AC56" i="2" s="1"/>
  <c r="AB8" i="13"/>
  <c r="S63" i="2"/>
  <c r="AN63" i="2"/>
  <c r="AO63" i="2" s="1"/>
  <c r="AB29" i="2"/>
  <c r="AC29" i="2" s="1"/>
  <c r="AA5" i="13"/>
  <c r="G29" i="2"/>
  <c r="S82" i="2"/>
  <c r="Q83" i="2"/>
  <c r="AN82" i="2"/>
  <c r="AO82" i="2" s="1"/>
  <c r="S58" i="2"/>
  <c r="AN58" i="2"/>
  <c r="AO58" i="2" s="1"/>
  <c r="Q59" i="2"/>
  <c r="S100" i="2"/>
  <c r="AN100" i="2"/>
  <c r="AO100" i="2" s="1"/>
  <c r="M79" i="2"/>
  <c r="AM7" i="13"/>
  <c r="K98" i="2"/>
  <c r="K100" i="2"/>
  <c r="AH79" i="2"/>
  <c r="AI79" i="2" s="1"/>
  <c r="M55" i="2"/>
  <c r="AH55" i="2"/>
  <c r="AI55" i="2" s="1"/>
  <c r="AL7" i="13"/>
  <c r="G84" i="2" l="1"/>
  <c r="AB84" i="2"/>
  <c r="AC84" i="2" s="1"/>
  <c r="E86" i="2"/>
  <c r="AC12" i="13"/>
  <c r="AC14" i="13" s="1"/>
  <c r="G5" i="2"/>
  <c r="Z5" i="13"/>
  <c r="AB5" i="2"/>
  <c r="AC5" i="2" s="1"/>
  <c r="S59" i="2"/>
  <c r="AN59" i="2"/>
  <c r="AO59" i="2" s="1"/>
  <c r="AB6" i="13"/>
  <c r="G54" i="2"/>
  <c r="AB54" i="2"/>
  <c r="AC54" i="2" s="1"/>
  <c r="G79" i="2"/>
  <c r="AB79" i="2"/>
  <c r="AC79" i="2" s="1"/>
  <c r="E98" i="2"/>
  <c r="E100" i="2"/>
  <c r="AC7" i="13"/>
  <c r="E59" i="2"/>
  <c r="AB10" i="13"/>
  <c r="G58" i="2"/>
  <c r="AB58" i="2"/>
  <c r="AC58" i="2" s="1"/>
  <c r="G55" i="2"/>
  <c r="AB55" i="2"/>
  <c r="AC55" i="2" s="1"/>
  <c r="AB7" i="13"/>
  <c r="AB31" i="2"/>
  <c r="AC31" i="2" s="1"/>
  <c r="E39" i="2"/>
  <c r="AA7" i="13"/>
  <c r="AA15" i="13" s="1"/>
  <c r="G31" i="2"/>
  <c r="Q65" i="2"/>
  <c r="S64" i="2"/>
  <c r="AN64" i="2"/>
  <c r="AO64" i="2" s="1"/>
  <c r="AB32" i="2"/>
  <c r="AC32" i="2" s="1"/>
  <c r="AA8" i="13"/>
  <c r="G32" i="2"/>
  <c r="AB30" i="2"/>
  <c r="AC30" i="2" s="1"/>
  <c r="AA6" i="13"/>
  <c r="G30" i="2"/>
  <c r="S88" i="2"/>
  <c r="Q89" i="2"/>
  <c r="AN88" i="2"/>
  <c r="AO88" i="2" s="1"/>
  <c r="G60" i="2"/>
  <c r="AB60" i="2"/>
  <c r="AC60" i="2" s="1"/>
  <c r="E62" i="2"/>
  <c r="AB12" i="13"/>
  <c r="AB14" i="13" s="1"/>
  <c r="G78" i="2"/>
  <c r="AB78" i="2"/>
  <c r="AC78" i="2" s="1"/>
  <c r="AC6" i="13"/>
  <c r="AB34" i="2"/>
  <c r="AC34" i="2" s="1"/>
  <c r="E35" i="2"/>
  <c r="AA10" i="13"/>
  <c r="G34" i="2"/>
  <c r="Z7" i="13"/>
  <c r="Z15" i="13" s="1"/>
  <c r="E15" i="2"/>
  <c r="G15" i="2" s="1"/>
  <c r="AB7" i="2"/>
  <c r="G7" i="2"/>
  <c r="AN83" i="2"/>
  <c r="AO83" i="2" s="1"/>
  <c r="S83" i="2"/>
  <c r="AB9" i="1"/>
  <c r="AC9" i="1" s="1"/>
  <c r="G9" i="1"/>
  <c r="AD8" i="13"/>
  <c r="AH100" i="2"/>
  <c r="AI100" i="2" s="1"/>
  <c r="M100" i="2"/>
  <c r="M98" i="2"/>
  <c r="AH98" i="2"/>
  <c r="AI98" i="2" s="1"/>
  <c r="AH58" i="2"/>
  <c r="AI58" i="2" s="1"/>
  <c r="K59" i="2"/>
  <c r="AL10" i="13"/>
  <c r="AL11" i="13" s="1"/>
  <c r="M58" i="2"/>
  <c r="AH82" i="2"/>
  <c r="AI82" i="2" s="1"/>
  <c r="M82" i="2"/>
  <c r="AM10" i="13"/>
  <c r="AM11" i="13" s="1"/>
  <c r="K83" i="2"/>
  <c r="AA11" i="13" l="1"/>
  <c r="AB15" i="13"/>
  <c r="J84" i="2"/>
  <c r="AE84" i="2"/>
  <c r="AF84" i="2" s="1"/>
  <c r="AH12" i="13"/>
  <c r="AH14" i="13" s="1"/>
  <c r="AB100" i="2"/>
  <c r="AC100" i="2" s="1"/>
  <c r="G100" i="2"/>
  <c r="AN89" i="2"/>
  <c r="AO89" i="2" s="1"/>
  <c r="S89" i="2"/>
  <c r="AB98" i="2"/>
  <c r="AC98" i="2" s="1"/>
  <c r="G98" i="2"/>
  <c r="J78" i="2"/>
  <c r="AE78" i="2"/>
  <c r="AF78" i="2" s="1"/>
  <c r="AH6" i="13"/>
  <c r="H79" i="2"/>
  <c r="AC10" i="13"/>
  <c r="AC11" i="13" s="1"/>
  <c r="G82" i="2"/>
  <c r="AB82" i="2"/>
  <c r="AC82" i="2" s="1"/>
  <c r="E83" i="2"/>
  <c r="G19" i="1"/>
  <c r="AB19" i="1"/>
  <c r="AC19" i="1" s="1"/>
  <c r="AB15" i="2"/>
  <c r="AC15" i="2" s="1"/>
  <c r="AC7" i="2"/>
  <c r="AN65" i="2"/>
  <c r="AO65" i="2" s="1"/>
  <c r="S65" i="2"/>
  <c r="E16" i="1"/>
  <c r="G16" i="1" s="1"/>
  <c r="E39" i="1"/>
  <c r="G39" i="1" s="1"/>
  <c r="E37" i="1"/>
  <c r="G37" i="1" s="1"/>
  <c r="AB8" i="1"/>
  <c r="G8" i="1"/>
  <c r="E30" i="1"/>
  <c r="G30" i="1" s="1"/>
  <c r="AC15" i="13"/>
  <c r="S94" i="2"/>
  <c r="AN94" i="2"/>
  <c r="AO94" i="2" s="1"/>
  <c r="Q95" i="2"/>
  <c r="G62" i="2"/>
  <c r="AB62" i="2"/>
  <c r="AC62" i="2" s="1"/>
  <c r="E63" i="2"/>
  <c r="AB11" i="13"/>
  <c r="G86" i="2"/>
  <c r="AB86" i="2"/>
  <c r="AC86" i="2" s="1"/>
  <c r="E87" i="2"/>
  <c r="E11" i="2"/>
  <c r="Z10" i="13"/>
  <c r="Z11" i="13" s="1"/>
  <c r="G10" i="2"/>
  <c r="AB10" i="2"/>
  <c r="AC10" i="2" s="1"/>
  <c r="E16" i="2"/>
  <c r="S70" i="2"/>
  <c r="AN70" i="2"/>
  <c r="AO70" i="2" s="1"/>
  <c r="Q71" i="2"/>
  <c r="AB39" i="2"/>
  <c r="AC39" i="2" s="1"/>
  <c r="G39" i="2"/>
  <c r="G59" i="2"/>
  <c r="AB59" i="2"/>
  <c r="AC59" i="2" s="1"/>
  <c r="Z6" i="13"/>
  <c r="AB6" i="2"/>
  <c r="AC6" i="2" s="1"/>
  <c r="G6" i="2"/>
  <c r="AB6" i="1"/>
  <c r="AC6" i="1" s="1"/>
  <c r="AD5" i="13"/>
  <c r="G6" i="1"/>
  <c r="AB35" i="2"/>
  <c r="AC35" i="2" s="1"/>
  <c r="G35" i="2"/>
  <c r="AH59" i="2"/>
  <c r="AI59" i="2" s="1"/>
  <c r="M59" i="2"/>
  <c r="AH83" i="2"/>
  <c r="AI83" i="2" s="1"/>
  <c r="M83" i="2"/>
  <c r="E17" i="1" l="1"/>
  <c r="E12" i="1"/>
  <c r="G12" i="1" s="1"/>
  <c r="AB11" i="1"/>
  <c r="G11" i="1"/>
  <c r="S71" i="2"/>
  <c r="AN71" i="2"/>
  <c r="AO71" i="2" s="1"/>
  <c r="G87" i="2"/>
  <c r="AB87" i="2"/>
  <c r="AC87" i="2" s="1"/>
  <c r="AB64" i="2"/>
  <c r="AC64" i="2" s="1"/>
  <c r="AB16" i="13"/>
  <c r="AB17" i="13" s="1"/>
  <c r="G64" i="2"/>
  <c r="E65" i="2"/>
  <c r="J82" i="2"/>
  <c r="AE82" i="2"/>
  <c r="AF82" i="2" s="1"/>
  <c r="H80" i="2"/>
  <c r="H83" i="2"/>
  <c r="AH10" i="13"/>
  <c r="AB88" i="2"/>
  <c r="AC88" i="2" s="1"/>
  <c r="AC16" i="13"/>
  <c r="AC17" i="13" s="1"/>
  <c r="G88" i="2"/>
  <c r="E89" i="2"/>
  <c r="AB16" i="2"/>
  <c r="AC16" i="2" s="1"/>
  <c r="E22" i="2"/>
  <c r="E17" i="2"/>
  <c r="Z16" i="13"/>
  <c r="Z17" i="13" s="1"/>
  <c r="G16" i="2"/>
  <c r="H100" i="2"/>
  <c r="H98" i="2"/>
  <c r="AE79" i="2"/>
  <c r="AF79" i="2" s="1"/>
  <c r="J79" i="2"/>
  <c r="H87" i="2"/>
  <c r="AH7" i="13"/>
  <c r="AH15" i="13" s="1"/>
  <c r="E46" i="2"/>
  <c r="E41" i="2"/>
  <c r="AB40" i="2"/>
  <c r="AC40" i="2" s="1"/>
  <c r="AA16" i="13"/>
  <c r="AA17" i="13" s="1"/>
  <c r="G40" i="2"/>
  <c r="G63" i="2"/>
  <c r="AB63" i="2"/>
  <c r="AC63" i="2" s="1"/>
  <c r="AB39" i="1"/>
  <c r="AC39" i="1" s="1"/>
  <c r="AB16" i="1"/>
  <c r="AC16" i="1" s="1"/>
  <c r="AB37" i="1"/>
  <c r="AC37" i="1" s="1"/>
  <c r="AB30" i="1"/>
  <c r="AC30" i="1" s="1"/>
  <c r="AC8" i="1"/>
  <c r="AD6" i="13"/>
  <c r="AD7" i="13" s="1"/>
  <c r="AB7" i="1"/>
  <c r="AC7" i="1" s="1"/>
  <c r="G7" i="1"/>
  <c r="AB25" i="4"/>
  <c r="AB11" i="2"/>
  <c r="AC11" i="2" s="1"/>
  <c r="G11" i="2"/>
  <c r="AN95" i="2"/>
  <c r="AO95" i="2" s="1"/>
  <c r="S95" i="2"/>
  <c r="AB83" i="2"/>
  <c r="AC83" i="2" s="1"/>
  <c r="G83" i="2"/>
  <c r="AB11" i="4"/>
  <c r="AB15" i="4"/>
  <c r="AB7" i="4"/>
  <c r="AB8" i="4"/>
  <c r="AB16" i="4"/>
  <c r="AB19" i="4"/>
  <c r="AB9" i="4"/>
  <c r="AB10" i="4"/>
  <c r="AB17" i="4"/>
  <c r="AB20" i="4"/>
  <c r="AB27" i="4"/>
  <c r="AB29" i="4"/>
  <c r="AB33" i="4"/>
  <c r="AB36" i="4"/>
  <c r="AB35" i="4"/>
  <c r="AB17" i="2" l="1"/>
  <c r="AC17" i="2" s="1"/>
  <c r="G17" i="2"/>
  <c r="J83" i="2"/>
  <c r="AE83" i="2"/>
  <c r="AF83" i="2" s="1"/>
  <c r="AB14" i="4"/>
  <c r="AA22" i="4"/>
  <c r="AB22" i="4" s="1"/>
  <c r="J88" i="2"/>
  <c r="AE88" i="2"/>
  <c r="AF88" i="2" s="1"/>
  <c r="H89" i="2"/>
  <c r="AH16" i="13"/>
  <c r="AH17" i="13" s="1"/>
  <c r="J87" i="2"/>
  <c r="AE87" i="2"/>
  <c r="AF87" i="2" s="1"/>
  <c r="Z22" i="13"/>
  <c r="Z23" i="13" s="1"/>
  <c r="AB22" i="2"/>
  <c r="AC22" i="2" s="1"/>
  <c r="E23" i="2"/>
  <c r="G22" i="2"/>
  <c r="J80" i="2"/>
  <c r="AH8" i="13"/>
  <c r="AE80" i="2"/>
  <c r="AF80" i="2" s="1"/>
  <c r="E95" i="2"/>
  <c r="AC22" i="13"/>
  <c r="AC23" i="13" s="1"/>
  <c r="G94" i="2"/>
  <c r="AB94" i="2"/>
  <c r="AC94" i="2" s="1"/>
  <c r="AB70" i="2"/>
  <c r="AC70" i="2" s="1"/>
  <c r="G70" i="2"/>
  <c r="E71" i="2"/>
  <c r="AB22" i="13"/>
  <c r="AB23" i="13" s="1"/>
  <c r="AD15" i="13"/>
  <c r="AD10" i="13"/>
  <c r="G89" i="2"/>
  <c r="AB89" i="2"/>
  <c r="AC89" i="2" s="1"/>
  <c r="J98" i="2"/>
  <c r="AE98" i="2"/>
  <c r="AF98" i="2" s="1"/>
  <c r="AB65" i="2"/>
  <c r="AC65" i="2" s="1"/>
  <c r="G65" i="2"/>
  <c r="AE100" i="2"/>
  <c r="AF100" i="2" s="1"/>
  <c r="J100" i="2"/>
  <c r="AB17" i="1"/>
  <c r="AB12" i="1"/>
  <c r="AC12" i="1" s="1"/>
  <c r="AC11" i="1"/>
  <c r="G41" i="2"/>
  <c r="AB41" i="2"/>
  <c r="AC41" i="2" s="1"/>
  <c r="AA31" i="4"/>
  <c r="AB31" i="4" s="1"/>
  <c r="AB46" i="2"/>
  <c r="AC46" i="2" s="1"/>
  <c r="E47" i="2"/>
  <c r="AA22" i="13"/>
  <c r="AA23" i="13" s="1"/>
  <c r="G46" i="2"/>
  <c r="AH11" i="13"/>
  <c r="G17" i="1"/>
  <c r="E31" i="1"/>
  <c r="E18" i="1"/>
  <c r="G18" i="1" s="1"/>
  <c r="E20" i="1"/>
  <c r="AA39" i="4" l="1"/>
  <c r="AB39" i="4" s="1"/>
  <c r="AB32" i="4"/>
  <c r="AA12" i="4"/>
  <c r="AB12" i="4" s="1"/>
  <c r="AB6" i="4"/>
  <c r="AB23" i="2"/>
  <c r="AC23" i="2" s="1"/>
  <c r="G23" i="2"/>
  <c r="AB31" i="1"/>
  <c r="AB18" i="1"/>
  <c r="AC18" i="1" s="1"/>
  <c r="AC17" i="1"/>
  <c r="AB20" i="1"/>
  <c r="AB47" i="2"/>
  <c r="AC47" i="2" s="1"/>
  <c r="G47" i="2"/>
  <c r="AD11" i="13"/>
  <c r="AD16" i="13"/>
  <c r="E24" i="1"/>
  <c r="G20" i="1"/>
  <c r="E21" i="1"/>
  <c r="G21" i="1" s="1"/>
  <c r="E33" i="1"/>
  <c r="G95" i="2"/>
  <c r="AB95" i="2"/>
  <c r="AC95" i="2" s="1"/>
  <c r="G31" i="1"/>
  <c r="E32" i="1"/>
  <c r="G32" i="1" s="1"/>
  <c r="G71" i="2"/>
  <c r="AB71" i="2"/>
  <c r="AC71" i="2" s="1"/>
  <c r="J94" i="2"/>
  <c r="AE94" i="2"/>
  <c r="AF94" i="2" s="1"/>
  <c r="AH22" i="13"/>
  <c r="AH23" i="13" s="1"/>
  <c r="H95" i="2"/>
  <c r="J89" i="2"/>
  <c r="AE89" i="2"/>
  <c r="AF89" i="2" s="1"/>
  <c r="AB24" i="1" l="1"/>
  <c r="AC24" i="1" s="1"/>
  <c r="G24" i="1"/>
  <c r="E26" i="1"/>
  <c r="AC31" i="1"/>
  <c r="AB32" i="1"/>
  <c r="AC32" i="1" s="1"/>
  <c r="AD17" i="13"/>
  <c r="AD22" i="13"/>
  <c r="AD23" i="13" s="1"/>
  <c r="J95" i="2"/>
  <c r="AE95" i="2"/>
  <c r="AF95" i="2" s="1"/>
  <c r="G33" i="1"/>
  <c r="E34" i="1"/>
  <c r="G34" i="1" s="1"/>
  <c r="AC20" i="1"/>
  <c r="AB21" i="1"/>
  <c r="AC21" i="1" s="1"/>
  <c r="AB33" i="1"/>
  <c r="AC33" i="1" l="1"/>
  <c r="AB34" i="1"/>
  <c r="AC34" i="1" s="1"/>
  <c r="AB26" i="1"/>
  <c r="AC26" i="1" s="1"/>
  <c r="G26" i="1"/>
  <c r="AB40" i="4" l="1"/>
  <c r="AN5" i="2" l="1"/>
  <c r="AO5" i="2" s="1"/>
  <c r="S5" i="2"/>
  <c r="S32" i="2"/>
  <c r="AN32" i="2"/>
  <c r="AO32" i="2" s="1"/>
  <c r="AN29" i="2" l="1"/>
  <c r="AO29" i="2" s="1"/>
  <c r="S29" i="2"/>
  <c r="AE5" i="2"/>
  <c r="AF5" i="2" s="1"/>
  <c r="J5" i="2"/>
  <c r="AE5" i="13"/>
  <c r="H6" i="2"/>
  <c r="J32" i="2"/>
  <c r="AE32" i="2"/>
  <c r="AF32" i="2" s="1"/>
  <c r="AF8" i="13"/>
  <c r="AN30" i="2"/>
  <c r="AO30" i="2" s="1"/>
  <c r="S30" i="2"/>
  <c r="AH32" i="2"/>
  <c r="AI32" i="2" s="1"/>
  <c r="M32" i="2"/>
  <c r="AK8" i="13"/>
  <c r="S9" i="1"/>
  <c r="AN9" i="1"/>
  <c r="AO9" i="1" s="1"/>
  <c r="S8" i="2"/>
  <c r="AN8" i="2"/>
  <c r="AO8" i="2" s="1"/>
  <c r="J9" i="1" l="1"/>
  <c r="AE9" i="1"/>
  <c r="AF9" i="1" s="1"/>
  <c r="AI8" i="13"/>
  <c r="H10" i="2"/>
  <c r="AE8" i="13"/>
  <c r="AE8" i="2"/>
  <c r="AF8" i="2" s="1"/>
  <c r="J8" i="2"/>
  <c r="AE6" i="2"/>
  <c r="AF6" i="2" s="1"/>
  <c r="J6" i="2"/>
  <c r="AE6" i="13"/>
  <c r="AN31" i="2"/>
  <c r="AO31" i="2" s="1"/>
  <c r="S31" i="2"/>
  <c r="Q39" i="2"/>
  <c r="M8" i="2"/>
  <c r="AJ8" i="13"/>
  <c r="AH8" i="2"/>
  <c r="AI8" i="2" s="1"/>
  <c r="AN6" i="1"/>
  <c r="AO6" i="1" s="1"/>
  <c r="S6" i="1"/>
  <c r="S6" i="2"/>
  <c r="AN6" i="2"/>
  <c r="AO6" i="2" s="1"/>
  <c r="AF5" i="13"/>
  <c r="AE29" i="2"/>
  <c r="AF29" i="2" s="1"/>
  <c r="J29" i="2"/>
  <c r="J6" i="1"/>
  <c r="AE6" i="1"/>
  <c r="AF6" i="1" s="1"/>
  <c r="AI5" i="13"/>
  <c r="AN7" i="2" l="1"/>
  <c r="S7" i="2"/>
  <c r="Q15" i="2"/>
  <c r="S15" i="2" s="1"/>
  <c r="S39" i="2"/>
  <c r="AN39" i="2"/>
  <c r="AO39" i="2" s="1"/>
  <c r="J31" i="2"/>
  <c r="H34" i="2"/>
  <c r="AF7" i="13"/>
  <c r="AF15" i="13" s="1"/>
  <c r="AE31" i="2"/>
  <c r="AF31" i="2" s="1"/>
  <c r="H30" i="2"/>
  <c r="H39" i="2"/>
  <c r="J10" i="2"/>
  <c r="AE10" i="13"/>
  <c r="AE11" i="13" s="1"/>
  <c r="H16" i="2"/>
  <c r="AE10" i="2"/>
  <c r="AF10" i="2" s="1"/>
  <c r="AN7" i="1"/>
  <c r="AO7" i="1" s="1"/>
  <c r="S7" i="1"/>
  <c r="AE7" i="1"/>
  <c r="AF7" i="1" s="1"/>
  <c r="AI6" i="13"/>
  <c r="AI7" i="13" s="1"/>
  <c r="J7" i="1"/>
  <c r="S10" i="2" l="1"/>
  <c r="AN10" i="2"/>
  <c r="AO10" i="2" s="1"/>
  <c r="Q11" i="2"/>
  <c r="Q16" i="2"/>
  <c r="J16" i="2"/>
  <c r="AE16" i="13"/>
  <c r="AE17" i="13" s="1"/>
  <c r="AE16" i="2"/>
  <c r="AF16" i="2" s="1"/>
  <c r="H22" i="2"/>
  <c r="S34" i="2"/>
  <c r="Q35" i="2"/>
  <c r="AN34" i="2"/>
  <c r="AO34" i="2" s="1"/>
  <c r="Q40" i="2"/>
  <c r="AE39" i="2"/>
  <c r="AF39" i="2" s="1"/>
  <c r="J39" i="2"/>
  <c r="AE30" i="2"/>
  <c r="AF30" i="2" s="1"/>
  <c r="AF6" i="13"/>
  <c r="J30" i="2"/>
  <c r="AI10" i="13"/>
  <c r="AI15" i="13"/>
  <c r="S8" i="1"/>
  <c r="Q16" i="1"/>
  <c r="S16" i="1" s="1"/>
  <c r="Q39" i="1"/>
  <c r="S39" i="1" s="1"/>
  <c r="Q37" i="1"/>
  <c r="S37" i="1" s="1"/>
  <c r="Q30" i="1"/>
  <c r="S30" i="1" s="1"/>
  <c r="AN8" i="1"/>
  <c r="J34" i="2"/>
  <c r="AF10" i="13"/>
  <c r="AF11" i="13" s="1"/>
  <c r="AE34" i="2"/>
  <c r="AF34" i="2" s="1"/>
  <c r="H40" i="2"/>
  <c r="H35" i="2"/>
  <c r="AN15" i="2"/>
  <c r="AO15" i="2" s="1"/>
  <c r="AO7" i="2"/>
  <c r="AE22" i="13" l="1"/>
  <c r="AE23" i="13" s="1"/>
  <c r="J22" i="2"/>
  <c r="AE22" i="2"/>
  <c r="AF22" i="2" s="1"/>
  <c r="H16" i="1"/>
  <c r="J16" i="1" s="1"/>
  <c r="AE8" i="1"/>
  <c r="J8" i="1"/>
  <c r="H37" i="1"/>
  <c r="J37" i="1" s="1"/>
  <c r="H30" i="1"/>
  <c r="J30" i="1" s="1"/>
  <c r="H39" i="1"/>
  <c r="J39" i="1" s="1"/>
  <c r="Q41" i="2"/>
  <c r="AN40" i="2"/>
  <c r="AO40" i="2" s="1"/>
  <c r="Q46" i="2"/>
  <c r="S40" i="2"/>
  <c r="Q17" i="2"/>
  <c r="S16" i="2"/>
  <c r="Q22" i="2"/>
  <c r="AN16" i="2"/>
  <c r="AO16" i="2" s="1"/>
  <c r="S11" i="2"/>
  <c r="AN11" i="2"/>
  <c r="AO11" i="2" s="1"/>
  <c r="S11" i="1"/>
  <c r="AN11" i="1"/>
  <c r="Q12" i="1"/>
  <c r="S12" i="1" s="1"/>
  <c r="J40" i="2"/>
  <c r="AE40" i="2"/>
  <c r="AF40" i="2" s="1"/>
  <c r="H46" i="2"/>
  <c r="H41" i="2"/>
  <c r="AF16" i="13"/>
  <c r="AF17" i="13" s="1"/>
  <c r="AI11" i="13"/>
  <c r="AI16" i="13"/>
  <c r="S35" i="2"/>
  <c r="AN35" i="2"/>
  <c r="AO35" i="2" s="1"/>
  <c r="AE35" i="2"/>
  <c r="AF35" i="2" s="1"/>
  <c r="J35" i="2"/>
  <c r="AN37" i="1"/>
  <c r="AO37" i="1" s="1"/>
  <c r="AN39" i="1"/>
  <c r="AO39" i="1" s="1"/>
  <c r="AO8" i="1"/>
  <c r="AN16" i="1"/>
  <c r="AO16" i="1" s="1"/>
  <c r="AN30" i="1"/>
  <c r="AO30" i="1" s="1"/>
  <c r="Q23" i="2" l="1"/>
  <c r="AN22" i="2"/>
  <c r="AO22" i="2" s="1"/>
  <c r="S22" i="2"/>
  <c r="Q20" i="1"/>
  <c r="Q18" i="1"/>
  <c r="S18" i="1" s="1"/>
  <c r="S17" i="1"/>
  <c r="Q31" i="1"/>
  <c r="S17" i="2"/>
  <c r="AN17" i="2"/>
  <c r="AO17" i="2" s="1"/>
  <c r="AI17" i="13"/>
  <c r="AI22" i="13"/>
  <c r="AI23" i="13" s="1"/>
  <c r="AN12" i="1"/>
  <c r="AO12" i="1" s="1"/>
  <c r="AO11" i="1"/>
  <c r="AN17" i="1"/>
  <c r="AE30" i="1"/>
  <c r="AF30" i="1" s="1"/>
  <c r="AE16" i="1"/>
  <c r="AF16" i="1" s="1"/>
  <c r="AE37" i="1"/>
  <c r="AF37" i="1" s="1"/>
  <c r="AE39" i="1"/>
  <c r="AF39" i="1" s="1"/>
  <c r="AF8" i="1"/>
  <c r="Q47" i="2"/>
  <c r="S46" i="2"/>
  <c r="AN46" i="2"/>
  <c r="AO46" i="2" s="1"/>
  <c r="H17" i="1"/>
  <c r="AE11" i="1"/>
  <c r="H12" i="1"/>
  <c r="J12" i="1" s="1"/>
  <c r="J11" i="1"/>
  <c r="AE41" i="2"/>
  <c r="AF41" i="2" s="1"/>
  <c r="J41" i="2"/>
  <c r="AN41" i="2"/>
  <c r="AO41" i="2" s="1"/>
  <c r="S41" i="2"/>
  <c r="AF22" i="13"/>
  <c r="AF23" i="13" s="1"/>
  <c r="AE46" i="2"/>
  <c r="AF46" i="2" s="1"/>
  <c r="H47" i="2"/>
  <c r="J46" i="2"/>
  <c r="H31" i="1" l="1"/>
  <c r="H20" i="1"/>
  <c r="H18" i="1"/>
  <c r="J18" i="1" s="1"/>
  <c r="J17" i="1"/>
  <c r="S31" i="1"/>
  <c r="Q32" i="1"/>
  <c r="S32" i="1" s="1"/>
  <c r="AN20" i="1"/>
  <c r="AO17" i="1"/>
  <c r="AN18" i="1"/>
  <c r="AO18" i="1" s="1"/>
  <c r="AN31" i="1"/>
  <c r="AE17" i="1"/>
  <c r="AE12" i="1"/>
  <c r="AF12" i="1" s="1"/>
  <c r="AF11" i="1"/>
  <c r="AN47" i="2"/>
  <c r="AO47" i="2" s="1"/>
  <c r="S47" i="2"/>
  <c r="Q21" i="1"/>
  <c r="S21" i="1" s="1"/>
  <c r="Q33" i="1"/>
  <c r="Q24" i="1"/>
  <c r="S20" i="1"/>
  <c r="AE47" i="2"/>
  <c r="AF47" i="2" s="1"/>
  <c r="J47" i="2"/>
  <c r="S23" i="2"/>
  <c r="AN23" i="2"/>
  <c r="AO23" i="2" s="1"/>
  <c r="AO20" i="1" l="1"/>
  <c r="AN33" i="1"/>
  <c r="AN21" i="1"/>
  <c r="AO21" i="1" s="1"/>
  <c r="AE18" i="1"/>
  <c r="AF18" i="1" s="1"/>
  <c r="AE31" i="1"/>
  <c r="AE20" i="1"/>
  <c r="AF17" i="1"/>
  <c r="Q26" i="1"/>
  <c r="S24" i="1"/>
  <c r="AN24" i="1"/>
  <c r="AO24" i="1" s="1"/>
  <c r="AO31" i="1"/>
  <c r="AN32" i="1"/>
  <c r="AO32" i="1" s="1"/>
  <c r="J20" i="1"/>
  <c r="H24" i="1"/>
  <c r="H21" i="1"/>
  <c r="J21" i="1" s="1"/>
  <c r="H33" i="1"/>
  <c r="Q34" i="1"/>
  <c r="S34" i="1" s="1"/>
  <c r="S33" i="1"/>
  <c r="J31" i="1"/>
  <c r="H32" i="1"/>
  <c r="J32" i="1" s="1"/>
  <c r="J33" i="1" l="1"/>
  <c r="H34" i="1"/>
  <c r="J34" i="1" s="1"/>
  <c r="AN26" i="1"/>
  <c r="AO26" i="1" s="1"/>
  <c r="S26" i="1"/>
  <c r="AE24" i="1"/>
  <c r="AF24" i="1" s="1"/>
  <c r="J24" i="1"/>
  <c r="H26" i="1"/>
  <c r="AE33" i="1"/>
  <c r="AF20" i="1"/>
  <c r="AE21" i="1"/>
  <c r="AF21" i="1" s="1"/>
  <c r="AF31" i="1"/>
  <c r="AE32" i="1"/>
  <c r="AF32" i="1" s="1"/>
  <c r="AO33" i="1"/>
  <c r="AN34" i="1"/>
  <c r="AO34" i="1" s="1"/>
  <c r="AE34" i="1" l="1"/>
  <c r="AF34" i="1" s="1"/>
  <c r="AF33" i="1"/>
  <c r="J26" i="1"/>
  <c r="AE26" i="1"/>
  <c r="AF26" i="1" s="1"/>
  <c r="AQ84" i="2" l="1"/>
  <c r="AR84" i="2" s="1"/>
  <c r="T86" i="2"/>
  <c r="V84" i="2"/>
  <c r="AQ9" i="1"/>
  <c r="AR9" i="1" s="1"/>
  <c r="V9" i="1"/>
  <c r="AQ60" i="2"/>
  <c r="AR60" i="2" s="1"/>
  <c r="T62" i="2"/>
  <c r="V60" i="2"/>
  <c r="T89" i="2" l="1"/>
  <c r="V88" i="2"/>
  <c r="AQ88" i="2"/>
  <c r="AR88" i="2" s="1"/>
  <c r="AQ30" i="2"/>
  <c r="AR30" i="2" s="1"/>
  <c r="V30" i="2"/>
  <c r="AQ62" i="2"/>
  <c r="AR62" i="2" s="1"/>
  <c r="T63" i="2"/>
  <c r="V62" i="2"/>
  <c r="AQ29" i="2"/>
  <c r="AR29" i="2" s="1"/>
  <c r="V29" i="2"/>
  <c r="AH9" i="1"/>
  <c r="AI9" i="1" s="1"/>
  <c r="M9" i="1"/>
  <c r="AN8" i="13"/>
  <c r="AS8" i="13"/>
  <c r="M84" i="2"/>
  <c r="AH84" i="2"/>
  <c r="AI84" i="2" s="1"/>
  <c r="AM12" i="13"/>
  <c r="AM14" i="13" s="1"/>
  <c r="AM15" i="13" s="1"/>
  <c r="K86" i="2"/>
  <c r="V5" i="2"/>
  <c r="AQ5" i="2"/>
  <c r="AR5" i="2" s="1"/>
  <c r="M60" i="2"/>
  <c r="AH60" i="2"/>
  <c r="AI60" i="2" s="1"/>
  <c r="K62" i="2"/>
  <c r="AL12" i="13"/>
  <c r="AL14" i="13" s="1"/>
  <c r="AL15" i="13" s="1"/>
  <c r="AQ86" i="2"/>
  <c r="AR86" i="2" s="1"/>
  <c r="T87" i="2"/>
  <c r="V86" i="2"/>
  <c r="V64" i="2"/>
  <c r="AQ64" i="2"/>
  <c r="AR64" i="2" s="1"/>
  <c r="T65" i="2"/>
  <c r="AK60" i="2"/>
  <c r="AL60" i="2" s="1"/>
  <c r="AQ12" i="13"/>
  <c r="AQ14" i="13" s="1"/>
  <c r="AQ15" i="13" s="1"/>
  <c r="P60" i="2"/>
  <c r="N62" i="2"/>
  <c r="P84" i="2"/>
  <c r="AR12" i="13"/>
  <c r="AR14" i="13" s="1"/>
  <c r="AR15" i="13" s="1"/>
  <c r="AK84" i="2"/>
  <c r="AL84" i="2" s="1"/>
  <c r="N86" i="2"/>
  <c r="T71" i="2" l="1"/>
  <c r="AQ70" i="2"/>
  <c r="AR70" i="2" s="1"/>
  <c r="V70" i="2"/>
  <c r="M5" i="2"/>
  <c r="AJ5" i="13"/>
  <c r="AH5" i="2"/>
  <c r="AI5" i="2" s="1"/>
  <c r="K63" i="2"/>
  <c r="AH62" i="2"/>
  <c r="AI62" i="2" s="1"/>
  <c r="M62" i="2"/>
  <c r="AQ63" i="2"/>
  <c r="AR63" i="2" s="1"/>
  <c r="V63" i="2"/>
  <c r="K89" i="2"/>
  <c r="AH88" i="2"/>
  <c r="AI88" i="2" s="1"/>
  <c r="AM16" i="13"/>
  <c r="AM17" i="13" s="1"/>
  <c r="M88" i="2"/>
  <c r="V6" i="2"/>
  <c r="AQ6" i="2"/>
  <c r="AR6" i="2" s="1"/>
  <c r="V31" i="2"/>
  <c r="AQ31" i="2"/>
  <c r="AR31" i="2" s="1"/>
  <c r="T39" i="2"/>
  <c r="V65" i="2"/>
  <c r="AQ65" i="2"/>
  <c r="AR65" i="2" s="1"/>
  <c r="AH29" i="2"/>
  <c r="AI29" i="2" s="1"/>
  <c r="AK5" i="13"/>
  <c r="M29" i="2"/>
  <c r="AQ94" i="2"/>
  <c r="AR94" i="2" s="1"/>
  <c r="T95" i="2"/>
  <c r="V94" i="2"/>
  <c r="M36" i="2"/>
  <c r="AH36" i="2"/>
  <c r="AI36" i="2" s="1"/>
  <c r="K38" i="2"/>
  <c r="AK12" i="13"/>
  <c r="AK14" i="13" s="1"/>
  <c r="V6" i="1"/>
  <c r="AQ6" i="1"/>
  <c r="AR6" i="1" s="1"/>
  <c r="AL16" i="13"/>
  <c r="AL17" i="13" s="1"/>
  <c r="AH64" i="2"/>
  <c r="AI64" i="2" s="1"/>
  <c r="K65" i="2"/>
  <c r="M64" i="2"/>
  <c r="V87" i="2"/>
  <c r="AQ87" i="2"/>
  <c r="AR87" i="2" s="1"/>
  <c r="K87" i="2"/>
  <c r="AH86" i="2"/>
  <c r="AI86" i="2" s="1"/>
  <c r="M86" i="2"/>
  <c r="AK6" i="13"/>
  <c r="M30" i="2"/>
  <c r="AH30" i="2"/>
  <c r="AI30" i="2" s="1"/>
  <c r="AQ89" i="2"/>
  <c r="AR89" i="2" s="1"/>
  <c r="V89" i="2"/>
  <c r="P30" i="2"/>
  <c r="AP6" i="13"/>
  <c r="AK30" i="2"/>
  <c r="AL30" i="2" s="1"/>
  <c r="N87" i="2"/>
  <c r="P86" i="2"/>
  <c r="AK86" i="2"/>
  <c r="AL86" i="2" s="1"/>
  <c r="AO5" i="13"/>
  <c r="P5" i="2"/>
  <c r="AK5" i="2"/>
  <c r="AL5" i="2" s="1"/>
  <c r="AK12" i="2"/>
  <c r="AL12" i="2" s="1"/>
  <c r="AO12" i="13"/>
  <c r="AO14" i="13" s="1"/>
  <c r="P12" i="2"/>
  <c r="N14" i="2"/>
  <c r="N65" i="2"/>
  <c r="AK64" i="2"/>
  <c r="AL64" i="2" s="1"/>
  <c r="P64" i="2"/>
  <c r="AQ16" i="13"/>
  <c r="AQ17" i="13" s="1"/>
  <c r="N63" i="2"/>
  <c r="AK62" i="2"/>
  <c r="AL62" i="2" s="1"/>
  <c r="P62" i="2"/>
  <c r="N89" i="2"/>
  <c r="AR16" i="13"/>
  <c r="AR17" i="13" s="1"/>
  <c r="P88" i="2"/>
  <c r="N94" i="2"/>
  <c r="AK88" i="2"/>
  <c r="AL88" i="2" s="1"/>
  <c r="AP5" i="13"/>
  <c r="P29" i="2"/>
  <c r="AK29" i="2"/>
  <c r="AL29" i="2" s="1"/>
  <c r="M6" i="1" l="1"/>
  <c r="AN5" i="13"/>
  <c r="AS5" i="13"/>
  <c r="AH6" i="1"/>
  <c r="AI6" i="1" s="1"/>
  <c r="V34" i="2"/>
  <c r="AQ34" i="2"/>
  <c r="AR34" i="2" s="1"/>
  <c r="T40" i="2"/>
  <c r="T35" i="2"/>
  <c r="AH31" i="2"/>
  <c r="AI31" i="2" s="1"/>
  <c r="M31" i="2"/>
  <c r="AK7" i="13"/>
  <c r="AK15" i="13" s="1"/>
  <c r="AH38" i="2"/>
  <c r="AI38" i="2" s="1"/>
  <c r="K39" i="2"/>
  <c r="M38" i="2"/>
  <c r="AH63" i="2"/>
  <c r="AI63" i="2" s="1"/>
  <c r="M63" i="2"/>
  <c r="AQ10" i="2"/>
  <c r="AR10" i="2" s="1"/>
  <c r="V10" i="2"/>
  <c r="T16" i="2"/>
  <c r="T11" i="2"/>
  <c r="V7" i="2"/>
  <c r="AQ7" i="2"/>
  <c r="T15" i="2"/>
  <c r="V15" i="2" s="1"/>
  <c r="M6" i="2"/>
  <c r="AJ6" i="13"/>
  <c r="AH6" i="2"/>
  <c r="AI6" i="2" s="1"/>
  <c r="M65" i="2"/>
  <c r="AH65" i="2"/>
  <c r="AI65" i="2" s="1"/>
  <c r="AQ7" i="1"/>
  <c r="AR7" i="1" s="1"/>
  <c r="V7" i="1"/>
  <c r="V39" i="2"/>
  <c r="AQ39" i="2"/>
  <c r="AR39" i="2" s="1"/>
  <c r="AH89" i="2"/>
  <c r="AI89" i="2" s="1"/>
  <c r="M89" i="2"/>
  <c r="K95" i="2"/>
  <c r="AM22" i="13"/>
  <c r="AM23" i="13" s="1"/>
  <c r="AH94" i="2"/>
  <c r="AI94" i="2" s="1"/>
  <c r="M94" i="2"/>
  <c r="AQ95" i="2"/>
  <c r="AR95" i="2" s="1"/>
  <c r="V95" i="2"/>
  <c r="AL22" i="13"/>
  <c r="AL23" i="13" s="1"/>
  <c r="M70" i="2"/>
  <c r="K71" i="2"/>
  <c r="AH70" i="2"/>
  <c r="AI70" i="2" s="1"/>
  <c r="AH87" i="2"/>
  <c r="AI87" i="2" s="1"/>
  <c r="M87" i="2"/>
  <c r="V71" i="2"/>
  <c r="AQ71" i="2"/>
  <c r="AR71" i="2" s="1"/>
  <c r="P94" i="2"/>
  <c r="AK94" i="2"/>
  <c r="AL94" i="2" s="1"/>
  <c r="N95" i="2"/>
  <c r="AR22" i="13"/>
  <c r="AR23" i="13" s="1"/>
  <c r="P65" i="2"/>
  <c r="AK65" i="2"/>
  <c r="AL65" i="2" s="1"/>
  <c r="AQ22" i="13"/>
  <c r="AQ23" i="13" s="1"/>
  <c r="AK70" i="2"/>
  <c r="AL70" i="2" s="1"/>
  <c r="N71" i="2"/>
  <c r="P70" i="2"/>
  <c r="P89" i="2"/>
  <c r="AK89" i="2"/>
  <c r="AL89" i="2" s="1"/>
  <c r="AK14" i="2"/>
  <c r="P14" i="2"/>
  <c r="N39" i="2"/>
  <c r="AK31" i="2"/>
  <c r="AL31" i="2" s="1"/>
  <c r="AP7" i="13"/>
  <c r="AP15" i="13" s="1"/>
  <c r="P31" i="2"/>
  <c r="AK87" i="2"/>
  <c r="AL87" i="2" s="1"/>
  <c r="P87" i="2"/>
  <c r="AK6" i="2"/>
  <c r="AL6" i="2" s="1"/>
  <c r="AO6" i="13"/>
  <c r="P6" i="2"/>
  <c r="P6" i="1"/>
  <c r="AK6" i="1"/>
  <c r="AL6" i="1" s="1"/>
  <c r="P63" i="2"/>
  <c r="AK63" i="2"/>
  <c r="AL63" i="2" s="1"/>
  <c r="AQ11" i="1" l="1"/>
  <c r="V11" i="1"/>
  <c r="V35" i="2"/>
  <c r="AQ35" i="2"/>
  <c r="AR35" i="2" s="1"/>
  <c r="V40" i="2"/>
  <c r="T41" i="2"/>
  <c r="AQ40" i="2"/>
  <c r="AR40" i="2" s="1"/>
  <c r="T46" i="2"/>
  <c r="AH7" i="1"/>
  <c r="AI7" i="1" s="1"/>
  <c r="M7" i="1"/>
  <c r="AN6" i="13"/>
  <c r="AN7" i="13" s="1"/>
  <c r="AS6" i="13"/>
  <c r="AS7" i="13" s="1"/>
  <c r="AQ15" i="2"/>
  <c r="AR15" i="2" s="1"/>
  <c r="AR7" i="2"/>
  <c r="AJ7" i="13"/>
  <c r="AJ15" i="13" s="1"/>
  <c r="AH7" i="2"/>
  <c r="M7" i="2"/>
  <c r="K15" i="2"/>
  <c r="M15" i="2" s="1"/>
  <c r="AH39" i="2"/>
  <c r="AI39" i="2" s="1"/>
  <c r="M39" i="2"/>
  <c r="M10" i="2"/>
  <c r="AH10" i="2"/>
  <c r="AI10" i="2" s="1"/>
  <c r="AJ10" i="13"/>
  <c r="K11" i="2"/>
  <c r="AQ11" i="2"/>
  <c r="AR11" i="2" s="1"/>
  <c r="V11" i="2"/>
  <c r="AH71" i="2"/>
  <c r="AI71" i="2" s="1"/>
  <c r="M71" i="2"/>
  <c r="M95" i="2"/>
  <c r="AH95" i="2"/>
  <c r="AI95" i="2" s="1"/>
  <c r="AQ16" i="2"/>
  <c r="AR16" i="2" s="1"/>
  <c r="T17" i="2"/>
  <c r="V16" i="2"/>
  <c r="T22" i="2"/>
  <c r="AH34" i="2"/>
  <c r="AI34" i="2" s="1"/>
  <c r="M34" i="2"/>
  <c r="K35" i="2"/>
  <c r="AK10" i="13"/>
  <c r="AK11" i="13" s="1"/>
  <c r="P40" i="2"/>
  <c r="AK40" i="2"/>
  <c r="AL40" i="2" s="1"/>
  <c r="N46" i="2"/>
  <c r="N41" i="2"/>
  <c r="AP16" i="13"/>
  <c r="AP17" i="13" s="1"/>
  <c r="AP10" i="13"/>
  <c r="AP11" i="13" s="1"/>
  <c r="N35" i="2"/>
  <c r="P34" i="2"/>
  <c r="AK34" i="2"/>
  <c r="AL34" i="2" s="1"/>
  <c r="AL14" i="2"/>
  <c r="AO10" i="13"/>
  <c r="AK10" i="2"/>
  <c r="AL10" i="2" s="1"/>
  <c r="N11" i="2"/>
  <c r="P10" i="2"/>
  <c r="AK39" i="2"/>
  <c r="AL39" i="2" s="1"/>
  <c r="P39" i="2"/>
  <c r="AK95" i="2"/>
  <c r="AL95" i="2" s="1"/>
  <c r="P95" i="2"/>
  <c r="N15" i="2"/>
  <c r="P15" i="2" s="1"/>
  <c r="AO7" i="13"/>
  <c r="AO15" i="13" s="1"/>
  <c r="P7" i="2"/>
  <c r="AK7" i="2"/>
  <c r="AL7" i="2" s="1"/>
  <c r="AK71" i="2"/>
  <c r="AL71" i="2" s="1"/>
  <c r="P71" i="2"/>
  <c r="AJ11" i="13" l="1"/>
  <c r="AH35" i="2"/>
  <c r="AI35" i="2" s="1"/>
  <c r="M35" i="2"/>
  <c r="K46" i="2"/>
  <c r="K41" i="2"/>
  <c r="AH40" i="2"/>
  <c r="AI40" i="2" s="1"/>
  <c r="AK16" i="13"/>
  <c r="AK17" i="13" s="1"/>
  <c r="M40" i="2"/>
  <c r="AQ41" i="2"/>
  <c r="AR41" i="2" s="1"/>
  <c r="V41" i="2"/>
  <c r="AH16" i="2"/>
  <c r="AI16" i="2" s="1"/>
  <c r="K17" i="2"/>
  <c r="K22" i="2"/>
  <c r="M16" i="2"/>
  <c r="AJ16" i="13"/>
  <c r="AJ17" i="13" s="1"/>
  <c r="AQ17" i="2"/>
  <c r="AR17" i="2" s="1"/>
  <c r="V17" i="2"/>
  <c r="AQ22" i="2"/>
  <c r="AR22" i="2" s="1"/>
  <c r="T23" i="2"/>
  <c r="V22" i="2"/>
  <c r="AS15" i="13"/>
  <c r="AS10" i="13"/>
  <c r="T18" i="1"/>
  <c r="V18" i="1" s="1"/>
  <c r="T31" i="1"/>
  <c r="V17" i="1"/>
  <c r="T20" i="1"/>
  <c r="AN10" i="13"/>
  <c r="AN15" i="13"/>
  <c r="AQ8" i="1"/>
  <c r="AQ12" i="1" s="1"/>
  <c r="AR12" i="1" s="1"/>
  <c r="T16" i="1"/>
  <c r="V16" i="1" s="1"/>
  <c r="T39" i="1"/>
  <c r="V39" i="1" s="1"/>
  <c r="T37" i="1"/>
  <c r="V37" i="1" s="1"/>
  <c r="V8" i="1"/>
  <c r="T30" i="1"/>
  <c r="V30" i="1" s="1"/>
  <c r="AH8" i="1"/>
  <c r="K39" i="1"/>
  <c r="M39" i="1" s="1"/>
  <c r="M8" i="1"/>
  <c r="K37" i="1"/>
  <c r="M37" i="1" s="1"/>
  <c r="K16" i="1"/>
  <c r="M16" i="1" s="1"/>
  <c r="K30" i="1"/>
  <c r="M30" i="1" s="1"/>
  <c r="AQ17" i="1"/>
  <c r="AR11" i="1"/>
  <c r="K12" i="1"/>
  <c r="M12" i="1" s="1"/>
  <c r="AH11" i="1"/>
  <c r="K17" i="1"/>
  <c r="M11" i="1"/>
  <c r="M11" i="2"/>
  <c r="AH11" i="2"/>
  <c r="AI11" i="2" s="1"/>
  <c r="AH15" i="2"/>
  <c r="AI15" i="2" s="1"/>
  <c r="AI7" i="2"/>
  <c r="T47" i="2"/>
  <c r="AQ46" i="2"/>
  <c r="AR46" i="2" s="1"/>
  <c r="V46" i="2"/>
  <c r="T12" i="1"/>
  <c r="V12" i="1" s="1"/>
  <c r="AK35" i="2"/>
  <c r="AL35" i="2" s="1"/>
  <c r="P35" i="2"/>
  <c r="P11" i="2"/>
  <c r="AK11" i="2"/>
  <c r="AL11" i="2" s="1"/>
  <c r="AO11" i="13"/>
  <c r="AK41" i="2"/>
  <c r="AL41" i="2" s="1"/>
  <c r="P41" i="2"/>
  <c r="N22" i="2"/>
  <c r="N17" i="2"/>
  <c r="AO16" i="13"/>
  <c r="AO17" i="13" s="1"/>
  <c r="AK16" i="2"/>
  <c r="AL16" i="2" s="1"/>
  <c r="P16" i="2"/>
  <c r="AK15" i="2"/>
  <c r="AL15" i="2" s="1"/>
  <c r="AK46" i="2"/>
  <c r="AL46" i="2" s="1"/>
  <c r="P46" i="2"/>
  <c r="AP22" i="13"/>
  <c r="AP23" i="13" s="1"/>
  <c r="N47" i="2"/>
  <c r="T32" i="1" l="1"/>
  <c r="V32" i="1" s="1"/>
  <c r="V31" i="1"/>
  <c r="K18" i="1"/>
  <c r="M18" i="1" s="1"/>
  <c r="K31" i="1"/>
  <c r="K20" i="1"/>
  <c r="M17" i="1"/>
  <c r="AS16" i="13"/>
  <c r="AS11" i="13"/>
  <c r="AH17" i="1"/>
  <c r="AH12" i="1"/>
  <c r="AI12" i="1" s="1"/>
  <c r="AI11" i="1"/>
  <c r="AQ37" i="1"/>
  <c r="AR37" i="1" s="1"/>
  <c r="AQ39" i="1"/>
  <c r="AR39" i="1" s="1"/>
  <c r="AQ30" i="1"/>
  <c r="AR30" i="1" s="1"/>
  <c r="AR8" i="1"/>
  <c r="AQ16" i="1"/>
  <c r="AR16" i="1" s="1"/>
  <c r="AJ22" i="13"/>
  <c r="AJ23" i="13" s="1"/>
  <c r="M22" i="2"/>
  <c r="AH22" i="2"/>
  <c r="AI22" i="2" s="1"/>
  <c r="K23" i="2"/>
  <c r="AH41" i="2"/>
  <c r="AI41" i="2" s="1"/>
  <c r="M41" i="2"/>
  <c r="AQ47" i="2"/>
  <c r="AR47" i="2" s="1"/>
  <c r="V47" i="2"/>
  <c r="AH17" i="2"/>
  <c r="AI17" i="2" s="1"/>
  <c r="M17" i="2"/>
  <c r="M46" i="2"/>
  <c r="AH46" i="2"/>
  <c r="AI46" i="2" s="1"/>
  <c r="AK22" i="13"/>
  <c r="AK23" i="13" s="1"/>
  <c r="K47" i="2"/>
  <c r="AH16" i="1"/>
  <c r="AI16" i="1" s="1"/>
  <c r="AH37" i="1"/>
  <c r="AI37" i="1" s="1"/>
  <c r="AH30" i="1"/>
  <c r="AI30" i="1" s="1"/>
  <c r="AH39" i="1"/>
  <c r="AI39" i="1" s="1"/>
  <c r="AI8" i="1"/>
  <c r="AN11" i="13"/>
  <c r="AN16" i="13"/>
  <c r="AQ23" i="2"/>
  <c r="AR23" i="2" s="1"/>
  <c r="V23" i="2"/>
  <c r="AQ31" i="1"/>
  <c r="AQ18" i="1"/>
  <c r="AR18" i="1" s="1"/>
  <c r="AQ20" i="1"/>
  <c r="AR17" i="1"/>
  <c r="T33" i="1"/>
  <c r="V20" i="1"/>
  <c r="T21" i="1"/>
  <c r="V21" i="1" s="1"/>
  <c r="T24" i="1"/>
  <c r="AK22" i="2"/>
  <c r="AL22" i="2" s="1"/>
  <c r="P22" i="2"/>
  <c r="N23" i="2"/>
  <c r="AO22" i="13"/>
  <c r="AO23" i="13" s="1"/>
  <c r="AK47" i="2"/>
  <c r="AL47" i="2" s="1"/>
  <c r="P47" i="2"/>
  <c r="P17" i="2"/>
  <c r="AK17" i="2"/>
  <c r="AL17" i="2" s="1"/>
  <c r="AQ32" i="1" l="1"/>
  <c r="AR32" i="1" s="1"/>
  <c r="AR31" i="1"/>
  <c r="V24" i="1"/>
  <c r="AQ24" i="1"/>
  <c r="AR24" i="1" s="1"/>
  <c r="T26" i="1"/>
  <c r="AS17" i="13"/>
  <c r="AS22" i="13"/>
  <c r="AS23" i="13" s="1"/>
  <c r="AH47" i="2"/>
  <c r="AI47" i="2" s="1"/>
  <c r="M47" i="2"/>
  <c r="K24" i="1"/>
  <c r="K33" i="1"/>
  <c r="M20" i="1"/>
  <c r="K21" i="1"/>
  <c r="M21" i="1" s="1"/>
  <c r="AN17" i="13"/>
  <c r="AN22" i="13"/>
  <c r="AN23" i="13" s="1"/>
  <c r="V33" i="1"/>
  <c r="T34" i="1"/>
  <c r="V34" i="1" s="1"/>
  <c r="AH23" i="2"/>
  <c r="AI23" i="2" s="1"/>
  <c r="M23" i="2"/>
  <c r="K32" i="1"/>
  <c r="M32" i="1" s="1"/>
  <c r="M31" i="1"/>
  <c r="AQ33" i="1"/>
  <c r="AQ21" i="1"/>
  <c r="AR21" i="1" s="1"/>
  <c r="AR20" i="1"/>
  <c r="AH18" i="1"/>
  <c r="AI18" i="1" s="1"/>
  <c r="AI17" i="1"/>
  <c r="AH31" i="1"/>
  <c r="AH20" i="1"/>
  <c r="P23" i="2"/>
  <c r="AK23" i="2"/>
  <c r="AL23" i="2" s="1"/>
  <c r="AQ34" i="1" l="1"/>
  <c r="AR34" i="1" s="1"/>
  <c r="AR33" i="1"/>
  <c r="AQ26" i="1"/>
  <c r="AR26" i="1" s="1"/>
  <c r="V26" i="1"/>
  <c r="AH33" i="1"/>
  <c r="AH21" i="1"/>
  <c r="AI21" i="1" s="1"/>
  <c r="AI20" i="1"/>
  <c r="AI31" i="1"/>
  <c r="AH32" i="1"/>
  <c r="AI32" i="1" s="1"/>
  <c r="K34" i="1"/>
  <c r="M34" i="1" s="1"/>
  <c r="M33" i="1"/>
  <c r="M24" i="1"/>
  <c r="K26" i="1"/>
  <c r="AH24" i="1"/>
  <c r="AI24" i="1" s="1"/>
  <c r="M26" i="1" l="1"/>
  <c r="AH26" i="1"/>
  <c r="AI26" i="1" s="1"/>
  <c r="AH34" i="1"/>
  <c r="AI34" i="1" s="1"/>
  <c r="AI33" i="1"/>
  <c r="Y9" i="1" l="1"/>
  <c r="AT9" i="1"/>
  <c r="AU9" i="1" s="1"/>
  <c r="P9" i="1" l="1"/>
  <c r="AK9" i="1"/>
  <c r="AL9" i="1" s="1"/>
  <c r="AT22" i="1"/>
  <c r="AU22" i="1" s="1"/>
  <c r="Y22" i="1"/>
  <c r="AT7" i="1" l="1"/>
  <c r="AU7" i="1" s="1"/>
  <c r="Y7" i="1"/>
  <c r="P7" i="1" l="1"/>
  <c r="AK7" i="1"/>
  <c r="AL7" i="1" s="1"/>
  <c r="Y8" i="1"/>
  <c r="W39" i="1"/>
  <c r="Y39" i="1" s="1"/>
  <c r="W16" i="1"/>
  <c r="Y16" i="1" s="1"/>
  <c r="AT8" i="1"/>
  <c r="W37" i="1"/>
  <c r="Y37" i="1" s="1"/>
  <c r="N37" i="1" l="1"/>
  <c r="P37" i="1" s="1"/>
  <c r="N39" i="1"/>
  <c r="P39" i="1" s="1"/>
  <c r="N30" i="1"/>
  <c r="P30" i="1" s="1"/>
  <c r="AK8" i="1"/>
  <c r="N16" i="1"/>
  <c r="P16" i="1" s="1"/>
  <c r="P8" i="1"/>
  <c r="AT39" i="1"/>
  <c r="AU39" i="1" s="1"/>
  <c r="AT16" i="1"/>
  <c r="AU16" i="1" s="1"/>
  <c r="AU8" i="1"/>
  <c r="AT37" i="1"/>
  <c r="AU37" i="1" s="1"/>
  <c r="AT11" i="1"/>
  <c r="Y11" i="1"/>
  <c r="W12" i="1"/>
  <c r="Y12" i="1" s="1"/>
  <c r="AK11" i="1" l="1"/>
  <c r="N17" i="1"/>
  <c r="N12" i="1"/>
  <c r="P12" i="1" s="1"/>
  <c r="P11" i="1"/>
  <c r="Y17" i="1"/>
  <c r="W31" i="1"/>
  <c r="W18" i="1"/>
  <c r="Y18" i="1" s="1"/>
  <c r="W20" i="1"/>
  <c r="AK37" i="1"/>
  <c r="AL37" i="1" s="1"/>
  <c r="AK30" i="1"/>
  <c r="AL30" i="1" s="1"/>
  <c r="AL8" i="1"/>
  <c r="AK16" i="1"/>
  <c r="AL16" i="1" s="1"/>
  <c r="AK39" i="1"/>
  <c r="AL39" i="1" s="1"/>
  <c r="AT12" i="1"/>
  <c r="AU12" i="1" s="1"/>
  <c r="AT17" i="1"/>
  <c r="AU11" i="1"/>
  <c r="W21" i="1" l="1"/>
  <c r="Y21" i="1" s="1"/>
  <c r="Y20" i="1"/>
  <c r="W33" i="1"/>
  <c r="W24" i="1"/>
  <c r="AT20" i="1"/>
  <c r="AT31" i="1"/>
  <c r="AT18" i="1"/>
  <c r="AU18" i="1" s="1"/>
  <c r="AU17" i="1"/>
  <c r="Y31" i="1"/>
  <c r="W32" i="1"/>
  <c r="Y32" i="1" s="1"/>
  <c r="P17" i="1"/>
  <c r="N20" i="1"/>
  <c r="N18" i="1"/>
  <c r="P18" i="1" s="1"/>
  <c r="N31" i="1"/>
  <c r="AK12" i="1"/>
  <c r="AL12" i="1" s="1"/>
  <c r="AK17" i="1"/>
  <c r="AL11" i="1"/>
  <c r="AK31" i="1" l="1"/>
  <c r="AK20" i="1"/>
  <c r="AK18" i="1"/>
  <c r="AL18" i="1" s="1"/>
  <c r="AL17" i="1"/>
  <c r="N32" i="1"/>
  <c r="P32" i="1" s="1"/>
  <c r="P31" i="1"/>
  <c r="AT32" i="1"/>
  <c r="AU32" i="1" s="1"/>
  <c r="AU31" i="1"/>
  <c r="AU20" i="1"/>
  <c r="AT33" i="1"/>
  <c r="AT21" i="1"/>
  <c r="AU21" i="1" s="1"/>
  <c r="P20" i="1"/>
  <c r="N33" i="1"/>
  <c r="N21" i="1"/>
  <c r="P21" i="1" s="1"/>
  <c r="N24" i="1"/>
  <c r="W26" i="1"/>
  <c r="AT24" i="1"/>
  <c r="AU24" i="1" s="1"/>
  <c r="Y24" i="1"/>
  <c r="W34" i="1"/>
  <c r="Y34" i="1" s="1"/>
  <c r="Y33" i="1"/>
  <c r="N34" i="1" l="1"/>
  <c r="P34" i="1" s="1"/>
  <c r="P33" i="1"/>
  <c r="W29" i="1"/>
  <c r="AT26" i="1"/>
  <c r="AU26" i="1" s="1"/>
  <c r="Y26" i="1"/>
  <c r="N26" i="1"/>
  <c r="P24" i="1"/>
  <c r="AK24" i="1"/>
  <c r="AL24" i="1" s="1"/>
  <c r="AT34" i="1"/>
  <c r="AU34" i="1" s="1"/>
  <c r="AU33" i="1"/>
  <c r="AK21" i="1"/>
  <c r="AL21" i="1" s="1"/>
  <c r="AK33" i="1"/>
  <c r="AL20" i="1"/>
  <c r="AL31" i="1"/>
  <c r="AK32" i="1"/>
  <c r="AL32" i="1" s="1"/>
  <c r="P26" i="1" l="1"/>
  <c r="AK26" i="1"/>
  <c r="AL26" i="1" s="1"/>
  <c r="W30" i="1"/>
  <c r="Y30" i="1" s="1"/>
  <c r="W42" i="1"/>
  <c r="Y42" i="1" s="1"/>
  <c r="AT29" i="1"/>
  <c r="Y29" i="1"/>
  <c r="AL33" i="1"/>
  <c r="AK34" i="1"/>
  <c r="AL34" i="1" s="1"/>
  <c r="AT30" i="1" l="1"/>
  <c r="AU30" i="1" s="1"/>
  <c r="AU29" i="1"/>
  <c r="AT42" i="1"/>
  <c r="AU42" i="1" s="1"/>
  <c r="DI57" i="2" l="1"/>
  <c r="DI32" i="2"/>
  <c r="DI45" i="2"/>
  <c r="DC61" i="2"/>
  <c r="DC57" i="2"/>
  <c r="DI37" i="2"/>
  <c r="CQ33" i="2"/>
  <c r="DC37" i="2"/>
  <c r="DI33" i="2"/>
  <c r="CQ37" i="2"/>
  <c r="DI9" i="2"/>
  <c r="CP9" i="7"/>
  <c r="DB9" i="7"/>
  <c r="DC33" i="2"/>
  <c r="DC69" i="2"/>
  <c r="DC32" i="2"/>
  <c r="DC9" i="2"/>
  <c r="CQ9" i="2"/>
  <c r="CQ61" i="2"/>
  <c r="DC45" i="2"/>
  <c r="DH9" i="7"/>
  <c r="DI61" i="2"/>
  <c r="DL9" i="7" l="1"/>
  <c r="ED9" i="7"/>
  <c r="DX9" i="7"/>
  <c r="EE61" i="2"/>
  <c r="DM61" i="2"/>
  <c r="DY61" i="2"/>
  <c r="DM9" i="2"/>
  <c r="EE9" i="2"/>
  <c r="DY9" i="2"/>
  <c r="DY69" i="2"/>
  <c r="DY57" i="2"/>
  <c r="CQ8" i="2"/>
  <c r="DC53" i="2"/>
  <c r="CS9" i="7"/>
  <c r="CT9" i="2"/>
  <c r="CQ29" i="2"/>
  <c r="CQ45" i="2"/>
  <c r="DO9" i="7"/>
  <c r="DI29" i="2"/>
  <c r="DI53" i="2"/>
  <c r="CT33" i="2"/>
  <c r="CT37" i="2"/>
  <c r="CT45" i="2"/>
  <c r="CQ32" i="2"/>
  <c r="CP8" i="7"/>
  <c r="DL8" i="7"/>
  <c r="CT61" i="2"/>
  <c r="DC29" i="2"/>
  <c r="CT32" i="2"/>
  <c r="EE53" i="2" l="1"/>
  <c r="DP9" i="2"/>
  <c r="DP61" i="2"/>
  <c r="DY53" i="2"/>
  <c r="CT29" i="2"/>
  <c r="CQ42" i="2" l="1"/>
  <c r="DL14" i="13"/>
  <c r="DL38" i="2"/>
  <c r="CO38" i="2" l="1"/>
  <c r="CQ36" i="2"/>
  <c r="CQ30" i="2" l="1"/>
  <c r="CQ38" i="2"/>
  <c r="DL15" i="13" l="1"/>
  <c r="DL39" i="2"/>
  <c r="DL11" i="13" l="1"/>
  <c r="DL35" i="2"/>
  <c r="CQ31" i="2"/>
  <c r="CO39" i="2"/>
  <c r="CQ39" i="2" s="1"/>
  <c r="DL17" i="13" l="1"/>
  <c r="DL41" i="2"/>
  <c r="CQ34" i="2"/>
  <c r="CO35" i="2"/>
  <c r="CQ35" i="2" s="1"/>
  <c r="DL23" i="13" l="1"/>
  <c r="DL47" i="2"/>
  <c r="DL44" i="2"/>
  <c r="DL20" i="13"/>
  <c r="CQ40" i="2"/>
  <c r="CO41" i="2"/>
  <c r="CQ41" i="2" s="1"/>
  <c r="CO47" i="2" l="1"/>
  <c r="CQ47" i="2" s="1"/>
  <c r="CQ46" i="2"/>
  <c r="CQ43" i="2"/>
  <c r="CO44" i="2"/>
  <c r="CQ44" i="2" s="1"/>
  <c r="EF14" i="13" l="1"/>
  <c r="ED38" i="2"/>
  <c r="DI42" i="2"/>
  <c r="DX38" i="2"/>
  <c r="DC42" i="2"/>
  <c r="DC36" i="2" l="1"/>
  <c r="DA38" i="2"/>
  <c r="DO38" i="2"/>
  <c r="DQ14" i="13"/>
  <c r="CT42" i="2"/>
  <c r="DG38" i="2"/>
  <c r="DI36" i="2"/>
  <c r="DI38" i="2" l="1"/>
  <c r="DC38" i="2"/>
  <c r="CT36" i="2"/>
  <c r="CR38" i="2"/>
  <c r="DI30" i="2"/>
  <c r="DC30" i="2"/>
  <c r="CT38" i="2" l="1"/>
  <c r="CT30" i="2"/>
  <c r="DX39" i="2"/>
  <c r="EF15" i="13"/>
  <c r="ED39" i="2"/>
  <c r="DQ15" i="13" l="1"/>
  <c r="DO39" i="2"/>
  <c r="EF11" i="13"/>
  <c r="ED35" i="2"/>
  <c r="DX35" i="2"/>
  <c r="DI31" i="2"/>
  <c r="DG39" i="2"/>
  <c r="DI39" i="2" s="1"/>
  <c r="DC31" i="2"/>
  <c r="DA39" i="2"/>
  <c r="DC39" i="2" s="1"/>
  <c r="DC34" i="2" l="1"/>
  <c r="DA35" i="2"/>
  <c r="DC35" i="2" s="1"/>
  <c r="CT31" i="2"/>
  <c r="CR39" i="2"/>
  <c r="CT39" i="2" s="1"/>
  <c r="DI34" i="2"/>
  <c r="DG35" i="2"/>
  <c r="DI35" i="2" s="1"/>
  <c r="DO35" i="2"/>
  <c r="DQ11" i="13"/>
  <c r="EF17" i="13"/>
  <c r="ED41" i="2"/>
  <c r="DX41" i="2"/>
  <c r="ED47" i="2" l="1"/>
  <c r="EF23" i="13"/>
  <c r="CT34" i="2"/>
  <c r="CR35" i="2"/>
  <c r="CT35" i="2" s="1"/>
  <c r="DQ17" i="13"/>
  <c r="DO41" i="2"/>
  <c r="DG41" i="2"/>
  <c r="DI41" i="2" s="1"/>
  <c r="DI40" i="2"/>
  <c r="DX44" i="2"/>
  <c r="DA41" i="2"/>
  <c r="DC41" i="2" s="1"/>
  <c r="DC40" i="2"/>
  <c r="EF20" i="13"/>
  <c r="ED44" i="2"/>
  <c r="DX47" i="2"/>
  <c r="DG47" i="2" l="1"/>
  <c r="DI47" i="2" s="1"/>
  <c r="DI46" i="2"/>
  <c r="DO47" i="2"/>
  <c r="DQ23" i="13"/>
  <c r="DA47" i="2"/>
  <c r="DC47" i="2" s="1"/>
  <c r="DC46" i="2"/>
  <c r="DC43" i="2"/>
  <c r="DA44" i="2"/>
  <c r="DC44" i="2" s="1"/>
  <c r="DG44" i="2"/>
  <c r="DI44" i="2" s="1"/>
  <c r="DI43" i="2"/>
  <c r="DQ20" i="13"/>
  <c r="DO44" i="2"/>
  <c r="CT40" i="2"/>
  <c r="CR41" i="2"/>
  <c r="CT41" i="2" s="1"/>
  <c r="CT46" i="2" l="1"/>
  <c r="CR47" i="2"/>
  <c r="CT47" i="2" s="1"/>
  <c r="CR44" i="2"/>
  <c r="CT44" i="2" s="1"/>
  <c r="CT43" i="2"/>
  <c r="CQ18" i="2" l="1"/>
  <c r="DM36" i="2"/>
  <c r="DC90" i="2"/>
  <c r="DI66" i="2"/>
  <c r="CQ57" i="2"/>
  <c r="EE37" i="2"/>
  <c r="CQ81" i="2"/>
  <c r="DY42" i="2"/>
  <c r="DM14" i="13"/>
  <c r="DL62" i="2"/>
  <c r="DY32" i="2"/>
  <c r="DM37" i="2"/>
  <c r="DY33" i="2"/>
  <c r="DY37" i="2"/>
  <c r="DB18" i="7"/>
  <c r="DC66" i="2"/>
  <c r="DC81" i="2"/>
  <c r="DA10" i="1"/>
  <c r="DC10" i="1" s="1"/>
  <c r="DM33" i="2"/>
  <c r="DA23" i="1"/>
  <c r="DC23" i="1" s="1"/>
  <c r="EE33" i="2"/>
  <c r="DI18" i="2"/>
  <c r="EE42" i="2"/>
  <c r="FH14" i="13"/>
  <c r="DA28" i="1"/>
  <c r="DC28" i="1" s="1"/>
  <c r="DI56" i="2"/>
  <c r="DY45" i="2"/>
  <c r="EE32" i="2"/>
  <c r="CP13" i="7"/>
  <c r="DX86" i="2"/>
  <c r="DC85" i="2"/>
  <c r="DI85" i="2"/>
  <c r="DB13" i="7"/>
  <c r="DC56" i="2"/>
  <c r="EG14" i="13"/>
  <c r="ED62" i="2"/>
  <c r="DI69" i="2"/>
  <c r="EE36" i="2"/>
  <c r="FF14" i="13"/>
  <c r="DI90" i="2"/>
  <c r="DG28" i="1"/>
  <c r="DI28" i="1" s="1"/>
  <c r="DH18" i="7"/>
  <c r="EM14" i="13"/>
  <c r="DG23" i="1"/>
  <c r="DI23" i="1" s="1"/>
  <c r="DI81" i="2"/>
  <c r="DI13" i="2"/>
  <c r="CQ13" i="2"/>
  <c r="CQ85" i="2"/>
  <c r="FG14" i="13"/>
  <c r="CQ66" i="2"/>
  <c r="DY36" i="2"/>
  <c r="DM42" i="2"/>
  <c r="DX62" i="2"/>
  <c r="CP18" i="7"/>
  <c r="CQ90" i="2"/>
  <c r="DC18" i="2"/>
  <c r="DH13" i="7"/>
  <c r="DM32" i="2"/>
  <c r="EE57" i="2"/>
  <c r="DC93" i="2"/>
  <c r="DY23" i="1"/>
  <c r="DM45" i="2"/>
  <c r="DA14" i="1"/>
  <c r="DC14" i="1" s="1"/>
  <c r="DC13" i="2"/>
  <c r="EE66" i="2" l="1"/>
  <c r="DX13" i="7"/>
  <c r="DY56" i="2"/>
  <c r="EH14" i="13"/>
  <c r="DX18" i="7"/>
  <c r="EE13" i="2"/>
  <c r="ED13" i="7"/>
  <c r="DL13" i="7"/>
  <c r="DL12" i="7"/>
  <c r="DL18" i="7"/>
  <c r="DX12" i="7"/>
  <c r="EE23" i="1"/>
  <c r="EE28" i="1"/>
  <c r="ED12" i="7"/>
  <c r="DY12" i="2"/>
  <c r="ED18" i="7"/>
  <c r="EE60" i="2"/>
  <c r="DM66" i="2"/>
  <c r="DM60" i="2"/>
  <c r="DM57" i="2"/>
  <c r="EE69" i="2"/>
  <c r="EE12" i="2"/>
  <c r="DM13" i="2"/>
  <c r="DM18" i="2"/>
  <c r="EE18" i="2"/>
  <c r="DY18" i="2"/>
  <c r="DY13" i="2"/>
  <c r="DY10" i="1"/>
  <c r="DY28" i="1"/>
  <c r="DY60" i="2"/>
  <c r="DY66" i="2"/>
  <c r="DM81" i="2"/>
  <c r="ED86" i="2"/>
  <c r="DW86" i="2"/>
  <c r="DY86" i="2" s="1"/>
  <c r="DY81" i="2"/>
  <c r="DW14" i="2"/>
  <c r="DW14" i="7"/>
  <c r="CT56" i="2"/>
  <c r="DJ14" i="7"/>
  <c r="DI8" i="2"/>
  <c r="CT18" i="2"/>
  <c r="EE30" i="2"/>
  <c r="DM85" i="2"/>
  <c r="EE56" i="2"/>
  <c r="DG10" i="1"/>
  <c r="DI10" i="1" s="1"/>
  <c r="CS13" i="7"/>
  <c r="CQ80" i="2"/>
  <c r="DM80" i="2"/>
  <c r="DI21" i="2"/>
  <c r="ER14" i="13"/>
  <c r="DX8" i="7"/>
  <c r="DB8" i="7"/>
  <c r="DN14" i="13"/>
  <c r="DY93" i="2"/>
  <c r="DA25" i="1"/>
  <c r="DC25" i="1" s="1"/>
  <c r="DV14" i="7"/>
  <c r="DY84" i="2"/>
  <c r="DP33" i="2"/>
  <c r="DP32" i="2"/>
  <c r="DC21" i="2"/>
  <c r="DA22" i="1"/>
  <c r="DC22" i="1" s="1"/>
  <c r="DM93" i="2"/>
  <c r="CQ93" i="2"/>
  <c r="DG62" i="2"/>
  <c r="DI60" i="2"/>
  <c r="ED8" i="7"/>
  <c r="DH8" i="7"/>
  <c r="DA13" i="1"/>
  <c r="DC13" i="1" s="1"/>
  <c r="DX15" i="1"/>
  <c r="DC60" i="2"/>
  <c r="DA62" i="2"/>
  <c r="DP36" i="2"/>
  <c r="DC77" i="2"/>
  <c r="CQ77" i="2"/>
  <c r="DC8" i="2"/>
  <c r="DA9" i="1"/>
  <c r="DC9" i="1" s="1"/>
  <c r="CO86" i="2"/>
  <c r="CQ84" i="2"/>
  <c r="CT81" i="2"/>
  <c r="DH6" i="7"/>
  <c r="ED6" i="7"/>
  <c r="CO10" i="1"/>
  <c r="CQ10" i="1" s="1"/>
  <c r="CT57" i="2"/>
  <c r="DC12" i="2"/>
  <c r="DA14" i="2"/>
  <c r="CT13" i="2"/>
  <c r="DI93" i="2"/>
  <c r="CQ5" i="2"/>
  <c r="EE80" i="2"/>
  <c r="DI80" i="2"/>
  <c r="DC78" i="2"/>
  <c r="DW38" i="2"/>
  <c r="DY38" i="2" s="1"/>
  <c r="DG86" i="2"/>
  <c r="DI84" i="2"/>
  <c r="DK62" i="2"/>
  <c r="DM62" i="2" s="1"/>
  <c r="EE90" i="2"/>
  <c r="DY29" i="2"/>
  <c r="DP45" i="2"/>
  <c r="DG14" i="2"/>
  <c r="DI12" i="2"/>
  <c r="DM10" i="1"/>
  <c r="DM90" i="2"/>
  <c r="CN14" i="7"/>
  <c r="CP12" i="7"/>
  <c r="CS18" i="7"/>
  <c r="FE14" i="13"/>
  <c r="EE29" i="2"/>
  <c r="CO62" i="2"/>
  <c r="CQ60" i="2"/>
  <c r="CQ53" i="2"/>
  <c r="DY90" i="2"/>
  <c r="DX14" i="2"/>
  <c r="CQ21" i="2"/>
  <c r="DG25" i="1"/>
  <c r="DI25" i="1" s="1"/>
  <c r="CT93" i="2"/>
  <c r="DH21" i="7"/>
  <c r="DP42" i="2"/>
  <c r="DG14" i="1"/>
  <c r="DI14" i="1" s="1"/>
  <c r="DM8" i="2"/>
  <c r="DM56" i="2"/>
  <c r="CQ56" i="2"/>
  <c r="CT85" i="2"/>
  <c r="EE45" i="2"/>
  <c r="DM84" i="2"/>
  <c r="DK86" i="2"/>
  <c r="ED14" i="2"/>
  <c r="DY30" i="2"/>
  <c r="DX5" i="7"/>
  <c r="DB5" i="7"/>
  <c r="CQ69" i="2"/>
  <c r="DM69" i="2"/>
  <c r="DK14" i="7"/>
  <c r="EC14" i="2"/>
  <c r="DI77" i="2"/>
  <c r="EC14" i="7"/>
  <c r="EE81" i="2"/>
  <c r="DA27" i="1"/>
  <c r="DC27" i="1" s="1"/>
  <c r="CT90" i="2"/>
  <c r="ED5" i="7"/>
  <c r="DH5" i="7"/>
  <c r="DG19" i="1"/>
  <c r="DI19" i="1" s="1"/>
  <c r="DM30" i="2"/>
  <c r="DG27" i="1"/>
  <c r="DI27" i="1" s="1"/>
  <c r="CO23" i="1"/>
  <c r="CQ23" i="1" s="1"/>
  <c r="DB21" i="7"/>
  <c r="EN14" i="13"/>
  <c r="EE14" i="13"/>
  <c r="DA6" i="1"/>
  <c r="DC6" i="1" s="1"/>
  <c r="DY85" i="2"/>
  <c r="DY14" i="1"/>
  <c r="DP37" i="2"/>
  <c r="DM5" i="2"/>
  <c r="DH12" i="7"/>
  <c r="DF14" i="7"/>
  <c r="DI78" i="2"/>
  <c r="EL14" i="13"/>
  <c r="DR14" i="13"/>
  <c r="DO62" i="2"/>
  <c r="EC62" i="2"/>
  <c r="EE62" i="2" s="1"/>
  <c r="EC38" i="2"/>
  <c r="EE38" i="2" s="1"/>
  <c r="CZ14" i="7"/>
  <c r="DB12" i="7"/>
  <c r="DL21" i="7"/>
  <c r="CP21" i="7"/>
  <c r="DM29" i="2"/>
  <c r="CT66" i="2"/>
  <c r="EK14" i="13"/>
  <c r="EE85" i="2"/>
  <c r="DC80" i="2"/>
  <c r="DK38" i="2"/>
  <c r="DM38" i="2" s="1"/>
  <c r="CO14" i="1"/>
  <c r="CQ14" i="1" s="1"/>
  <c r="CR23" i="1"/>
  <c r="CT23" i="1" s="1"/>
  <c r="DA19" i="1"/>
  <c r="DC19" i="1" s="1"/>
  <c r="DC5" i="2"/>
  <c r="DO18" i="7"/>
  <c r="DY13" i="1"/>
  <c r="DW62" i="2"/>
  <c r="DY62" i="2" s="1"/>
  <c r="EC86" i="2"/>
  <c r="EE84" i="2"/>
  <c r="DL86" i="2"/>
  <c r="DI5" i="2"/>
  <c r="DK14" i="2"/>
  <c r="DO12" i="7"/>
  <c r="DA86" i="2"/>
  <c r="DC86" i="2" s="1"/>
  <c r="DC84" i="2"/>
  <c r="EB14" i="7"/>
  <c r="DY21" i="2" l="1"/>
  <c r="DX14" i="7"/>
  <c r="EE21" i="2"/>
  <c r="EE10" i="1"/>
  <c r="EE14" i="1"/>
  <c r="DM53" i="2"/>
  <c r="EE27" i="1"/>
  <c r="ED14" i="7"/>
  <c r="DP56" i="2"/>
  <c r="DP13" i="2"/>
  <c r="DM14" i="1"/>
  <c r="DN14" i="7"/>
  <c r="ED21" i="7"/>
  <c r="DO13" i="7"/>
  <c r="DY5" i="2"/>
  <c r="DP23" i="1"/>
  <c r="DM23" i="1"/>
  <c r="DY27" i="1"/>
  <c r="EE25" i="1"/>
  <c r="EE5" i="2"/>
  <c r="DX21" i="7"/>
  <c r="DL14" i="7"/>
  <c r="DP57" i="2"/>
  <c r="DP18" i="2"/>
  <c r="EE8" i="2"/>
  <c r="EE14" i="2"/>
  <c r="DM21" i="2"/>
  <c r="DY14" i="2"/>
  <c r="DY8" i="2"/>
  <c r="DY25" i="1"/>
  <c r="DY22" i="1"/>
  <c r="DY19" i="1"/>
  <c r="DY9" i="1"/>
  <c r="DP66" i="2"/>
  <c r="DP60" i="2"/>
  <c r="DY6" i="1"/>
  <c r="DV15" i="7"/>
  <c r="DJ15" i="7"/>
  <c r="DY80" i="2"/>
  <c r="EE93" i="2"/>
  <c r="DP81" i="2"/>
  <c r="DY77" i="2"/>
  <c r="DP90" i="2"/>
  <c r="EE77" i="2"/>
  <c r="DS14" i="13"/>
  <c r="DO86" i="2"/>
  <c r="DP85" i="2"/>
  <c r="DM77" i="2"/>
  <c r="ES14" i="13"/>
  <c r="DN15" i="13"/>
  <c r="DL87" i="2"/>
  <c r="CO87" i="2"/>
  <c r="CQ87" i="2" s="1"/>
  <c r="DM31" i="2"/>
  <c r="EL15" i="13"/>
  <c r="DM14" i="7"/>
  <c r="CT5" i="2"/>
  <c r="CT80" i="2"/>
  <c r="DG13" i="1"/>
  <c r="DI13" i="1" s="1"/>
  <c r="ED15" i="1"/>
  <c r="DG15" i="1" s="1"/>
  <c r="DI15" i="1" s="1"/>
  <c r="DM54" i="2"/>
  <c r="CQ54" i="2"/>
  <c r="DL5" i="7"/>
  <c r="CP5" i="7"/>
  <c r="CR27" i="1"/>
  <c r="CT27" i="1" s="1"/>
  <c r="EE31" i="2"/>
  <c r="FF15" i="13"/>
  <c r="CP14" i="7"/>
  <c r="CR14" i="1"/>
  <c r="CT14" i="1" s="1"/>
  <c r="DC14" i="2"/>
  <c r="DN38" i="2"/>
  <c r="DP38" i="2" s="1"/>
  <c r="DN62" i="2"/>
  <c r="DP62" i="2" s="1"/>
  <c r="DG22" i="1"/>
  <c r="DI22" i="1" s="1"/>
  <c r="DL6" i="7"/>
  <c r="CP6" i="7"/>
  <c r="CQ86" i="2"/>
  <c r="DP30" i="2"/>
  <c r="DC54" i="2"/>
  <c r="CT21" i="2"/>
  <c r="EP14" i="13"/>
  <c r="DO8" i="7"/>
  <c r="CS8" i="7"/>
  <c r="CT60" i="2"/>
  <c r="CR62" i="2"/>
  <c r="EE19" i="1"/>
  <c r="EE86" i="2"/>
  <c r="DC7" i="2"/>
  <c r="DX15" i="2"/>
  <c r="CO19" i="1"/>
  <c r="CQ19" i="1" s="1"/>
  <c r="EB15" i="7"/>
  <c r="DW15" i="1"/>
  <c r="DY15" i="1" s="1"/>
  <c r="CT84" i="2"/>
  <c r="CR86" i="2"/>
  <c r="CT86" i="2" s="1"/>
  <c r="EE13" i="1"/>
  <c r="FI14" i="13"/>
  <c r="DH14" i="7"/>
  <c r="DP69" i="2"/>
  <c r="CT69" i="2"/>
  <c r="DN86" i="2"/>
  <c r="DP84" i="2"/>
  <c r="CT53" i="2"/>
  <c r="CQ62" i="2"/>
  <c r="DY31" i="2"/>
  <c r="FH15" i="13"/>
  <c r="EC87" i="2"/>
  <c r="DC6" i="2"/>
  <c r="DA7" i="1"/>
  <c r="DC7" i="1" s="1"/>
  <c r="EE78" i="2"/>
  <c r="EM15" i="13"/>
  <c r="EN15" i="13"/>
  <c r="DK87" i="2"/>
  <c r="EI14" i="13"/>
  <c r="CQ6" i="2"/>
  <c r="DI86" i="2"/>
  <c r="CO6" i="1"/>
  <c r="CQ6" i="1" s="1"/>
  <c r="DP27" i="1"/>
  <c r="CT8" i="2"/>
  <c r="DW15" i="7"/>
  <c r="DB7" i="7"/>
  <c r="DC62" i="2"/>
  <c r="DN14" i="2"/>
  <c r="DP93" i="2"/>
  <c r="DG6" i="1"/>
  <c r="DI6" i="1" s="1"/>
  <c r="DB14" i="7"/>
  <c r="DM78" i="2"/>
  <c r="CQ78" i="2"/>
  <c r="DH7" i="7"/>
  <c r="EC15" i="7"/>
  <c r="DG87" i="2"/>
  <c r="DI87" i="2" s="1"/>
  <c r="EH15" i="13"/>
  <c r="DP29" i="2"/>
  <c r="CO27" i="1"/>
  <c r="CQ27" i="1" s="1"/>
  <c r="DY78" i="2"/>
  <c r="DA15" i="1"/>
  <c r="DC15" i="1" s="1"/>
  <c r="DI14" i="2"/>
  <c r="DI54" i="2"/>
  <c r="EE22" i="1"/>
  <c r="EO14" i="13"/>
  <c r="DM86" i="2"/>
  <c r="DX6" i="7"/>
  <c r="DB6" i="7"/>
  <c r="CR10" i="1"/>
  <c r="CT10" i="1" s="1"/>
  <c r="DI62" i="2"/>
  <c r="CQ7" i="2"/>
  <c r="EE15" i="13"/>
  <c r="ED15" i="2"/>
  <c r="DI7" i="2"/>
  <c r="CS21" i="7"/>
  <c r="CQ14" i="7"/>
  <c r="CS12" i="7"/>
  <c r="CT77" i="2"/>
  <c r="DI6" i="2"/>
  <c r="EQ14" i="13"/>
  <c r="DG9" i="1"/>
  <c r="DI9" i="1" s="1"/>
  <c r="DM6" i="2" l="1"/>
  <c r="DP5" i="2"/>
  <c r="ED15" i="7"/>
  <c r="DX15" i="7"/>
  <c r="DM27" i="1"/>
  <c r="EE6" i="2"/>
  <c r="DY7" i="2"/>
  <c r="DX7" i="7"/>
  <c r="DY7" i="1"/>
  <c r="DM19" i="1"/>
  <c r="ED7" i="7"/>
  <c r="EE54" i="2"/>
  <c r="DY6" i="2"/>
  <c r="DM6" i="1"/>
  <c r="EE9" i="1"/>
  <c r="DO14" i="7"/>
  <c r="DP21" i="2"/>
  <c r="DP80" i="2"/>
  <c r="DP53" i="2"/>
  <c r="DK63" i="2"/>
  <c r="DP8" i="2"/>
  <c r="DO21" i="7"/>
  <c r="DP10" i="1"/>
  <c r="DY54" i="2"/>
  <c r="DK39" i="2"/>
  <c r="DM39" i="2" s="1"/>
  <c r="DM87" i="2"/>
  <c r="DW39" i="2"/>
  <c r="DY39" i="2" s="1"/>
  <c r="CZ15" i="7"/>
  <c r="DB15" i="7" s="1"/>
  <c r="EI15" i="13"/>
  <c r="EC39" i="2"/>
  <c r="EE39" i="2" s="1"/>
  <c r="EK15" i="13"/>
  <c r="DK15" i="1"/>
  <c r="DX83" i="2"/>
  <c r="CT54" i="2"/>
  <c r="DA15" i="2"/>
  <c r="DC15" i="2" s="1"/>
  <c r="CO7" i="1"/>
  <c r="CQ7" i="1" s="1"/>
  <c r="EC15" i="1"/>
  <c r="EE15" i="1" s="1"/>
  <c r="DN15" i="7"/>
  <c r="CS7" i="7"/>
  <c r="DK98" i="2"/>
  <c r="DM79" i="2"/>
  <c r="DK100" i="2"/>
  <c r="DV11" i="7"/>
  <c r="DP78" i="2"/>
  <c r="CT78" i="2"/>
  <c r="DY34" i="2"/>
  <c r="CR19" i="1"/>
  <c r="CT19" i="1" s="1"/>
  <c r="DG7" i="1"/>
  <c r="DI7" i="1" s="1"/>
  <c r="ED100" i="2"/>
  <c r="ED98" i="2"/>
  <c r="ED87" i="2"/>
  <c r="EE87" i="2" s="1"/>
  <c r="DW11" i="7"/>
  <c r="DP31" i="2"/>
  <c r="EQ15" i="13"/>
  <c r="DL83" i="2"/>
  <c r="DN11" i="13"/>
  <c r="EN11" i="13"/>
  <c r="EM11" i="13"/>
  <c r="DO6" i="7"/>
  <c r="CS6" i="7"/>
  <c r="EH11" i="13"/>
  <c r="ED83" i="2"/>
  <c r="DP86" i="2"/>
  <c r="CT7" i="2"/>
  <c r="DL7" i="7"/>
  <c r="DM15" i="7"/>
  <c r="FG15" i="13"/>
  <c r="EE7" i="2"/>
  <c r="FE15" i="13"/>
  <c r="DG98" i="2"/>
  <c r="DI98" i="2" s="1"/>
  <c r="DG100" i="2"/>
  <c r="DI100" i="2" s="1"/>
  <c r="DI79" i="2"/>
  <c r="EC11" i="7"/>
  <c r="DP14" i="1"/>
  <c r="DS15" i="13"/>
  <c r="EE6" i="1"/>
  <c r="EC100" i="2"/>
  <c r="EC98" i="2"/>
  <c r="EE79" i="2"/>
  <c r="DX63" i="2"/>
  <c r="DP77" i="2"/>
  <c r="CQ79" i="2"/>
  <c r="CO100" i="2"/>
  <c r="CQ100" i="2" s="1"/>
  <c r="CO98" i="2"/>
  <c r="CQ98" i="2" s="1"/>
  <c r="DW15" i="2"/>
  <c r="DY15" i="2" s="1"/>
  <c r="DJ11" i="7"/>
  <c r="CT6" i="2"/>
  <c r="DM15" i="13"/>
  <c r="DL63" i="2"/>
  <c r="CS14" i="7"/>
  <c r="EE11" i="13"/>
  <c r="ED11" i="2"/>
  <c r="DG15" i="2"/>
  <c r="DI15" i="2" s="1"/>
  <c r="DY79" i="2"/>
  <c r="DX100" i="2"/>
  <c r="DX98" i="2"/>
  <c r="DX87" i="2"/>
  <c r="FH11" i="13"/>
  <c r="DF15" i="7"/>
  <c r="DH15" i="7" s="1"/>
  <c r="DX11" i="2"/>
  <c r="DN87" i="2"/>
  <c r="ES15" i="13"/>
  <c r="DO5" i="7"/>
  <c r="CS5" i="7"/>
  <c r="DL100" i="2"/>
  <c r="DL98" i="2"/>
  <c r="ED63" i="2"/>
  <c r="EG15" i="13"/>
  <c r="EB11" i="7"/>
  <c r="DK11" i="13"/>
  <c r="DL11" i="2"/>
  <c r="DA87" i="2"/>
  <c r="DC87" i="2" s="1"/>
  <c r="DA100" i="2"/>
  <c r="DC100" i="2" s="1"/>
  <c r="DC79" i="2"/>
  <c r="DA98" i="2"/>
  <c r="DC98" i="2" s="1"/>
  <c r="CT62" i="2"/>
  <c r="DW100" i="2"/>
  <c r="DW98" i="2"/>
  <c r="DW87" i="2"/>
  <c r="FF11" i="13"/>
  <c r="EE34" i="2"/>
  <c r="DM34" i="2"/>
  <c r="EL11" i="13"/>
  <c r="ED11" i="7" l="1"/>
  <c r="DM7" i="1"/>
  <c r="EE7" i="1"/>
  <c r="DY10" i="2"/>
  <c r="DX10" i="7"/>
  <c r="ED10" i="7"/>
  <c r="DO15" i="7"/>
  <c r="DX11" i="7"/>
  <c r="DP6" i="2"/>
  <c r="DK15" i="2"/>
  <c r="DM7" i="2"/>
  <c r="DM55" i="2"/>
  <c r="DM63" i="2"/>
  <c r="EE55" i="2"/>
  <c r="DP54" i="2"/>
  <c r="DP19" i="1"/>
  <c r="DW39" i="1"/>
  <c r="DY8" i="1"/>
  <c r="DO7" i="7"/>
  <c r="DY55" i="2"/>
  <c r="DW16" i="1"/>
  <c r="EE98" i="2"/>
  <c r="DW37" i="1"/>
  <c r="DX12" i="1"/>
  <c r="DA12" i="1" s="1"/>
  <c r="DC12" i="1" s="1"/>
  <c r="DY100" i="2"/>
  <c r="EE100" i="2"/>
  <c r="ED16" i="1"/>
  <c r="DG16" i="1" s="1"/>
  <c r="DI16" i="1" s="1"/>
  <c r="DL39" i="1"/>
  <c r="CO39" i="1" s="1"/>
  <c r="CQ39" i="1" s="1"/>
  <c r="DX59" i="2"/>
  <c r="DF11" i="7"/>
  <c r="DH11" i="7" s="1"/>
  <c r="DH10" i="7"/>
  <c r="EP15" i="13"/>
  <c r="DP7" i="2"/>
  <c r="DK15" i="7"/>
  <c r="DL15" i="7" s="1"/>
  <c r="EH17" i="13"/>
  <c r="ED89" i="2"/>
  <c r="EM17" i="13"/>
  <c r="DL89" i="2"/>
  <c r="DN17" i="13"/>
  <c r="CZ11" i="7"/>
  <c r="DB11" i="7" s="1"/>
  <c r="DB10" i="7"/>
  <c r="DS11" i="13"/>
  <c r="DO83" i="2"/>
  <c r="EO15" i="13"/>
  <c r="FF17" i="13"/>
  <c r="EE40" i="2"/>
  <c r="DR15" i="13"/>
  <c r="DO63" i="2"/>
  <c r="FG11" i="13"/>
  <c r="DO11" i="2"/>
  <c r="DP11" i="13"/>
  <c r="CQ15" i="7"/>
  <c r="CS15" i="7" s="1"/>
  <c r="DC55" i="2"/>
  <c r="DA63" i="2"/>
  <c r="DC63" i="2" s="1"/>
  <c r="ES11" i="13"/>
  <c r="EC63" i="2"/>
  <c r="EE63" i="2" s="1"/>
  <c r="DL10" i="7"/>
  <c r="ET14" i="13"/>
  <c r="DK59" i="2"/>
  <c r="DW11" i="2"/>
  <c r="DY11" i="2" s="1"/>
  <c r="DY40" i="2"/>
  <c r="CR6" i="1"/>
  <c r="CT6" i="1" s="1"/>
  <c r="DI55" i="2"/>
  <c r="DG63" i="2"/>
  <c r="DI63" i="2" s="1"/>
  <c r="DX17" i="2"/>
  <c r="DY16" i="2"/>
  <c r="DJ17" i="7"/>
  <c r="DC10" i="2"/>
  <c r="DA11" i="2"/>
  <c r="DC11" i="2" s="1"/>
  <c r="DY87" i="2"/>
  <c r="DM11" i="13"/>
  <c r="DL59" i="2"/>
  <c r="DY82" i="2"/>
  <c r="DW83" i="2"/>
  <c r="DY83" i="2" s="1"/>
  <c r="EC15" i="2"/>
  <c r="EE15" i="2" s="1"/>
  <c r="DN15" i="1"/>
  <c r="DY58" i="2"/>
  <c r="EB17" i="7"/>
  <c r="EQ11" i="13"/>
  <c r="DP34" i="2"/>
  <c r="CQ82" i="2"/>
  <c r="CO83" i="2"/>
  <c r="CQ83" i="2" s="1"/>
  <c r="EL17" i="13"/>
  <c r="DM40" i="2"/>
  <c r="DN98" i="2"/>
  <c r="DN100" i="2"/>
  <c r="DP79" i="2"/>
  <c r="DY98" i="2"/>
  <c r="DG11" i="2"/>
  <c r="DI11" i="2" s="1"/>
  <c r="DI10" i="2"/>
  <c r="DV17" i="7"/>
  <c r="EE10" i="2"/>
  <c r="FE11" i="13"/>
  <c r="EN17" i="13"/>
  <c r="ER15" i="13"/>
  <c r="DW35" i="2"/>
  <c r="DY35" i="2" s="1"/>
  <c r="CR7" i="1"/>
  <c r="CT7" i="1" s="1"/>
  <c r="DK35" i="2"/>
  <c r="DM35" i="2" s="1"/>
  <c r="EE82" i="2"/>
  <c r="EC83" i="2"/>
  <c r="EE83" i="2" s="1"/>
  <c r="EC17" i="7"/>
  <c r="DG83" i="2"/>
  <c r="DI83" i="2" s="1"/>
  <c r="DI82" i="2"/>
  <c r="DK83" i="2"/>
  <c r="DM83" i="2" s="1"/>
  <c r="DM82" i="2"/>
  <c r="DW63" i="2"/>
  <c r="DY63" i="2" s="1"/>
  <c r="DN39" i="2"/>
  <c r="DP39" i="2" s="1"/>
  <c r="DM100" i="2"/>
  <c r="DX89" i="2"/>
  <c r="CQ10" i="2"/>
  <c r="CO11" i="2"/>
  <c r="CQ11" i="2" s="1"/>
  <c r="DA8" i="1"/>
  <c r="DC8" i="1" s="1"/>
  <c r="DX39" i="1"/>
  <c r="DA39" i="1" s="1"/>
  <c r="DC39" i="1" s="1"/>
  <c r="DX37" i="1"/>
  <c r="DA37" i="1" s="1"/>
  <c r="DC37" i="1" s="1"/>
  <c r="DX16" i="1"/>
  <c r="DA16" i="1" s="1"/>
  <c r="DC16" i="1" s="1"/>
  <c r="FH17" i="13"/>
  <c r="ED17" i="2"/>
  <c r="EE17" i="13"/>
  <c r="CR87" i="2"/>
  <c r="CT87" i="2" s="1"/>
  <c r="CR100" i="2"/>
  <c r="CT100" i="2" s="1"/>
  <c r="CR98" i="2"/>
  <c r="CT98" i="2" s="1"/>
  <c r="CT79" i="2"/>
  <c r="DW17" i="7"/>
  <c r="DM11" i="7"/>
  <c r="DC82" i="2"/>
  <c r="DA83" i="2"/>
  <c r="DC83" i="2" s="1"/>
  <c r="EC35" i="2"/>
  <c r="EE35" i="2" s="1"/>
  <c r="EG11" i="13"/>
  <c r="ED59" i="2"/>
  <c r="CQ55" i="2"/>
  <c r="CO63" i="2"/>
  <c r="CQ63" i="2" s="1"/>
  <c r="DO98" i="2"/>
  <c r="DO100" i="2"/>
  <c r="DO87" i="2"/>
  <c r="DP87" i="2" s="1"/>
  <c r="FI15" i="13"/>
  <c r="CP7" i="7"/>
  <c r="CN15" i="7"/>
  <c r="CP15" i="7" s="1"/>
  <c r="DM98" i="2"/>
  <c r="DM10" i="2"/>
  <c r="EK11" i="13"/>
  <c r="DY11" i="1" l="1"/>
  <c r="DX17" i="7"/>
  <c r="ED16" i="7"/>
  <c r="DP10" i="2"/>
  <c r="ED17" i="7"/>
  <c r="DK16" i="1"/>
  <c r="DM8" i="1"/>
  <c r="DX16" i="7"/>
  <c r="EC16" i="1"/>
  <c r="EE16" i="1" s="1"/>
  <c r="EE8" i="1"/>
  <c r="DM59" i="2"/>
  <c r="EE58" i="2"/>
  <c r="DM58" i="2"/>
  <c r="DP55" i="2"/>
  <c r="DP7" i="1"/>
  <c r="DP6" i="1"/>
  <c r="DN15" i="2"/>
  <c r="EP11" i="13"/>
  <c r="CO8" i="1"/>
  <c r="CQ8" i="1" s="1"/>
  <c r="DG8" i="1"/>
  <c r="DI8" i="1" s="1"/>
  <c r="DL37" i="1"/>
  <c r="CO37" i="1" s="1"/>
  <c r="CQ37" i="1" s="1"/>
  <c r="DA11" i="1"/>
  <c r="DC11" i="1" s="1"/>
  <c r="ED37" i="1"/>
  <c r="DG37" i="1" s="1"/>
  <c r="DI37" i="1" s="1"/>
  <c r="ED39" i="1"/>
  <c r="DG39" i="1" s="1"/>
  <c r="DI39" i="1" s="1"/>
  <c r="EI17" i="13"/>
  <c r="DA17" i="1"/>
  <c r="DC17" i="1" s="1"/>
  <c r="EP17" i="13"/>
  <c r="DW12" i="1"/>
  <c r="DY12" i="1" s="1"/>
  <c r="DW25" i="7"/>
  <c r="DX95" i="2"/>
  <c r="EN23" i="13"/>
  <c r="CP10" i="7"/>
  <c r="CN11" i="7"/>
  <c r="CP11" i="7" s="1"/>
  <c r="EM23" i="13"/>
  <c r="EH23" i="13"/>
  <c r="ED95" i="2"/>
  <c r="ET15" i="13"/>
  <c r="DX65" i="2"/>
  <c r="DK11" i="2"/>
  <c r="DM11" i="2" s="1"/>
  <c r="DN17" i="7"/>
  <c r="FH20" i="13"/>
  <c r="DC88" i="2"/>
  <c r="DA89" i="2"/>
  <c r="DC89" i="2" s="1"/>
  <c r="EC11" i="2"/>
  <c r="EE11" i="2" s="1"/>
  <c r="DN35" i="2"/>
  <c r="DP35" i="2" s="1"/>
  <c r="DV25" i="7"/>
  <c r="DK39" i="1"/>
  <c r="DM39" i="1" s="1"/>
  <c r="DK37" i="1"/>
  <c r="DM37" i="1" s="1"/>
  <c r="DG89" i="2"/>
  <c r="DI89" i="2" s="1"/>
  <c r="DI88" i="2"/>
  <c r="DA59" i="2"/>
  <c r="DC59" i="2" s="1"/>
  <c r="DC58" i="2"/>
  <c r="EC89" i="2"/>
  <c r="EE89" i="2" s="1"/>
  <c r="EE88" i="2"/>
  <c r="EE16" i="2"/>
  <c r="FE17" i="13"/>
  <c r="DM43" i="2"/>
  <c r="EL20" i="13"/>
  <c r="DL16" i="7"/>
  <c r="CT10" i="2"/>
  <c r="CR11" i="2"/>
  <c r="CT11" i="2" s="1"/>
  <c r="CT55" i="2"/>
  <c r="CR63" i="2"/>
  <c r="CT63" i="2" s="1"/>
  <c r="DJ25" i="7"/>
  <c r="FF20" i="13"/>
  <c r="EE43" i="2"/>
  <c r="DN23" i="13"/>
  <c r="DL95" i="2"/>
  <c r="DK65" i="2"/>
  <c r="EE20" i="13"/>
  <c r="ED20" i="2"/>
  <c r="FH23" i="13"/>
  <c r="DS17" i="13"/>
  <c r="DO89" i="2"/>
  <c r="DY37" i="1"/>
  <c r="EL23" i="13"/>
  <c r="DM46" i="2"/>
  <c r="ER11" i="13"/>
  <c r="DA17" i="2"/>
  <c r="DC17" i="2" s="1"/>
  <c r="DC16" i="2"/>
  <c r="EE46" i="2"/>
  <c r="FF23" i="13"/>
  <c r="DN11" i="2"/>
  <c r="DP11" i="2" s="1"/>
  <c r="DR11" i="13"/>
  <c r="DO59" i="2"/>
  <c r="DG59" i="2"/>
  <c r="DI59" i="2" s="1"/>
  <c r="DI58" i="2"/>
  <c r="DG17" i="2"/>
  <c r="DI17" i="2" s="1"/>
  <c r="DI16" i="2"/>
  <c r="DY39" i="1"/>
  <c r="DP100" i="2"/>
  <c r="DK41" i="2"/>
  <c r="DM41" i="2" s="1"/>
  <c r="DL65" i="2"/>
  <c r="DM17" i="13"/>
  <c r="DY46" i="2"/>
  <c r="ES17" i="13"/>
  <c r="EC41" i="2"/>
  <c r="EE41" i="2" s="1"/>
  <c r="CT82" i="2"/>
  <c r="CR83" i="2"/>
  <c r="CT83" i="2" s="1"/>
  <c r="DY16" i="1"/>
  <c r="DN20" i="13"/>
  <c r="DL92" i="2"/>
  <c r="EC39" i="1"/>
  <c r="EE39" i="1" s="1"/>
  <c r="EC37" i="1"/>
  <c r="EG17" i="13"/>
  <c r="ED65" i="2"/>
  <c r="EC25" i="7"/>
  <c r="DN63" i="2"/>
  <c r="DP63" i="2" s="1"/>
  <c r="EN20" i="13"/>
  <c r="FI11" i="13"/>
  <c r="DP98" i="2"/>
  <c r="DW59" i="2"/>
  <c r="DY59" i="2" s="1"/>
  <c r="CQ58" i="2"/>
  <c r="CO59" i="2"/>
  <c r="CQ59" i="2" s="1"/>
  <c r="DP40" i="2"/>
  <c r="EQ17" i="13"/>
  <c r="CO89" i="2"/>
  <c r="CQ89" i="2" s="1"/>
  <c r="CQ88" i="2"/>
  <c r="EI11" i="13"/>
  <c r="DW20" i="7"/>
  <c r="EK17" i="13"/>
  <c r="CZ17" i="7"/>
  <c r="DB17" i="7" s="1"/>
  <c r="DB16" i="7"/>
  <c r="DM17" i="7"/>
  <c r="DO10" i="7"/>
  <c r="EC20" i="7"/>
  <c r="DK89" i="2"/>
  <c r="DM89" i="2" s="1"/>
  <c r="DM88" i="2"/>
  <c r="DV20" i="7"/>
  <c r="DX20" i="2"/>
  <c r="DY43" i="2"/>
  <c r="DP82" i="2"/>
  <c r="DN83" i="2"/>
  <c r="DP83" i="2" s="1"/>
  <c r="EC59" i="2"/>
  <c r="EE59" i="2" s="1"/>
  <c r="DY88" i="2"/>
  <c r="DW89" i="2"/>
  <c r="DY89" i="2" s="1"/>
  <c r="EO11" i="13"/>
  <c r="EE23" i="13"/>
  <c r="ED23" i="2"/>
  <c r="DX92" i="2"/>
  <c r="DH16" i="7"/>
  <c r="DF17" i="7"/>
  <c r="DH17" i="7" s="1"/>
  <c r="DJ20" i="7"/>
  <c r="DW17" i="2"/>
  <c r="DY17" i="2" s="1"/>
  <c r="DX23" i="2"/>
  <c r="DW41" i="2"/>
  <c r="DY41" i="2" s="1"/>
  <c r="EB20" i="7"/>
  <c r="DK11" i="7"/>
  <c r="DL11" i="7" s="1"/>
  <c r="EB25" i="7"/>
  <c r="EE64" i="2"/>
  <c r="FG17" i="13"/>
  <c r="EM20" i="13"/>
  <c r="ED92" i="2"/>
  <c r="EH20" i="13"/>
  <c r="DX25" i="7" l="1"/>
  <c r="DY64" i="2"/>
  <c r="DX20" i="7"/>
  <c r="DX24" i="7"/>
  <c r="ED25" i="7"/>
  <c r="EE37" i="1"/>
  <c r="ED24" i="7"/>
  <c r="DX19" i="7"/>
  <c r="ED19" i="7"/>
  <c r="ED20" i="7"/>
  <c r="DY22" i="2"/>
  <c r="EE11" i="1"/>
  <c r="DM65" i="2"/>
  <c r="DM64" i="2"/>
  <c r="DY19" i="2"/>
  <c r="DO17" i="7"/>
  <c r="DN16" i="1"/>
  <c r="DP8" i="1"/>
  <c r="DW18" i="1"/>
  <c r="DY17" i="1"/>
  <c r="DO16" i="7"/>
  <c r="DP58" i="2"/>
  <c r="DG17" i="1"/>
  <c r="DI17" i="1" s="1"/>
  <c r="DA31" i="1"/>
  <c r="DC31" i="1" s="1"/>
  <c r="ET11" i="13"/>
  <c r="DX18" i="1"/>
  <c r="DA18" i="1" s="1"/>
  <c r="DC18" i="1" s="1"/>
  <c r="DN25" i="7"/>
  <c r="EP23" i="13"/>
  <c r="DG23" i="2"/>
  <c r="DI23" i="2" s="1"/>
  <c r="DI22" i="2"/>
  <c r="DY20" i="1"/>
  <c r="EO17" i="13"/>
  <c r="DB19" i="7"/>
  <c r="CZ20" i="7"/>
  <c r="DB20" i="7" s="1"/>
  <c r="ES20" i="13"/>
  <c r="CQ91" i="2"/>
  <c r="CO92" i="2"/>
  <c r="CQ92" i="2" s="1"/>
  <c r="DM20" i="7"/>
  <c r="CT58" i="2"/>
  <c r="CR59" i="2"/>
  <c r="CT59" i="2" s="1"/>
  <c r="DK47" i="2"/>
  <c r="DM47" i="2" s="1"/>
  <c r="EC17" i="2"/>
  <c r="EE17" i="2" s="1"/>
  <c r="CS16" i="7"/>
  <c r="CQ17" i="7"/>
  <c r="CS17" i="7" s="1"/>
  <c r="DX68" i="2"/>
  <c r="CR89" i="2"/>
  <c r="CT89" i="2" s="1"/>
  <c r="CT88" i="2"/>
  <c r="DW23" i="2"/>
  <c r="DY23" i="2" s="1"/>
  <c r="EK20" i="13"/>
  <c r="DK92" i="2"/>
  <c r="DM92" i="2" s="1"/>
  <c r="DM91" i="2"/>
  <c r="DN89" i="2"/>
  <c r="DP89" i="2" s="1"/>
  <c r="DP88" i="2"/>
  <c r="EQ23" i="13"/>
  <c r="DP46" i="2"/>
  <c r="EC95" i="2"/>
  <c r="EE95" i="2" s="1"/>
  <c r="EE94" i="2"/>
  <c r="DK95" i="2"/>
  <c r="DM95" i="2" s="1"/>
  <c r="DM94" i="2"/>
  <c r="DS23" i="13"/>
  <c r="DO95" i="2"/>
  <c r="DG20" i="2"/>
  <c r="DI20" i="2" s="1"/>
  <c r="DI19" i="2"/>
  <c r="DK17" i="7"/>
  <c r="DL17" i="7" s="1"/>
  <c r="DK68" i="2"/>
  <c r="EK23" i="13"/>
  <c r="DN20" i="7"/>
  <c r="EC12" i="1"/>
  <c r="DW47" i="2"/>
  <c r="DY47" i="2" s="1"/>
  <c r="FI17" i="13"/>
  <c r="DM25" i="7"/>
  <c r="DO25" i="7" s="1"/>
  <c r="DC94" i="2"/>
  <c r="DA95" i="2"/>
  <c r="DC95" i="2" s="1"/>
  <c r="CZ25" i="7"/>
  <c r="DB25" i="7" s="1"/>
  <c r="DB24" i="7"/>
  <c r="DG92" i="2"/>
  <c r="DI92" i="2" s="1"/>
  <c r="DI91" i="2"/>
  <c r="ES23" i="13"/>
  <c r="FG20" i="13"/>
  <c r="DS20" i="13"/>
  <c r="DO92" i="2"/>
  <c r="DN11" i="7"/>
  <c r="DO11" i="7" s="1"/>
  <c r="DK17" i="2"/>
  <c r="DN41" i="2"/>
  <c r="DP41" i="2" s="1"/>
  <c r="EG23" i="13"/>
  <c r="ED71" i="2"/>
  <c r="DM20" i="13"/>
  <c r="DL68" i="2"/>
  <c r="DK44" i="2"/>
  <c r="DM44" i="2" s="1"/>
  <c r="DN39" i="1"/>
  <c r="DN37" i="1"/>
  <c r="DK71" i="2"/>
  <c r="DC19" i="2"/>
  <c r="DA20" i="2"/>
  <c r="DC20" i="2" s="1"/>
  <c r="DA92" i="2"/>
  <c r="DC92" i="2" s="1"/>
  <c r="DC91" i="2"/>
  <c r="DP43" i="2"/>
  <c r="EQ20" i="13"/>
  <c r="CS10" i="7"/>
  <c r="CQ11" i="7"/>
  <c r="CS11" i="7" s="1"/>
  <c r="DY91" i="2"/>
  <c r="DW92" i="2"/>
  <c r="DY92" i="2" s="1"/>
  <c r="DW20" i="2"/>
  <c r="DY20" i="2" s="1"/>
  <c r="DG65" i="2"/>
  <c r="DI65" i="2" s="1"/>
  <c r="DI64" i="2"/>
  <c r="DM23" i="13"/>
  <c r="DL71" i="2"/>
  <c r="EC47" i="2"/>
  <c r="EE47" i="2" s="1"/>
  <c r="CN17" i="7"/>
  <c r="CP17" i="7" s="1"/>
  <c r="CP16" i="7"/>
  <c r="FE20" i="13"/>
  <c r="EE19" i="2"/>
  <c r="DC64" i="2"/>
  <c r="DA65" i="2"/>
  <c r="DC65" i="2" s="1"/>
  <c r="DN12" i="1"/>
  <c r="DN17" i="2"/>
  <c r="ED12" i="1"/>
  <c r="DG12" i="1" s="1"/>
  <c r="DI12" i="1" s="1"/>
  <c r="DG11" i="1"/>
  <c r="DI11" i="1" s="1"/>
  <c r="DR17" i="13"/>
  <c r="DO65" i="2"/>
  <c r="DW95" i="2"/>
  <c r="DY95" i="2" s="1"/>
  <c r="DY94" i="2"/>
  <c r="EC65" i="2"/>
  <c r="EE65" i="2" s="1"/>
  <c r="CR8" i="1"/>
  <c r="CT8" i="1" s="1"/>
  <c r="DO39" i="1"/>
  <c r="CR39" i="1" s="1"/>
  <c r="CT39" i="1" s="1"/>
  <c r="DO37" i="1"/>
  <c r="CR37" i="1" s="1"/>
  <c r="CT37" i="1" s="1"/>
  <c r="EI23" i="13"/>
  <c r="DK12" i="1"/>
  <c r="DW44" i="2"/>
  <c r="DY44" i="2" s="1"/>
  <c r="DG24" i="1"/>
  <c r="DI24" i="1" s="1"/>
  <c r="ED68" i="2"/>
  <c r="EG20" i="13"/>
  <c r="CQ64" i="2"/>
  <c r="CO65" i="2"/>
  <c r="CQ65" i="2" s="1"/>
  <c r="ER17" i="13"/>
  <c r="DN59" i="2"/>
  <c r="DP59" i="2" s="1"/>
  <c r="DL24" i="7"/>
  <c r="EE22" i="2"/>
  <c r="FE23" i="13"/>
  <c r="EC92" i="2"/>
  <c r="EE92" i="2" s="1"/>
  <c r="EE91" i="2"/>
  <c r="DW21" i="1"/>
  <c r="DW65" i="2"/>
  <c r="DY65" i="2" s="1"/>
  <c r="FG23" i="13"/>
  <c r="DC22" i="2"/>
  <c r="DA23" i="2"/>
  <c r="DC23" i="2" s="1"/>
  <c r="DH19" i="7"/>
  <c r="DF20" i="7"/>
  <c r="DH20" i="7" s="1"/>
  <c r="DF25" i="7"/>
  <c r="DH25" i="7" s="1"/>
  <c r="DH24" i="7"/>
  <c r="DY18" i="1"/>
  <c r="CO95" i="2"/>
  <c r="CQ95" i="2" s="1"/>
  <c r="CQ94" i="2"/>
  <c r="EC44" i="2"/>
  <c r="EE44" i="2" s="1"/>
  <c r="DL19" i="7"/>
  <c r="DX71" i="2"/>
  <c r="DG95" i="2"/>
  <c r="DI95" i="2" s="1"/>
  <c r="DI94" i="2"/>
  <c r="DX32" i="1" l="1"/>
  <c r="DA32" i="1" s="1"/>
  <c r="DC32" i="1" s="1"/>
  <c r="EE70" i="2"/>
  <c r="EE17" i="1"/>
  <c r="DP64" i="2"/>
  <c r="DM71" i="2"/>
  <c r="DM70" i="2"/>
  <c r="DM68" i="2"/>
  <c r="DM67" i="2"/>
  <c r="EE67" i="2"/>
  <c r="EE12" i="1"/>
  <c r="DY31" i="1"/>
  <c r="DY70" i="2"/>
  <c r="DO20" i="7"/>
  <c r="DO19" i="7"/>
  <c r="DO24" i="7"/>
  <c r="DY67" i="2"/>
  <c r="ED18" i="1"/>
  <c r="DG18" i="1" s="1"/>
  <c r="DI18" i="1" s="1"/>
  <c r="EI20" i="13"/>
  <c r="DA24" i="1"/>
  <c r="DC24" i="1" s="1"/>
  <c r="DY33" i="1"/>
  <c r="DW34" i="1"/>
  <c r="CN20" i="7"/>
  <c r="CP20" i="7" s="1"/>
  <c r="CP19" i="7"/>
  <c r="DO71" i="2"/>
  <c r="DR23" i="13"/>
  <c r="DK25" i="7"/>
  <c r="DL25" i="7" s="1"/>
  <c r="ET17" i="13"/>
  <c r="FI20" i="13"/>
  <c r="EE20" i="1"/>
  <c r="CS24" i="7"/>
  <c r="CQ25" i="7"/>
  <c r="CS25" i="7" s="1"/>
  <c r="DA71" i="2"/>
  <c r="DC71" i="2" s="1"/>
  <c r="DC70" i="2"/>
  <c r="DW71" i="2"/>
  <c r="DY71" i="2" s="1"/>
  <c r="EO23" i="13"/>
  <c r="EP20" i="13"/>
  <c r="ER23" i="13"/>
  <c r="DG31" i="1"/>
  <c r="DI31" i="1" s="1"/>
  <c r="ED32" i="1"/>
  <c r="DG32" i="1" s="1"/>
  <c r="DI32" i="1" s="1"/>
  <c r="DK23" i="2"/>
  <c r="DN92" i="2"/>
  <c r="DP92" i="2" s="1"/>
  <c r="DP91" i="2"/>
  <c r="DW32" i="1"/>
  <c r="DY32" i="1" s="1"/>
  <c r="DN23" i="2"/>
  <c r="DG20" i="1"/>
  <c r="DI20" i="1" s="1"/>
  <c r="ED21" i="1"/>
  <c r="DG21" i="1" s="1"/>
  <c r="DI21" i="1" s="1"/>
  <c r="CO68" i="2"/>
  <c r="CQ68" i="2" s="1"/>
  <c r="CQ67" i="2"/>
  <c r="DA20" i="1"/>
  <c r="DC20" i="1" s="1"/>
  <c r="DX21" i="1"/>
  <c r="DA21" i="1" s="1"/>
  <c r="DC21" i="1" s="1"/>
  <c r="EE31" i="1"/>
  <c r="FI23" i="13"/>
  <c r="DN65" i="2"/>
  <c r="DP65" i="2" s="1"/>
  <c r="EE24" i="1"/>
  <c r="CO71" i="2"/>
  <c r="CQ71" i="2" s="1"/>
  <c r="CQ70" i="2"/>
  <c r="CT91" i="2"/>
  <c r="CR92" i="2"/>
  <c r="CT92" i="2" s="1"/>
  <c r="CQ20" i="7"/>
  <c r="CS20" i="7" s="1"/>
  <c r="CS19" i="7"/>
  <c r="DA68" i="2"/>
  <c r="DC68" i="2" s="1"/>
  <c r="DC67" i="2"/>
  <c r="ER20" i="13"/>
  <c r="CR65" i="2"/>
  <c r="CT65" i="2" s="1"/>
  <c r="CT64" i="2"/>
  <c r="EC20" i="2"/>
  <c r="EE20" i="2" s="1"/>
  <c r="DP37" i="1"/>
  <c r="DN95" i="2"/>
  <c r="DP95" i="2" s="1"/>
  <c r="DP94" i="2"/>
  <c r="EC71" i="2"/>
  <c r="EE71" i="2" s="1"/>
  <c r="CN25" i="7"/>
  <c r="CP25" i="7" s="1"/>
  <c r="CP24" i="7"/>
  <c r="DG68" i="2"/>
  <c r="DI68" i="2" s="1"/>
  <c r="DI67" i="2"/>
  <c r="DP39" i="1"/>
  <c r="EC18" i="1"/>
  <c r="DN47" i="2"/>
  <c r="DP47" i="2" s="1"/>
  <c r="EO20" i="13"/>
  <c r="DW68" i="2"/>
  <c r="DY68" i="2" s="1"/>
  <c r="DK20" i="7"/>
  <c r="DL20" i="7" s="1"/>
  <c r="EC23" i="2"/>
  <c r="EE23" i="2" s="1"/>
  <c r="DN44" i="2"/>
  <c r="DP44" i="2" s="1"/>
  <c r="DI70" i="2"/>
  <c r="DG71" i="2"/>
  <c r="DI71" i="2" s="1"/>
  <c r="EC68" i="2"/>
  <c r="EE68" i="2" s="1"/>
  <c r="CT94" i="2"/>
  <c r="CR95" i="2"/>
  <c r="CT95" i="2" s="1"/>
  <c r="DK20" i="2"/>
  <c r="DR20" i="13"/>
  <c r="DO68" i="2"/>
  <c r="DK18" i="1"/>
  <c r="EE18" i="1" l="1"/>
  <c r="DY24" i="1"/>
  <c r="EE33" i="1"/>
  <c r="DP70" i="2"/>
  <c r="DP67" i="2"/>
  <c r="ET23" i="13"/>
  <c r="DA33" i="1"/>
  <c r="DC33" i="1" s="1"/>
  <c r="DX34" i="1"/>
  <c r="DA34" i="1" s="1"/>
  <c r="DC34" i="1" s="1"/>
  <c r="DA26" i="1"/>
  <c r="DC26" i="1" s="1"/>
  <c r="DY21" i="1"/>
  <c r="DG33" i="1"/>
  <c r="DI33" i="1" s="1"/>
  <c r="ED34" i="1"/>
  <c r="DG34" i="1" s="1"/>
  <c r="DI34" i="1" s="1"/>
  <c r="EC23" i="7"/>
  <c r="DN71" i="2"/>
  <c r="DP71" i="2" s="1"/>
  <c r="DK21" i="1"/>
  <c r="DN68" i="2"/>
  <c r="DP68" i="2" s="1"/>
  <c r="EB23" i="7"/>
  <c r="CT67" i="2"/>
  <c r="CR68" i="2"/>
  <c r="CT68" i="2" s="1"/>
  <c r="ET20" i="13"/>
  <c r="EC21" i="1"/>
  <c r="EE21" i="1" s="1"/>
  <c r="EC32" i="1"/>
  <c r="EE32" i="1" s="1"/>
  <c r="DK32" i="1"/>
  <c r="DN32" i="1"/>
  <c r="DK34" i="1"/>
  <c r="DV23" i="7"/>
  <c r="DN20" i="2"/>
  <c r="DN18" i="1"/>
  <c r="EC34" i="1"/>
  <c r="DW23" i="7"/>
  <c r="CT70" i="2"/>
  <c r="CR71" i="2"/>
  <c r="CT71" i="2" s="1"/>
  <c r="DJ23" i="7"/>
  <c r="DG26" i="1"/>
  <c r="DI26" i="1" s="1"/>
  <c r="EE34" i="1" l="1"/>
  <c r="DY26" i="1"/>
  <c r="EE26" i="1"/>
  <c r="DX22" i="7"/>
  <c r="DX23" i="7"/>
  <c r="ED23" i="7"/>
  <c r="ED22" i="7"/>
  <c r="DN34" i="1"/>
  <c r="DY34" i="1"/>
  <c r="DL22" i="7"/>
  <c r="DN23" i="7"/>
  <c r="DH22" i="7"/>
  <c r="DF23" i="7"/>
  <c r="DH23" i="7" s="1"/>
  <c r="CZ23" i="7"/>
  <c r="DB23" i="7" s="1"/>
  <c r="DB22" i="7"/>
  <c r="DM23" i="7"/>
  <c r="DN21" i="1"/>
  <c r="EE29" i="1" l="1"/>
  <c r="DO23" i="7"/>
  <c r="DW42" i="1"/>
  <c r="DY29" i="1"/>
  <c r="DO22" i="7"/>
  <c r="DW30" i="1"/>
  <c r="DA29" i="1"/>
  <c r="DX42" i="1"/>
  <c r="DX30" i="1"/>
  <c r="DA30" i="1" s="1"/>
  <c r="DC30" i="1" s="1"/>
  <c r="DK42" i="1"/>
  <c r="DK30" i="1"/>
  <c r="CQ23" i="7"/>
  <c r="CS23" i="7" s="1"/>
  <c r="CS22" i="7"/>
  <c r="ED42" i="1"/>
  <c r="ED30" i="1"/>
  <c r="DG30" i="1" s="1"/>
  <c r="DI30" i="1" s="1"/>
  <c r="DG29" i="1"/>
  <c r="CN23" i="7"/>
  <c r="CP23" i="7" s="1"/>
  <c r="CP22" i="7"/>
  <c r="DK23" i="7"/>
  <c r="DL23" i="7" s="1"/>
  <c r="EC30" i="1"/>
  <c r="EC42" i="1"/>
  <c r="EE30" i="1" l="1"/>
  <c r="DY42" i="1"/>
  <c r="EE42" i="1"/>
  <c r="DY30" i="1"/>
  <c r="DK14" i="13"/>
  <c r="DK15" i="13" s="1"/>
  <c r="DM12" i="2"/>
  <c r="DN42" i="1"/>
  <c r="DN30" i="1"/>
  <c r="DA42" i="1"/>
  <c r="DC42" i="1" s="1"/>
  <c r="DC29" i="1"/>
  <c r="DI29" i="1"/>
  <c r="DG42" i="1"/>
  <c r="DI42" i="1" s="1"/>
  <c r="DO14" i="13" l="1"/>
  <c r="DO15" i="13" s="1"/>
  <c r="DM13" i="1"/>
  <c r="DM28" i="1"/>
  <c r="CQ12" i="2"/>
  <c r="CO14" i="2"/>
  <c r="DL14" i="2"/>
  <c r="DM14" i="2" s="1"/>
  <c r="DK17" i="13"/>
  <c r="DM16" i="2"/>
  <c r="DP28" i="1"/>
  <c r="DP14" i="13"/>
  <c r="DP15" i="13" s="1"/>
  <c r="DP12" i="2"/>
  <c r="DP17" i="13" l="1"/>
  <c r="DP16" i="2"/>
  <c r="DL17" i="2"/>
  <c r="DM17" i="2" s="1"/>
  <c r="DL15" i="2"/>
  <c r="DM15" i="2" s="1"/>
  <c r="DM25" i="1"/>
  <c r="CO28" i="1"/>
  <c r="CQ28" i="1" s="1"/>
  <c r="CR14" i="2"/>
  <c r="CT12" i="2"/>
  <c r="DO14" i="2"/>
  <c r="DP14" i="2" s="1"/>
  <c r="CR28" i="1"/>
  <c r="CT28" i="1" s="1"/>
  <c r="DM9" i="1"/>
  <c r="DM22" i="2"/>
  <c r="DK23" i="13"/>
  <c r="CQ14" i="2"/>
  <c r="CO15" i="2"/>
  <c r="CQ15" i="2" s="1"/>
  <c r="DK20" i="13"/>
  <c r="DM19" i="2"/>
  <c r="CO13" i="1"/>
  <c r="CQ13" i="1" s="1"/>
  <c r="DL15" i="1"/>
  <c r="DM15" i="1" s="1"/>
  <c r="DT14" i="13"/>
  <c r="DT15" i="13" s="1"/>
  <c r="DP13" i="1"/>
  <c r="CO17" i="2"/>
  <c r="CQ17" i="2" s="1"/>
  <c r="CQ16" i="2"/>
  <c r="DP25" i="1"/>
  <c r="CT14" i="2" l="1"/>
  <c r="CR15" i="2"/>
  <c r="CT15" i="2" s="1"/>
  <c r="CQ19" i="2"/>
  <c r="CO20" i="2"/>
  <c r="CQ20" i="2" s="1"/>
  <c r="DL23" i="2"/>
  <c r="DM23" i="2" s="1"/>
  <c r="CT16" i="2"/>
  <c r="CR17" i="2"/>
  <c r="CT17" i="2" s="1"/>
  <c r="DO17" i="2"/>
  <c r="DP17" i="2" s="1"/>
  <c r="CO15" i="1"/>
  <c r="CQ15" i="1" s="1"/>
  <c r="DL16" i="1"/>
  <c r="DM16" i="1" s="1"/>
  <c r="DL20" i="2"/>
  <c r="DM20" i="2" s="1"/>
  <c r="CO25" i="1"/>
  <c r="CQ25" i="1" s="1"/>
  <c r="DP19" i="2"/>
  <c r="DP20" i="13"/>
  <c r="DP23" i="13"/>
  <c r="DP22" i="2"/>
  <c r="CO9" i="1"/>
  <c r="CQ9" i="1" s="1"/>
  <c r="DO15" i="2"/>
  <c r="DP15" i="2" s="1"/>
  <c r="DP9" i="1"/>
  <c r="CR13" i="1"/>
  <c r="CT13" i="1" s="1"/>
  <c r="DO15" i="1"/>
  <c r="DP15" i="1" s="1"/>
  <c r="CR25" i="1"/>
  <c r="CT25" i="1" s="1"/>
  <c r="DO11" i="13"/>
  <c r="DM11" i="1"/>
  <c r="CO23" i="2"/>
  <c r="CQ23" i="2" s="1"/>
  <c r="CQ22" i="2"/>
  <c r="DM22" i="1"/>
  <c r="DO23" i="2" l="1"/>
  <c r="DP23" i="2" s="1"/>
  <c r="CR9" i="1"/>
  <c r="CT9" i="1" s="1"/>
  <c r="CR23" i="2"/>
  <c r="CT23" i="2" s="1"/>
  <c r="CT22" i="2"/>
  <c r="DO17" i="13"/>
  <c r="DM17" i="1"/>
  <c r="CR15" i="1"/>
  <c r="CT15" i="1" s="1"/>
  <c r="DO16" i="1"/>
  <c r="DP16" i="1" s="1"/>
  <c r="DT11" i="13"/>
  <c r="DP11" i="1"/>
  <c r="CR20" i="2"/>
  <c r="CT20" i="2" s="1"/>
  <c r="CT19" i="2"/>
  <c r="DL12" i="1"/>
  <c r="DM12" i="1" s="1"/>
  <c r="CO11" i="1"/>
  <c r="CQ11" i="1" s="1"/>
  <c r="DO20" i="2"/>
  <c r="DP20" i="2" s="1"/>
  <c r="CO16" i="1"/>
  <c r="CQ16" i="1" s="1"/>
  <c r="DP22" i="1"/>
  <c r="CO22" i="1"/>
  <c r="CQ22" i="1" s="1"/>
  <c r="DO20" i="13" l="1"/>
  <c r="DM20" i="1"/>
  <c r="DO23" i="13"/>
  <c r="DM31" i="1"/>
  <c r="CR11" i="1"/>
  <c r="CT11" i="1" s="1"/>
  <c r="DO12" i="1"/>
  <c r="DP12" i="1" s="1"/>
  <c r="CO17" i="1"/>
  <c r="CQ17" i="1" s="1"/>
  <c r="DL18" i="1"/>
  <c r="DM18" i="1" s="1"/>
  <c r="CO12" i="1"/>
  <c r="CQ12" i="1" s="1"/>
  <c r="DP17" i="1"/>
  <c r="DT17" i="13"/>
  <c r="CR16" i="1"/>
  <c r="CT16" i="1" s="1"/>
  <c r="CR22" i="1"/>
  <c r="CT22" i="1" s="1"/>
  <c r="CR17" i="1" l="1"/>
  <c r="CT17" i="1" s="1"/>
  <c r="DO18" i="1"/>
  <c r="DP18" i="1" s="1"/>
  <c r="DP31" i="1"/>
  <c r="DT23" i="13"/>
  <c r="DP33" i="1"/>
  <c r="CO18" i="1"/>
  <c r="CQ18" i="1" s="1"/>
  <c r="DL21" i="1"/>
  <c r="DM21" i="1" s="1"/>
  <c r="CO20" i="1"/>
  <c r="CQ20" i="1" s="1"/>
  <c r="DT20" i="13"/>
  <c r="DP20" i="1"/>
  <c r="DM24" i="1"/>
  <c r="DM33" i="1"/>
  <c r="DP24" i="1"/>
  <c r="CO31" i="1"/>
  <c r="CQ31" i="1" s="1"/>
  <c r="DL32" i="1"/>
  <c r="DM32" i="1" s="1"/>
  <c r="CR12" i="1"/>
  <c r="CT12" i="1" s="1"/>
  <c r="DP26" i="1" l="1"/>
  <c r="CO33" i="1"/>
  <c r="CQ33" i="1" s="1"/>
  <c r="DL34" i="1"/>
  <c r="DM34" i="1" s="1"/>
  <c r="CR31" i="1"/>
  <c r="CT31" i="1" s="1"/>
  <c r="DO32" i="1"/>
  <c r="DP32" i="1" s="1"/>
  <c r="CR24" i="1"/>
  <c r="CT24" i="1" s="1"/>
  <c r="CO21" i="1"/>
  <c r="CQ21" i="1" s="1"/>
  <c r="DM26" i="1"/>
  <c r="CO24" i="1"/>
  <c r="CQ24" i="1" s="1"/>
  <c r="CO32" i="1"/>
  <c r="CQ32" i="1" s="1"/>
  <c r="CR20" i="1"/>
  <c r="CT20" i="1" s="1"/>
  <c r="DO21" i="1"/>
  <c r="DP21" i="1" s="1"/>
  <c r="DO34" i="1"/>
  <c r="DP34" i="1" s="1"/>
  <c r="CR33" i="1"/>
  <c r="CT33" i="1" s="1"/>
  <c r="CR18" i="1"/>
  <c r="CT18" i="1" s="1"/>
  <c r="CR34" i="1" l="1"/>
  <c r="CT34" i="1" s="1"/>
  <c r="CO26" i="1"/>
  <c r="CQ26" i="1" s="1"/>
  <c r="CR26" i="1"/>
  <c r="CT26" i="1" s="1"/>
  <c r="DP29" i="1"/>
  <c r="CR21" i="1"/>
  <c r="CT21" i="1" s="1"/>
  <c r="DM29" i="1"/>
  <c r="CR32" i="1"/>
  <c r="CT32" i="1" s="1"/>
  <c r="CO34" i="1"/>
  <c r="CQ34" i="1" s="1"/>
  <c r="CO29" i="1" l="1"/>
  <c r="DL42" i="1"/>
  <c r="DM42" i="1" s="1"/>
  <c r="DL30" i="1"/>
  <c r="DM30" i="1" s="1"/>
  <c r="CR29" i="1"/>
  <c r="DO42" i="1"/>
  <c r="DP42" i="1" s="1"/>
  <c r="DO30" i="1"/>
  <c r="DP30" i="1" s="1"/>
  <c r="CR42" i="1" l="1"/>
  <c r="CT42" i="1" s="1"/>
  <c r="CT29" i="1"/>
  <c r="CR30" i="1"/>
  <c r="CT30" i="1" s="1"/>
  <c r="CO30" i="1"/>
  <c r="CQ30" i="1" s="1"/>
  <c r="CO42" i="1"/>
  <c r="CQ42" i="1" s="1"/>
  <c r="CQ29" i="1"/>
  <c r="DF57" i="2" l="1"/>
  <c r="EB57" i="2"/>
  <c r="EB84" i="2"/>
  <c r="DF61" i="2"/>
  <c r="EB61" i="2"/>
  <c r="EB90" i="2"/>
  <c r="DF90" i="2"/>
  <c r="DY14" i="7"/>
  <c r="BJ25" i="4"/>
  <c r="BT35" i="4"/>
  <c r="BJ35" i="4"/>
  <c r="DZ86" i="2"/>
  <c r="EA12" i="7"/>
  <c r="BT7" i="4"/>
  <c r="BJ7" i="4"/>
  <c r="BT11" i="4"/>
  <c r="BJ11" i="4"/>
  <c r="BJ36" i="4"/>
  <c r="BJ19" i="4"/>
  <c r="DF9" i="2"/>
  <c r="EB9" i="2"/>
  <c r="EB13" i="2"/>
  <c r="DF13" i="2"/>
  <c r="DF66" i="2"/>
  <c r="BJ9" i="4"/>
  <c r="BJ16" i="4"/>
  <c r="BT20" i="4"/>
  <c r="BJ20" i="4"/>
  <c r="BT26" i="4"/>
  <c r="BJ26" i="4"/>
  <c r="BT33" i="4"/>
  <c r="BJ33" i="4"/>
  <c r="EA13" i="7"/>
  <c r="DE13" i="7"/>
  <c r="BT17" i="4"/>
  <c r="BJ17" i="4"/>
  <c r="BJ21" i="4"/>
  <c r="BT30" i="4"/>
  <c r="BJ30" i="4"/>
  <c r="BT34" i="4"/>
  <c r="BJ34" i="4"/>
  <c r="DE9" i="7"/>
  <c r="EA9" i="7"/>
  <c r="EB33" i="2"/>
  <c r="DF33" i="2"/>
  <c r="EA14" i="2"/>
  <c r="DF37" i="2"/>
  <c r="EB37" i="2"/>
  <c r="EB18" i="2"/>
  <c r="DF18" i="2"/>
  <c r="BJ18" i="4"/>
  <c r="BJ28" i="4"/>
  <c r="DZ38" i="2"/>
  <c r="DZ14" i="2"/>
  <c r="EA18" i="7"/>
  <c r="DE18" i="7"/>
  <c r="BT8" i="4"/>
  <c r="BJ8" i="4"/>
  <c r="BT14" i="4"/>
  <c r="BJ14" i="4"/>
  <c r="BT27" i="4"/>
  <c r="BJ27" i="4"/>
  <c r="BJ37" i="4"/>
  <c r="DF81" i="2"/>
  <c r="EB81" i="2"/>
  <c r="EB85" i="2"/>
  <c r="DF85" i="2"/>
  <c r="DF42" i="2"/>
  <c r="EB42" i="2"/>
  <c r="BJ10" i="4"/>
  <c r="BJ15" i="4"/>
  <c r="BT29" i="4"/>
  <c r="BJ29" i="4"/>
  <c r="BJ38" i="4"/>
  <c r="BQ19" i="3"/>
  <c r="BQ33" i="3"/>
  <c r="BQ11" i="3"/>
  <c r="BR35" i="4" l="1"/>
  <c r="BR7" i="4"/>
  <c r="BR16" i="4"/>
  <c r="BT16" i="4"/>
  <c r="BR10" i="4"/>
  <c r="BT10" i="4"/>
  <c r="BR28" i="4"/>
  <c r="BT28" i="4"/>
  <c r="BR9" i="4"/>
  <c r="BT9" i="4"/>
  <c r="BR19" i="4"/>
  <c r="BT19" i="4"/>
  <c r="BR38" i="4"/>
  <c r="BT38" i="4"/>
  <c r="BR18" i="4"/>
  <c r="BT18" i="4"/>
  <c r="BR21" i="4"/>
  <c r="BT21" i="4"/>
  <c r="BR36" i="4"/>
  <c r="BT36" i="4"/>
  <c r="BR25" i="4"/>
  <c r="BT25" i="4"/>
  <c r="BR37" i="4"/>
  <c r="BT37" i="4"/>
  <c r="BR15" i="4"/>
  <c r="BT15" i="4"/>
  <c r="BQ22" i="4"/>
  <c r="EA38" i="2"/>
  <c r="EB12" i="2"/>
  <c r="BN11" i="4"/>
  <c r="BP11" i="4"/>
  <c r="BP29" i="4"/>
  <c r="BN29" i="4"/>
  <c r="BP27" i="4"/>
  <c r="BN27" i="4"/>
  <c r="EB36" i="2"/>
  <c r="DF84" i="2"/>
  <c r="DD86" i="2"/>
  <c r="DF86" i="2" s="1"/>
  <c r="BP34" i="4"/>
  <c r="BN34" i="4"/>
  <c r="BN33" i="4"/>
  <c r="BP33" i="4"/>
  <c r="BP9" i="4"/>
  <c r="BN9" i="4"/>
  <c r="BP19" i="4"/>
  <c r="BN19" i="4"/>
  <c r="BP7" i="4"/>
  <c r="BN7" i="4"/>
  <c r="DE12" i="7"/>
  <c r="DC14" i="7"/>
  <c r="BN35" i="4"/>
  <c r="BP35" i="4"/>
  <c r="EA86" i="2"/>
  <c r="DF36" i="2"/>
  <c r="DD38" i="2"/>
  <c r="DF12" i="2"/>
  <c r="DD14" i="2"/>
  <c r="BP15" i="4"/>
  <c r="BN15" i="4"/>
  <c r="BP14" i="4"/>
  <c r="BN14" i="4"/>
  <c r="BP28" i="4"/>
  <c r="BN28" i="4"/>
  <c r="BR34" i="4"/>
  <c r="DZ14" i="7"/>
  <c r="EA14" i="7" s="1"/>
  <c r="BP17" i="4"/>
  <c r="BN17" i="4"/>
  <c r="EB14" i="2"/>
  <c r="BN30" i="4"/>
  <c r="BP30" i="4"/>
  <c r="BP26" i="4"/>
  <c r="BN26" i="4"/>
  <c r="BR30" i="4"/>
  <c r="BR33" i="4"/>
  <c r="BN25" i="4"/>
  <c r="BP25" i="4"/>
  <c r="BN10" i="4"/>
  <c r="BP10" i="4"/>
  <c r="BN8" i="4"/>
  <c r="BP8" i="4"/>
  <c r="BN18" i="4"/>
  <c r="BP18" i="4"/>
  <c r="BR14" i="4"/>
  <c r="BQ39" i="4"/>
  <c r="BP16" i="4"/>
  <c r="BN16" i="4"/>
  <c r="BP21" i="4"/>
  <c r="BN21" i="4"/>
  <c r="BP20" i="4"/>
  <c r="BN20" i="4"/>
  <c r="BR8" i="4"/>
  <c r="BN36" i="4"/>
  <c r="BP36" i="4"/>
  <c r="BR26" i="4"/>
  <c r="BR20" i="4"/>
  <c r="EB38" i="2"/>
  <c r="BP38" i="4"/>
  <c r="BN38" i="4"/>
  <c r="BR11" i="4"/>
  <c r="BP37" i="4"/>
  <c r="BN37" i="4"/>
  <c r="BR29" i="4"/>
  <c r="BR27" i="4"/>
  <c r="BQ31" i="4"/>
  <c r="BR17" i="4"/>
  <c r="BQ27" i="3"/>
  <c r="DF14" i="2" l="1"/>
  <c r="DE14" i="7"/>
  <c r="BQ12" i="4"/>
  <c r="DF38" i="2"/>
  <c r="EB86" i="2"/>
  <c r="AZ17" i="3" l="1"/>
  <c r="AZ8" i="3"/>
  <c r="AZ13" i="3"/>
  <c r="AZ26" i="3"/>
  <c r="AZ29" i="3"/>
  <c r="AZ23" i="3"/>
  <c r="AZ10" i="3"/>
  <c r="AZ14" i="3"/>
  <c r="AZ25" i="3"/>
  <c r="AZ18" i="3"/>
  <c r="AZ24" i="3"/>
  <c r="AZ32" i="3"/>
  <c r="AZ31" i="3"/>
  <c r="AZ7" i="3"/>
  <c r="AZ30" i="3"/>
  <c r="AZ16" i="3"/>
  <c r="AZ9" i="3"/>
  <c r="AZ15" i="3"/>
  <c r="AZ22" i="3"/>
  <c r="BD16" i="3" l="1"/>
  <c r="BF16" i="3"/>
  <c r="BH16" i="3"/>
  <c r="BJ16" i="3"/>
  <c r="BF32" i="3"/>
  <c r="BJ32" i="3"/>
  <c r="BH32" i="3"/>
  <c r="BD32" i="3"/>
  <c r="BJ14" i="3"/>
  <c r="BD14" i="3"/>
  <c r="BF14" i="3"/>
  <c r="BH14" i="3"/>
  <c r="BF26" i="3"/>
  <c r="BJ26" i="3"/>
  <c r="BH26" i="3"/>
  <c r="BD26" i="3"/>
  <c r="BF22" i="3"/>
  <c r="BJ22" i="3"/>
  <c r="BH22" i="3"/>
  <c r="BD22" i="3"/>
  <c r="BF30" i="3"/>
  <c r="BH30" i="3"/>
  <c r="BJ30" i="3"/>
  <c r="BD30" i="3"/>
  <c r="BD24" i="3"/>
  <c r="BF24" i="3"/>
  <c r="BJ24" i="3"/>
  <c r="BH24" i="3"/>
  <c r="BJ10" i="3"/>
  <c r="BH10" i="3"/>
  <c r="BF10" i="3"/>
  <c r="BD10" i="3"/>
  <c r="BD13" i="3"/>
  <c r="BJ13" i="3"/>
  <c r="BF13" i="3"/>
  <c r="BH13" i="3"/>
  <c r="BJ15" i="3"/>
  <c r="BH15" i="3"/>
  <c r="BF15" i="3"/>
  <c r="BD15" i="3"/>
  <c r="BF7" i="3"/>
  <c r="BH7" i="3"/>
  <c r="BD7" i="3"/>
  <c r="BJ7" i="3"/>
  <c r="BH18" i="3"/>
  <c r="BJ18" i="3"/>
  <c r="BF18" i="3"/>
  <c r="BD18" i="3"/>
  <c r="BJ23" i="3"/>
  <c r="BH23" i="3"/>
  <c r="BD23" i="3"/>
  <c r="BF23" i="3"/>
  <c r="BH8" i="3"/>
  <c r="BD8" i="3"/>
  <c r="BF8" i="3"/>
  <c r="BJ8" i="3"/>
  <c r="BF9" i="3"/>
  <c r="BD9" i="3"/>
  <c r="BH9" i="3"/>
  <c r="BJ9" i="3"/>
  <c r="BJ31" i="3"/>
  <c r="BF31" i="3"/>
  <c r="BH31" i="3"/>
  <c r="BD31" i="3"/>
  <c r="BF25" i="3"/>
  <c r="BD25" i="3"/>
  <c r="BJ25" i="3"/>
  <c r="BH25" i="3"/>
  <c r="BH29" i="3"/>
  <c r="BD29" i="3"/>
  <c r="BF29" i="3"/>
  <c r="BJ29" i="3"/>
  <c r="BF17" i="3"/>
  <c r="BH17" i="3"/>
  <c r="BD17" i="3"/>
  <c r="BJ17" i="3"/>
  <c r="BN12" i="3" l="1"/>
  <c r="BL19" i="3"/>
  <c r="BP12" i="3"/>
  <c r="BR12" i="3"/>
  <c r="BI33" i="3"/>
  <c r="BN28" i="3"/>
  <c r="BL33" i="3"/>
  <c r="BP28" i="3"/>
  <c r="BR28" i="3"/>
  <c r="BP34" i="3"/>
  <c r="BN34" i="3"/>
  <c r="BR34" i="3"/>
  <c r="BI11" i="3"/>
  <c r="BI27" i="3"/>
  <c r="BL27" i="3"/>
  <c r="BN21" i="3"/>
  <c r="BP21" i="3"/>
  <c r="BR21" i="3"/>
  <c r="BN6" i="3"/>
  <c r="BL11" i="3"/>
  <c r="BP6" i="3"/>
  <c r="BR6" i="3"/>
  <c r="BI19" i="3"/>
  <c r="BP5" i="3" l="1"/>
  <c r="BN5" i="3"/>
  <c r="BR5" i="3"/>
  <c r="BN11" i="3"/>
  <c r="BP11" i="3"/>
  <c r="BR11" i="3"/>
  <c r="BP20" i="3"/>
  <c r="BN20" i="3"/>
  <c r="BR20" i="3"/>
  <c r="BP33" i="3"/>
  <c r="BN33" i="3"/>
  <c r="BR33" i="3"/>
  <c r="BN19" i="3"/>
  <c r="BP19" i="3"/>
  <c r="BR19" i="3"/>
  <c r="BP27" i="3"/>
  <c r="BN27" i="3"/>
  <c r="BR27" i="3"/>
  <c r="BJ40" i="4" l="1"/>
  <c r="BN24" i="4" l="1"/>
  <c r="BP24" i="4"/>
  <c r="BL31" i="4"/>
  <c r="BR24" i="4"/>
  <c r="BJ24" i="4"/>
  <c r="BI31" i="4"/>
  <c r="BJ31" i="4" s="1"/>
  <c r="BI12" i="4"/>
  <c r="BJ12" i="4" s="1"/>
  <c r="BJ6" i="4"/>
  <c r="BL12" i="4"/>
  <c r="BN6" i="4"/>
  <c r="BP6" i="4"/>
  <c r="BR6" i="4"/>
  <c r="BJ32" i="4"/>
  <c r="BI39" i="4"/>
  <c r="BJ39" i="4" s="1"/>
  <c r="BJ23" i="4"/>
  <c r="BL39" i="4"/>
  <c r="BP32" i="4"/>
  <c r="BN32" i="4"/>
  <c r="BR32" i="4"/>
  <c r="BN40" i="4"/>
  <c r="BP40" i="4"/>
  <c r="BR40" i="4"/>
  <c r="BJ5" i="4"/>
  <c r="BJ13" i="4"/>
  <c r="BI22" i="4"/>
  <c r="BJ22" i="4" s="1"/>
  <c r="BN13" i="4"/>
  <c r="BL22" i="4"/>
  <c r="BR13" i="4"/>
  <c r="BP13" i="4"/>
  <c r="BR5" i="4" l="1"/>
  <c r="BN39" i="4"/>
  <c r="BP39" i="4"/>
  <c r="BR39" i="4"/>
  <c r="BN31" i="4"/>
  <c r="BP31" i="4"/>
  <c r="BR31" i="4"/>
  <c r="BP23" i="4"/>
  <c r="BN23" i="4"/>
  <c r="BR23" i="4"/>
  <c r="BN12" i="4"/>
  <c r="BP12" i="4"/>
  <c r="BR12" i="4"/>
  <c r="BP22" i="4"/>
  <c r="BR22" i="4"/>
  <c r="BN22" i="4"/>
  <c r="BN5" i="4"/>
  <c r="BP5" i="4"/>
  <c r="AZ34" i="3" l="1"/>
  <c r="BB33" i="3" l="1"/>
  <c r="BF28" i="3"/>
  <c r="BH28" i="3"/>
  <c r="BD28" i="3"/>
  <c r="BJ28" i="3"/>
  <c r="BD34" i="3"/>
  <c r="BH34" i="3"/>
  <c r="BF34" i="3"/>
  <c r="BJ34" i="3"/>
  <c r="AY33" i="3"/>
  <c r="AZ33" i="3" s="1"/>
  <c r="AZ28" i="3"/>
  <c r="AZ5" i="3"/>
  <c r="AY27" i="3"/>
  <c r="AZ27" i="3" s="1"/>
  <c r="AZ21" i="3"/>
  <c r="AZ20" i="3"/>
  <c r="BH21" i="3"/>
  <c r="BF21" i="3"/>
  <c r="BD21" i="3"/>
  <c r="BB27" i="3"/>
  <c r="BJ21" i="3"/>
  <c r="AY11" i="3"/>
  <c r="AZ11" i="3" s="1"/>
  <c r="AZ6" i="3"/>
  <c r="AY19" i="3"/>
  <c r="AZ19" i="3" s="1"/>
  <c r="AZ12" i="3"/>
  <c r="BF6" i="3"/>
  <c r="BH6" i="3"/>
  <c r="BD6" i="3"/>
  <c r="BB11" i="3"/>
  <c r="BJ6" i="3"/>
  <c r="BD12" i="3"/>
  <c r="BF12" i="3"/>
  <c r="BH12" i="3"/>
  <c r="BB19" i="3"/>
  <c r="BJ12" i="3"/>
  <c r="BF11" i="3" l="1"/>
  <c r="BH11" i="3"/>
  <c r="BD11" i="3"/>
  <c r="BJ11" i="3"/>
  <c r="BF27" i="3"/>
  <c r="BD27" i="3"/>
  <c r="BH27" i="3"/>
  <c r="BJ27" i="3"/>
  <c r="BF5" i="3"/>
  <c r="BD5" i="3"/>
  <c r="BH5" i="3"/>
  <c r="BJ5" i="3"/>
  <c r="BF19" i="3"/>
  <c r="BD19" i="3"/>
  <c r="BH19" i="3"/>
  <c r="BJ19" i="3"/>
  <c r="BF20" i="3"/>
  <c r="BH20" i="3"/>
  <c r="BD20" i="3"/>
  <c r="BJ20" i="3"/>
  <c r="BF33" i="3"/>
  <c r="BH33" i="3"/>
  <c r="BD33" i="3"/>
  <c r="BJ33" i="3"/>
  <c r="DF45" i="2" l="1"/>
  <c r="CZ9" i="2" l="1"/>
  <c r="DR9" i="7"/>
  <c r="CV9" i="7"/>
  <c r="CW45" i="2"/>
  <c r="CY9" i="7"/>
  <c r="DU9" i="7"/>
  <c r="DF69" i="2"/>
  <c r="CZ45" i="2"/>
  <c r="CW61" i="2"/>
  <c r="CZ37" i="2"/>
  <c r="CZ61" i="2"/>
  <c r="DF32" i="2"/>
  <c r="DE21" i="7"/>
  <c r="CW37" i="2"/>
  <c r="CW9" i="2"/>
  <c r="CW33" i="2"/>
  <c r="DF29" i="2"/>
  <c r="CZ33" i="2"/>
  <c r="DV9" i="2" l="1"/>
  <c r="DS61" i="2"/>
  <c r="CZ29" i="2"/>
  <c r="CW29" i="2"/>
  <c r="CZ32" i="2"/>
  <c r="DS9" i="2"/>
  <c r="CW32" i="2"/>
  <c r="CW69" i="2"/>
  <c r="DV61" i="2"/>
  <c r="DR38" i="2" l="1"/>
  <c r="DV14" i="13"/>
  <c r="CW42" i="2"/>
  <c r="CZ42" i="2"/>
  <c r="EA14" i="13"/>
  <c r="DU38" i="2"/>
  <c r="CZ36" i="2" l="1"/>
  <c r="CX38" i="2"/>
  <c r="CW36" i="2"/>
  <c r="CU38" i="2"/>
  <c r="DF30" i="2"/>
  <c r="EA39" i="2" l="1"/>
  <c r="CW38" i="2"/>
  <c r="CW30" i="2"/>
  <c r="CZ30" i="2"/>
  <c r="CZ38" i="2"/>
  <c r="EA15" i="13" l="1"/>
  <c r="DU39" i="2"/>
  <c r="EA35" i="2"/>
  <c r="DF31" i="2"/>
  <c r="DD39" i="2"/>
  <c r="DF39" i="2" s="1"/>
  <c r="DV15" i="13"/>
  <c r="DR39" i="2"/>
  <c r="DF34" i="2" l="1"/>
  <c r="DD35" i="2"/>
  <c r="DF35" i="2" s="1"/>
  <c r="EA11" i="13"/>
  <c r="DU35" i="2"/>
  <c r="EA41" i="2"/>
  <c r="DV11" i="13"/>
  <c r="DR35" i="2"/>
  <c r="CW31" i="2"/>
  <c r="CU39" i="2"/>
  <c r="CW39" i="2" s="1"/>
  <c r="CZ31" i="2"/>
  <c r="CX39" i="2"/>
  <c r="CZ39" i="2" s="1"/>
  <c r="DU41" i="2" l="1"/>
  <c r="EA17" i="13"/>
  <c r="DF40" i="2"/>
  <c r="DD41" i="2"/>
  <c r="DF41" i="2" s="1"/>
  <c r="EA44" i="2"/>
  <c r="CU35" i="2"/>
  <c r="CW35" i="2" s="1"/>
  <c r="CW34" i="2"/>
  <c r="CX35" i="2"/>
  <c r="CZ35" i="2" s="1"/>
  <c r="CZ34" i="2"/>
  <c r="EA47" i="2"/>
  <c r="DR41" i="2"/>
  <c r="DV17" i="13"/>
  <c r="DF43" i="2" l="1"/>
  <c r="DD44" i="2"/>
  <c r="DF44" i="2" s="1"/>
  <c r="DU47" i="2"/>
  <c r="EA23" i="13"/>
  <c r="DD47" i="2"/>
  <c r="DF47" i="2" s="1"/>
  <c r="DF46" i="2"/>
  <c r="EA20" i="13"/>
  <c r="DU44" i="2"/>
  <c r="CU41" i="2"/>
  <c r="CW41" i="2" s="1"/>
  <c r="CW40" i="2"/>
  <c r="CX41" i="2"/>
  <c r="CZ41" i="2" s="1"/>
  <c r="CZ40" i="2"/>
  <c r="DV23" i="13"/>
  <c r="DR47" i="2"/>
  <c r="DR44" i="2"/>
  <c r="DV20" i="13"/>
  <c r="CZ43" i="2" l="1"/>
  <c r="CX44" i="2"/>
  <c r="CZ44" i="2" s="1"/>
  <c r="CU44" i="2"/>
  <c r="CW44" i="2" s="1"/>
  <c r="CW43" i="2"/>
  <c r="CZ46" i="2"/>
  <c r="CX47" i="2"/>
  <c r="CZ47" i="2" s="1"/>
  <c r="CU47" i="2"/>
  <c r="CW47" i="2" s="1"/>
  <c r="CW46" i="2"/>
  <c r="EB69" i="2" l="1"/>
  <c r="EA21" i="7"/>
  <c r="DF80" i="2" l="1"/>
  <c r="DF56" i="2"/>
  <c r="DF93" i="2"/>
  <c r="EB30" i="2"/>
  <c r="EB80" i="2"/>
  <c r="EB29" i="2"/>
  <c r="EB45" i="2"/>
  <c r="EB56" i="2" l="1"/>
  <c r="EB93" i="2"/>
  <c r="CV18" i="7"/>
  <c r="CZ57" i="2"/>
  <c r="EB8" i="2"/>
  <c r="DF8" i="2"/>
  <c r="EB53" i="2"/>
  <c r="DF53" i="2"/>
  <c r="DS37" i="2"/>
  <c r="DV42" i="2"/>
  <c r="CW85" i="2"/>
  <c r="DD10" i="1"/>
  <c r="DF10" i="1" s="1"/>
  <c r="CW93" i="2"/>
  <c r="EV14" i="13"/>
  <c r="EB78" i="2"/>
  <c r="DF78" i="2"/>
  <c r="DD23" i="1"/>
  <c r="DF23" i="1" s="1"/>
  <c r="DS69" i="2"/>
  <c r="DD28" i="1"/>
  <c r="DF28" i="1" s="1"/>
  <c r="DF77" i="2"/>
  <c r="CZ13" i="2"/>
  <c r="CW57" i="2"/>
  <c r="CZ81" i="2"/>
  <c r="CZ56" i="2"/>
  <c r="EB21" i="2"/>
  <c r="DF21" i="2"/>
  <c r="DS33" i="2"/>
  <c r="DS14" i="7"/>
  <c r="CW56" i="2"/>
  <c r="EB77" i="2"/>
  <c r="DD19" i="1"/>
  <c r="DF19" i="1" s="1"/>
  <c r="CW90" i="2"/>
  <c r="DZ14" i="13"/>
  <c r="EB5" i="2"/>
  <c r="DF5" i="2"/>
  <c r="CZ66" i="2"/>
  <c r="DS42" i="2"/>
  <c r="DU18" i="7"/>
  <c r="CY18" i="7"/>
  <c r="CZ69" i="2"/>
  <c r="CW81" i="2"/>
  <c r="CW13" i="2"/>
  <c r="CW18" i="2"/>
  <c r="DV37" i="2"/>
  <c r="EA8" i="7"/>
  <c r="DE8" i="7"/>
  <c r="DP14" i="7"/>
  <c r="CZ90" i="2"/>
  <c r="EB28" i="1"/>
  <c r="CZ85" i="2"/>
  <c r="DX14" i="13"/>
  <c r="DR86" i="2"/>
  <c r="CZ18" i="2"/>
  <c r="EB32" i="2"/>
  <c r="DV81" i="2"/>
  <c r="CY13" i="7"/>
  <c r="DU13" i="7"/>
  <c r="DR13" i="7"/>
  <c r="CV13" i="7"/>
  <c r="EC14" i="13"/>
  <c r="DU86" i="2"/>
  <c r="DV33" i="2"/>
  <c r="EB54" i="2"/>
  <c r="DF54" i="2"/>
  <c r="DS85" i="2"/>
  <c r="DE5" i="7"/>
  <c r="EA5" i="7"/>
  <c r="DS13" i="2"/>
  <c r="CX23" i="1"/>
  <c r="CZ23" i="1" s="1"/>
  <c r="CU23" i="1"/>
  <c r="CW23" i="1" s="1"/>
  <c r="DU14" i="2" l="1"/>
  <c r="DS57" i="2"/>
  <c r="DV23" i="1"/>
  <c r="DV69" i="2"/>
  <c r="DV13" i="2"/>
  <c r="FC14" i="13"/>
  <c r="DS90" i="2"/>
  <c r="EB10" i="1"/>
  <c r="DR5" i="7"/>
  <c r="CV5" i="7"/>
  <c r="DD22" i="1"/>
  <c r="DF22" i="1" s="1"/>
  <c r="DS29" i="2"/>
  <c r="DU21" i="7"/>
  <c r="CY21" i="7"/>
  <c r="DF55" i="2"/>
  <c r="CV8" i="7"/>
  <c r="DR8" i="7"/>
  <c r="CW80" i="2"/>
  <c r="CU14" i="2"/>
  <c r="CW12" i="2"/>
  <c r="EZ14" i="13"/>
  <c r="DV90" i="2"/>
  <c r="CZ5" i="2"/>
  <c r="DR21" i="7"/>
  <c r="CV21" i="7"/>
  <c r="CW21" i="2"/>
  <c r="CV12" i="7"/>
  <c r="CT14" i="7"/>
  <c r="DU14" i="13"/>
  <c r="DV12" i="2"/>
  <c r="DT14" i="2"/>
  <c r="CZ12" i="2"/>
  <c r="CX14" i="2"/>
  <c r="DS18" i="2"/>
  <c r="DF6" i="2"/>
  <c r="CZ78" i="2"/>
  <c r="EA6" i="7"/>
  <c r="DE6" i="7"/>
  <c r="CX14" i="1"/>
  <c r="CZ14" i="1" s="1"/>
  <c r="DV78" i="2"/>
  <c r="DV56" i="2"/>
  <c r="CZ8" i="2"/>
  <c r="CX86" i="2"/>
  <c r="CZ86" i="2" s="1"/>
  <c r="CZ84" i="2"/>
  <c r="DQ14" i="7"/>
  <c r="DT86" i="2"/>
  <c r="DV86" i="2" s="1"/>
  <c r="DV84" i="2"/>
  <c r="DQ86" i="2"/>
  <c r="DS84" i="2"/>
  <c r="EB23" i="1"/>
  <c r="CW8" i="2"/>
  <c r="DV45" i="2"/>
  <c r="DS93" i="2"/>
  <c r="CY8" i="7"/>
  <c r="DU8" i="7"/>
  <c r="CZ21" i="2"/>
  <c r="DV32" i="2"/>
  <c r="EX14" i="13"/>
  <c r="DS36" i="2"/>
  <c r="DQ38" i="2"/>
  <c r="DS32" i="2"/>
  <c r="DT14" i="7"/>
  <c r="DV36" i="2"/>
  <c r="DT38" i="2"/>
  <c r="DD27" i="1"/>
  <c r="DF27" i="1" s="1"/>
  <c r="CY5" i="7"/>
  <c r="DU5" i="7"/>
  <c r="DD25" i="1"/>
  <c r="DF25" i="1" s="1"/>
  <c r="CW78" i="2"/>
  <c r="DS80" i="2"/>
  <c r="DV29" i="2"/>
  <c r="CZ53" i="2"/>
  <c r="CW5" i="2"/>
  <c r="CY12" i="7"/>
  <c r="CW14" i="7"/>
  <c r="DV18" i="2"/>
  <c r="FA14" i="13"/>
  <c r="CZ80" i="2"/>
  <c r="CZ93" i="2"/>
  <c r="DS30" i="2"/>
  <c r="DS56" i="2"/>
  <c r="CU86" i="2"/>
  <c r="CW84" i="2"/>
  <c r="DR12" i="7"/>
  <c r="DS81" i="2"/>
  <c r="DU14" i="7"/>
  <c r="DQ14" i="2"/>
  <c r="DS12" i="2"/>
  <c r="DV57" i="2"/>
  <c r="DS15" i="7"/>
  <c r="CZ77" i="2"/>
  <c r="CW53" i="2"/>
  <c r="CW77" i="2"/>
  <c r="DS45" i="2"/>
  <c r="DV30" i="2"/>
  <c r="DR14" i="2"/>
  <c r="DR14" i="7"/>
  <c r="DU12" i="7"/>
  <c r="EU14" i="13"/>
  <c r="DV85" i="2"/>
  <c r="CU25" i="1"/>
  <c r="CW25" i="1" s="1"/>
  <c r="CX25" i="1"/>
  <c r="CZ25" i="1" s="1"/>
  <c r="CX27" i="1"/>
  <c r="CZ27" i="1" s="1"/>
  <c r="CU27" i="1"/>
  <c r="CW27" i="1" s="1"/>
  <c r="DV53" i="2" l="1"/>
  <c r="DS8" i="2"/>
  <c r="EB55" i="2"/>
  <c r="DS21" i="2"/>
  <c r="EB22" i="1"/>
  <c r="DS78" i="2"/>
  <c r="DV5" i="2"/>
  <c r="DU6" i="7"/>
  <c r="CY6" i="7"/>
  <c r="EA83" i="2"/>
  <c r="FC15" i="13"/>
  <c r="CU10" i="1"/>
  <c r="CW10" i="1" s="1"/>
  <c r="CX9" i="1"/>
  <c r="CZ9" i="1" s="1"/>
  <c r="EA59" i="2"/>
  <c r="CW54" i="2"/>
  <c r="DV38" i="2"/>
  <c r="DS38" i="2"/>
  <c r="DV93" i="2"/>
  <c r="CY7" i="7"/>
  <c r="DT15" i="7"/>
  <c r="DU15" i="7" s="1"/>
  <c r="DV31" i="2"/>
  <c r="FA15" i="13"/>
  <c r="DS14" i="2"/>
  <c r="DS86" i="2"/>
  <c r="CV14" i="7"/>
  <c r="EB31" i="2"/>
  <c r="DZ39" i="2"/>
  <c r="EB39" i="2" s="1"/>
  <c r="DV80" i="2"/>
  <c r="CZ54" i="2"/>
  <c r="CU14" i="1"/>
  <c r="CW14" i="1" s="1"/>
  <c r="DD87" i="2"/>
  <c r="DF87" i="2" s="1"/>
  <c r="DD98" i="2"/>
  <c r="DF98" i="2" s="1"/>
  <c r="DD100" i="2"/>
  <c r="DF100" i="2" s="1"/>
  <c r="DF79" i="2"/>
  <c r="EB27" i="1"/>
  <c r="CU6" i="1"/>
  <c r="CW6" i="1" s="1"/>
  <c r="CV7" i="7"/>
  <c r="DQ15" i="7"/>
  <c r="CU22" i="1"/>
  <c r="CW22" i="1" s="1"/>
  <c r="DQ15" i="2"/>
  <c r="EU15" i="13"/>
  <c r="DD14" i="1"/>
  <c r="DF14" i="1" s="1"/>
  <c r="EB14" i="1"/>
  <c r="EA98" i="2"/>
  <c r="EA100" i="2"/>
  <c r="EA87" i="2"/>
  <c r="DS77" i="2"/>
  <c r="CX22" i="1"/>
  <c r="CZ22" i="1" s="1"/>
  <c r="DZ37" i="1"/>
  <c r="DZ39" i="1"/>
  <c r="CX10" i="1"/>
  <c r="CZ10" i="1" s="1"/>
  <c r="DS53" i="2"/>
  <c r="EB79" i="2"/>
  <c r="DZ100" i="2"/>
  <c r="DZ98" i="2"/>
  <c r="DZ87" i="2"/>
  <c r="DZ15" i="7"/>
  <c r="CZ14" i="2"/>
  <c r="DD7" i="1"/>
  <c r="DF7" i="1" s="1"/>
  <c r="EX15" i="13"/>
  <c r="DD6" i="1"/>
  <c r="DF6" i="1" s="1"/>
  <c r="DY15" i="7"/>
  <c r="DV77" i="2"/>
  <c r="CY14" i="7"/>
  <c r="DV21" i="2"/>
  <c r="DS5" i="2"/>
  <c r="DV8" i="2"/>
  <c r="CZ6" i="2"/>
  <c r="EA15" i="2"/>
  <c r="EC15" i="13"/>
  <c r="CW6" i="2"/>
  <c r="DV27" i="1"/>
  <c r="DV14" i="2"/>
  <c r="CW14" i="2"/>
  <c r="EB6" i="2"/>
  <c r="EV15" i="13"/>
  <c r="DS31" i="2"/>
  <c r="DS27" i="1"/>
  <c r="CV6" i="7"/>
  <c r="DX15" i="13"/>
  <c r="CU87" i="2"/>
  <c r="CW87" i="2" s="1"/>
  <c r="CX19" i="1"/>
  <c r="CZ19" i="1" s="1"/>
  <c r="CW86" i="2"/>
  <c r="DV14" i="1"/>
  <c r="DZ15" i="2"/>
  <c r="CW15" i="7" l="1"/>
  <c r="CY15" i="7" s="1"/>
  <c r="DU7" i="7"/>
  <c r="DS6" i="1"/>
  <c r="DS10" i="1"/>
  <c r="EB15" i="2"/>
  <c r="EB98" i="2"/>
  <c r="DV54" i="2"/>
  <c r="EB6" i="1"/>
  <c r="EB100" i="2"/>
  <c r="EB7" i="2"/>
  <c r="DQ39" i="2"/>
  <c r="DS39" i="2" s="1"/>
  <c r="DT87" i="2"/>
  <c r="DT100" i="2"/>
  <c r="DT98" i="2"/>
  <c r="DV79" i="2"/>
  <c r="EX11" i="13"/>
  <c r="FA11" i="13"/>
  <c r="CX7" i="1"/>
  <c r="CZ7" i="1" s="1"/>
  <c r="CX87" i="2"/>
  <c r="CZ87" i="2" s="1"/>
  <c r="CX100" i="2"/>
  <c r="CZ100" i="2" s="1"/>
  <c r="CX98" i="2"/>
  <c r="CZ98" i="2" s="1"/>
  <c r="CZ79" i="2"/>
  <c r="EA15" i="7"/>
  <c r="DS79" i="2"/>
  <c r="DQ100" i="2"/>
  <c r="DQ98" i="2"/>
  <c r="DE7" i="7"/>
  <c r="DC15" i="7"/>
  <c r="DE15" i="7" s="1"/>
  <c r="DS54" i="2"/>
  <c r="FC11" i="13"/>
  <c r="DU15" i="13"/>
  <c r="DR15" i="2"/>
  <c r="DS15" i="2" s="1"/>
  <c r="DZ83" i="2"/>
  <c r="EB83" i="2" s="1"/>
  <c r="EB82" i="2"/>
  <c r="DU87" i="2"/>
  <c r="DU100" i="2"/>
  <c r="DU98" i="2"/>
  <c r="EA7" i="7"/>
  <c r="EB87" i="2"/>
  <c r="DS14" i="1"/>
  <c r="CT15" i="7"/>
  <c r="CV15" i="7" s="1"/>
  <c r="DT39" i="2"/>
  <c r="DV39" i="2" s="1"/>
  <c r="DD59" i="2"/>
  <c r="DF59" i="2" s="1"/>
  <c r="DF58" i="2"/>
  <c r="DD83" i="2"/>
  <c r="DF83" i="2" s="1"/>
  <c r="DF82" i="2"/>
  <c r="DQ11" i="7"/>
  <c r="EV11" i="13"/>
  <c r="EA11" i="2"/>
  <c r="DD9" i="1"/>
  <c r="DF9" i="1" s="1"/>
  <c r="EB9" i="1"/>
  <c r="DC11" i="7"/>
  <c r="DE11" i="7" s="1"/>
  <c r="DE10" i="7"/>
  <c r="EB40" i="2"/>
  <c r="DZ41" i="2"/>
  <c r="EB41" i="2" s="1"/>
  <c r="EA10" i="7"/>
  <c r="DY11" i="7"/>
  <c r="EB34" i="2"/>
  <c r="DZ35" i="2"/>
  <c r="EB35" i="2" s="1"/>
  <c r="DZ11" i="7"/>
  <c r="DQ87" i="2"/>
  <c r="DV10" i="1"/>
  <c r="DZ59" i="2"/>
  <c r="EB59" i="2" s="1"/>
  <c r="EB58" i="2"/>
  <c r="DS11" i="7"/>
  <c r="DV22" i="1"/>
  <c r="DV6" i="2"/>
  <c r="CZ55" i="2"/>
  <c r="CU9" i="1"/>
  <c r="CW9" i="1" s="1"/>
  <c r="EA89" i="2"/>
  <c r="DT11" i="7"/>
  <c r="DU15" i="2"/>
  <c r="DZ15" i="13"/>
  <c r="EC11" i="13"/>
  <c r="DU83" i="2"/>
  <c r="CU7" i="1"/>
  <c r="CW7" i="1" s="1"/>
  <c r="CW79" i="2"/>
  <c r="CU98" i="2"/>
  <c r="CW98" i="2" s="1"/>
  <c r="CU100" i="2"/>
  <c r="CW100" i="2" s="1"/>
  <c r="DF7" i="2"/>
  <c r="DD15" i="2"/>
  <c r="DF15" i="2" s="1"/>
  <c r="DS6" i="2"/>
  <c r="EB7" i="1"/>
  <c r="DZ11" i="2"/>
  <c r="DZ17" i="7"/>
  <c r="DX11" i="13"/>
  <c r="DR83" i="2"/>
  <c r="EZ15" i="13"/>
  <c r="CX6" i="1"/>
  <c r="CZ6" i="1" s="1"/>
  <c r="EU11" i="13"/>
  <c r="DV9" i="1"/>
  <c r="CW55" i="2"/>
  <c r="DR98" i="2"/>
  <c r="DR100" i="2"/>
  <c r="DR87" i="2"/>
  <c r="EB11" i="2" l="1"/>
  <c r="DV55" i="2"/>
  <c r="DS7" i="2"/>
  <c r="DU11" i="2"/>
  <c r="DZ92" i="2"/>
  <c r="EA17" i="2"/>
  <c r="DY20" i="7"/>
  <c r="EB46" i="2"/>
  <c r="DZ47" i="2"/>
  <c r="EB47" i="2" s="1"/>
  <c r="DD89" i="2"/>
  <c r="DF89" i="2" s="1"/>
  <c r="DF88" i="2"/>
  <c r="DS55" i="2"/>
  <c r="DS34" i="2"/>
  <c r="DQ35" i="2"/>
  <c r="DS35" i="2" s="1"/>
  <c r="DQ17" i="7"/>
  <c r="EB43" i="2"/>
  <c r="DZ44" i="2"/>
  <c r="EB44" i="2" s="1"/>
  <c r="DZ11" i="13"/>
  <c r="EB10" i="2"/>
  <c r="DS9" i="1"/>
  <c r="DZ20" i="7"/>
  <c r="EV17" i="13"/>
  <c r="DW11" i="13"/>
  <c r="DR59" i="2"/>
  <c r="CX11" i="2"/>
  <c r="CZ11" i="2" s="1"/>
  <c r="CZ10" i="2"/>
  <c r="EA11" i="7"/>
  <c r="CV10" i="7"/>
  <c r="CT11" i="7"/>
  <c r="CV11" i="7" s="1"/>
  <c r="DV7" i="1"/>
  <c r="DV98" i="2"/>
  <c r="DZ20" i="2"/>
  <c r="DV7" i="2"/>
  <c r="DT15" i="2"/>
  <c r="DV15" i="2" s="1"/>
  <c r="DC17" i="7"/>
  <c r="DE17" i="7" s="1"/>
  <c r="DE16" i="7"/>
  <c r="DZ17" i="2"/>
  <c r="CZ7" i="2"/>
  <c r="CX15" i="2"/>
  <c r="CZ15" i="2" s="1"/>
  <c r="DU10" i="7"/>
  <c r="DV100" i="2"/>
  <c r="EA95" i="2"/>
  <c r="DZ23" i="2"/>
  <c r="DU89" i="2"/>
  <c r="EC17" i="13"/>
  <c r="DU11" i="7"/>
  <c r="DV34" i="2"/>
  <c r="DT35" i="2"/>
  <c r="DV35" i="2" s="1"/>
  <c r="DV87" i="2"/>
  <c r="DT17" i="7"/>
  <c r="EA92" i="2"/>
  <c r="EU17" i="13"/>
  <c r="FB11" i="13"/>
  <c r="FA17" i="13"/>
  <c r="DD8" i="1"/>
  <c r="DF8" i="1" s="1"/>
  <c r="EA39" i="1"/>
  <c r="EA37" i="1"/>
  <c r="EB8" i="1"/>
  <c r="DV6" i="1"/>
  <c r="DF10" i="2"/>
  <c r="DD11" i="2"/>
  <c r="DF11" i="2" s="1"/>
  <c r="CW7" i="2"/>
  <c r="CU15" i="2"/>
  <c r="CW15" i="2" s="1"/>
  <c r="DZ25" i="7"/>
  <c r="FC17" i="13"/>
  <c r="EX17" i="13"/>
  <c r="DZ12" i="1"/>
  <c r="EZ11" i="13"/>
  <c r="EB11" i="1"/>
  <c r="DX17" i="13"/>
  <c r="DR89" i="2"/>
  <c r="CW11" i="7"/>
  <c r="CY11" i="7" s="1"/>
  <c r="CY10" i="7"/>
  <c r="DS87" i="2"/>
  <c r="DS98" i="2"/>
  <c r="DQ83" i="2"/>
  <c r="DS83" i="2" s="1"/>
  <c r="DS82" i="2"/>
  <c r="DY17" i="7"/>
  <c r="EA17" i="7" s="1"/>
  <c r="EA16" i="7"/>
  <c r="EB11" i="13"/>
  <c r="DU59" i="2"/>
  <c r="DZ95" i="2"/>
  <c r="DU11" i="13"/>
  <c r="DR11" i="2"/>
  <c r="DY25" i="7"/>
  <c r="EW11" i="13"/>
  <c r="DQ11" i="2"/>
  <c r="CU83" i="2"/>
  <c r="CW83" i="2" s="1"/>
  <c r="CW82" i="2"/>
  <c r="DZ89" i="2"/>
  <c r="EB89" i="2" s="1"/>
  <c r="EB88" i="2"/>
  <c r="CX83" i="2"/>
  <c r="CZ83" i="2" s="1"/>
  <c r="CZ82" i="2"/>
  <c r="DT83" i="2"/>
  <c r="DV83" i="2" s="1"/>
  <c r="DV82" i="2"/>
  <c r="DS100" i="2"/>
  <c r="DS17" i="7"/>
  <c r="EB94" i="2" l="1"/>
  <c r="EB95" i="2"/>
  <c r="EB16" i="2"/>
  <c r="EB17" i="2"/>
  <c r="DU17" i="7"/>
  <c r="DU16" i="7"/>
  <c r="EA24" i="7"/>
  <c r="DS10" i="2"/>
  <c r="EA25" i="7"/>
  <c r="DS11" i="2"/>
  <c r="EC20" i="13"/>
  <c r="DU92" i="2"/>
  <c r="DT25" i="7"/>
  <c r="CU89" i="2"/>
  <c r="CW89" i="2" s="1"/>
  <c r="CW88" i="2"/>
  <c r="CT17" i="7"/>
  <c r="CV17" i="7" s="1"/>
  <c r="CV16" i="7"/>
  <c r="DS20" i="7"/>
  <c r="CX8" i="1"/>
  <c r="CZ8" i="1" s="1"/>
  <c r="DU39" i="1"/>
  <c r="CX39" i="1" s="1"/>
  <c r="CZ39" i="1" s="1"/>
  <c r="DU37" i="1"/>
  <c r="CX37" i="1" s="1"/>
  <c r="CZ37" i="1" s="1"/>
  <c r="CU11" i="2"/>
  <c r="CW11" i="2" s="1"/>
  <c r="CW10" i="2"/>
  <c r="DE24" i="7"/>
  <c r="DC25" i="7"/>
  <c r="DE25" i="7" s="1"/>
  <c r="DF91" i="2"/>
  <c r="DD92" i="2"/>
  <c r="DF92" i="2" s="1"/>
  <c r="CU8" i="1"/>
  <c r="CW8" i="1" s="1"/>
  <c r="DR39" i="1"/>
  <c r="CU39" i="1" s="1"/>
  <c r="CW39" i="1" s="1"/>
  <c r="DR37" i="1"/>
  <c r="CU37" i="1" s="1"/>
  <c r="CW37" i="1" s="1"/>
  <c r="DC20" i="7"/>
  <c r="DE20" i="7" s="1"/>
  <c r="DE19" i="7"/>
  <c r="ED11" i="13"/>
  <c r="DX20" i="13"/>
  <c r="DR92" i="2"/>
  <c r="EV20" i="13"/>
  <c r="FC23" i="13"/>
  <c r="DQ25" i="7"/>
  <c r="EV23" i="13"/>
  <c r="EU20" i="13"/>
  <c r="EZ17" i="13"/>
  <c r="DD37" i="1"/>
  <c r="DF37" i="1" s="1"/>
  <c r="EB37" i="1"/>
  <c r="DV58" i="2"/>
  <c r="DT59" i="2"/>
  <c r="DV59" i="2" s="1"/>
  <c r="EA20" i="7"/>
  <c r="DT20" i="7"/>
  <c r="FA23" i="13"/>
  <c r="EU23" i="13"/>
  <c r="DU95" i="2"/>
  <c r="EC23" i="13"/>
  <c r="DQ89" i="2"/>
  <c r="DS89" i="2" s="1"/>
  <c r="DS88" i="2"/>
  <c r="DD39" i="1"/>
  <c r="DF39" i="1" s="1"/>
  <c r="EB39" i="1"/>
  <c r="CX89" i="2"/>
  <c r="CZ89" i="2" s="1"/>
  <c r="CZ88" i="2"/>
  <c r="DD95" i="2"/>
  <c r="DF95" i="2" s="1"/>
  <c r="DF94" i="2"/>
  <c r="CU59" i="2"/>
  <c r="CW59" i="2" s="1"/>
  <c r="CW58" i="2"/>
  <c r="EA19" i="7"/>
  <c r="DU17" i="13"/>
  <c r="DR17" i="2"/>
  <c r="EX23" i="13"/>
  <c r="DQ20" i="7"/>
  <c r="CZ58" i="2"/>
  <c r="CX59" i="2"/>
  <c r="CZ59" i="2" s="1"/>
  <c r="DD11" i="1"/>
  <c r="DF11" i="1" s="1"/>
  <c r="EA12" i="1"/>
  <c r="DD12" i="1" s="1"/>
  <c r="DF12" i="1" s="1"/>
  <c r="CY16" i="7"/>
  <c r="CW17" i="7"/>
  <c r="CY17" i="7" s="1"/>
  <c r="DD17" i="2"/>
  <c r="DF17" i="2" s="1"/>
  <c r="DF16" i="2"/>
  <c r="FD11" i="13"/>
  <c r="EX20" i="13"/>
  <c r="DV8" i="1"/>
  <c r="DT37" i="1"/>
  <c r="DT39" i="1"/>
  <c r="DS40" i="2"/>
  <c r="DQ41" i="2"/>
  <c r="DS41" i="2" s="1"/>
  <c r="DY11" i="13"/>
  <c r="FA20" i="13"/>
  <c r="FC20" i="13"/>
  <c r="DS58" i="2"/>
  <c r="DQ59" i="2"/>
  <c r="DS59" i="2" s="1"/>
  <c r="DV10" i="2"/>
  <c r="DT11" i="2"/>
  <c r="DV11" i="2" s="1"/>
  <c r="DV88" i="2"/>
  <c r="DT89" i="2"/>
  <c r="DV89" i="2" s="1"/>
  <c r="DQ17" i="2"/>
  <c r="DS16" i="2"/>
  <c r="EB92" i="2"/>
  <c r="DS25" i="7"/>
  <c r="DX23" i="13"/>
  <c r="DR95" i="2"/>
  <c r="DU17" i="2"/>
  <c r="DZ17" i="13"/>
  <c r="DV40" i="2"/>
  <c r="DT41" i="2"/>
  <c r="DV41" i="2" s="1"/>
  <c r="EB91" i="2"/>
  <c r="DS17" i="2" l="1"/>
  <c r="DV37" i="1"/>
  <c r="DU24" i="7"/>
  <c r="DV39" i="1"/>
  <c r="DU25" i="7"/>
  <c r="DU23" i="2"/>
  <c r="DZ23" i="13"/>
  <c r="DD20" i="2"/>
  <c r="DF20" i="2" s="1"/>
  <c r="DF19" i="2"/>
  <c r="DV46" i="2"/>
  <c r="DT47" i="2"/>
  <c r="DV47" i="2" s="1"/>
  <c r="EZ20" i="13"/>
  <c r="DR20" i="2"/>
  <c r="DU20" i="13"/>
  <c r="EA20" i="2"/>
  <c r="EB20" i="2" s="1"/>
  <c r="EB19" i="2"/>
  <c r="CT20" i="7"/>
  <c r="CV20" i="7" s="1"/>
  <c r="CV19" i="7"/>
  <c r="CV24" i="7"/>
  <c r="CT25" i="7"/>
  <c r="CV25" i="7" s="1"/>
  <c r="CU92" i="2"/>
  <c r="CW92" i="2" s="1"/>
  <c r="CW91" i="2"/>
  <c r="CZ16" i="2"/>
  <c r="CX17" i="2"/>
  <c r="CZ17" i="2" s="1"/>
  <c r="DQ95" i="2"/>
  <c r="DS95" i="2" s="1"/>
  <c r="DS94" i="2"/>
  <c r="CW20" i="7"/>
  <c r="CY20" i="7" s="1"/>
  <c r="CY19" i="7"/>
  <c r="DR12" i="1"/>
  <c r="CU12" i="1" s="1"/>
  <c r="CW12" i="1" s="1"/>
  <c r="CU11" i="1"/>
  <c r="CW11" i="1" s="1"/>
  <c r="DV16" i="2"/>
  <c r="DT17" i="2"/>
  <c r="DV17" i="2" s="1"/>
  <c r="CX11" i="1"/>
  <c r="CZ11" i="1" s="1"/>
  <c r="DU12" i="1"/>
  <c r="CX12" i="1" s="1"/>
  <c r="CZ12" i="1" s="1"/>
  <c r="DU19" i="7"/>
  <c r="CY24" i="7"/>
  <c r="CW25" i="7"/>
  <c r="CY25" i="7" s="1"/>
  <c r="DU23" i="13"/>
  <c r="DR23" i="2"/>
  <c r="CW16" i="2"/>
  <c r="CU17" i="2"/>
  <c r="CW17" i="2" s="1"/>
  <c r="DT95" i="2"/>
  <c r="DV95" i="2" s="1"/>
  <c r="DV94" i="2"/>
  <c r="DU20" i="7"/>
  <c r="DZ20" i="13"/>
  <c r="DU20" i="2"/>
  <c r="CU95" i="2"/>
  <c r="CW95" i="2" s="1"/>
  <c r="CW94" i="2"/>
  <c r="DV91" i="2"/>
  <c r="DT92" i="2"/>
  <c r="DV92" i="2" s="1"/>
  <c r="DD23" i="2"/>
  <c r="DF23" i="2" s="1"/>
  <c r="DF22" i="2"/>
  <c r="DS91" i="2"/>
  <c r="DQ92" i="2"/>
  <c r="DS92" i="2" s="1"/>
  <c r="CZ94" i="2"/>
  <c r="CX95" i="2"/>
  <c r="CZ95" i="2" s="1"/>
  <c r="EB12" i="1"/>
  <c r="DV43" i="2"/>
  <c r="DT44" i="2"/>
  <c r="DV44" i="2" s="1"/>
  <c r="EA23" i="2"/>
  <c r="EB23" i="2" s="1"/>
  <c r="EB22" i="2"/>
  <c r="DQ23" i="2"/>
  <c r="DS23" i="2" s="1"/>
  <c r="DQ20" i="2"/>
  <c r="DS43" i="2"/>
  <c r="DQ44" i="2"/>
  <c r="DS44" i="2" s="1"/>
  <c r="EZ23" i="13"/>
  <c r="DV11" i="1"/>
  <c r="DT12" i="1"/>
  <c r="DS46" i="2"/>
  <c r="DQ47" i="2"/>
  <c r="DS47" i="2" s="1"/>
  <c r="CX92" i="2"/>
  <c r="CZ92" i="2" s="1"/>
  <c r="CZ91" i="2"/>
  <c r="DS19" i="2" l="1"/>
  <c r="DS20" i="2"/>
  <c r="DV12" i="1"/>
  <c r="DS22" i="2"/>
  <c r="DV19" i="2"/>
  <c r="DT20" i="2"/>
  <c r="DV20" i="2" s="1"/>
  <c r="CW22" i="2"/>
  <c r="CU23" i="2"/>
  <c r="CW23" i="2" s="1"/>
  <c r="DV22" i="2"/>
  <c r="DT23" i="2"/>
  <c r="DV23" i="2" s="1"/>
  <c r="CX20" i="2"/>
  <c r="CZ20" i="2" s="1"/>
  <c r="CZ19" i="2"/>
  <c r="DZ23" i="7"/>
  <c r="CU20" i="2"/>
  <c r="CW20" i="2" s="1"/>
  <c r="CW19" i="2"/>
  <c r="CX23" i="2"/>
  <c r="CZ23" i="2" s="1"/>
  <c r="CZ22" i="2"/>
  <c r="DT23" i="7" l="1"/>
  <c r="DE22" i="7"/>
  <c r="DC23" i="7"/>
  <c r="DE23" i="7" s="1"/>
  <c r="EA22" i="7"/>
  <c r="DY23" i="7"/>
  <c r="EA23" i="7" s="1"/>
  <c r="DS23" i="7"/>
  <c r="DQ23" i="7"/>
  <c r="DU22" i="7" l="1"/>
  <c r="DU23" i="7"/>
  <c r="CT23" i="7"/>
  <c r="CV23" i="7" s="1"/>
  <c r="CV22" i="7"/>
  <c r="CY22" i="7"/>
  <c r="CW23" i="7"/>
  <c r="CY23" i="7" s="1"/>
  <c r="CU28" i="1" l="1"/>
  <c r="CW28" i="1" s="1"/>
  <c r="DV28" i="1" l="1"/>
  <c r="CX28" i="1"/>
  <c r="CZ28" i="1" s="1"/>
  <c r="DR18" i="7" l="1"/>
  <c r="CW66" i="2"/>
  <c r="DS23" i="1"/>
  <c r="DS28" i="1"/>
  <c r="DR6" i="7" l="1"/>
  <c r="CU19" i="1" l="1"/>
  <c r="CW19" i="1" s="1"/>
  <c r="DS22" i="1"/>
  <c r="DR7" i="7" l="1"/>
  <c r="DP15" i="7"/>
  <c r="DR15" i="7" s="1"/>
  <c r="DS7" i="1" l="1"/>
  <c r="DP11" i="7"/>
  <c r="DR11" i="7" s="1"/>
  <c r="DR10" i="7"/>
  <c r="DP17" i="7" l="1"/>
  <c r="DR17" i="7" s="1"/>
  <c r="DR16" i="7"/>
  <c r="EY11" i="13" l="1"/>
  <c r="DR19" i="7"/>
  <c r="DP20" i="7"/>
  <c r="DR20" i="7" s="1"/>
  <c r="DS8" i="1"/>
  <c r="DQ39" i="1"/>
  <c r="DS39" i="1" s="1"/>
  <c r="DQ37" i="1"/>
  <c r="DS37" i="1" s="1"/>
  <c r="DR24" i="7"/>
  <c r="DP25" i="7"/>
  <c r="DR25" i="7" s="1"/>
  <c r="DQ12" i="1" l="1"/>
  <c r="DS12" i="1" s="1"/>
  <c r="DS11" i="1"/>
  <c r="DR22" i="7" l="1"/>
  <c r="DP23" i="7"/>
  <c r="DR23" i="7" s="1"/>
  <c r="EB66" i="2" l="1"/>
  <c r="DZ62" i="2" l="1"/>
  <c r="EA62" i="2"/>
  <c r="EA63" i="2" s="1"/>
  <c r="EW14" i="13" l="1"/>
  <c r="EW15" i="13" s="1"/>
  <c r="DS66" i="2"/>
  <c r="DW14" i="13"/>
  <c r="DW15" i="13" s="1"/>
  <c r="DR62" i="2"/>
  <c r="DR63" i="2" s="1"/>
  <c r="EA65" i="2"/>
  <c r="EB14" i="13"/>
  <c r="EB15" i="13" s="1"/>
  <c r="DU62" i="2"/>
  <c r="DU63" i="2" s="1"/>
  <c r="DZ65" i="2"/>
  <c r="DV66" i="2"/>
  <c r="FB14" i="13"/>
  <c r="FB15" i="13" s="1"/>
  <c r="DD62" i="2"/>
  <c r="DF60" i="2"/>
  <c r="EB60" i="2"/>
  <c r="EB62" i="2"/>
  <c r="DZ63" i="2"/>
  <c r="EB63" i="2" s="1"/>
  <c r="EB19" i="1"/>
  <c r="EA71" i="2" l="1"/>
  <c r="DZ71" i="2"/>
  <c r="DY14" i="13"/>
  <c r="DY15" i="13" s="1"/>
  <c r="DZ18" i="1"/>
  <c r="DV19" i="1"/>
  <c r="EB64" i="2"/>
  <c r="EW17" i="13"/>
  <c r="DR65" i="2"/>
  <c r="DW17" i="13"/>
  <c r="EB65" i="2"/>
  <c r="CU62" i="2"/>
  <c r="CW60" i="2"/>
  <c r="EB13" i="1"/>
  <c r="DZ15" i="1"/>
  <c r="DQ15" i="1"/>
  <c r="DQ16" i="1" s="1"/>
  <c r="EY14" i="13"/>
  <c r="EY15" i="13" s="1"/>
  <c r="DS19" i="1"/>
  <c r="ED14" i="13"/>
  <c r="ED15" i="13" s="1"/>
  <c r="DF62" i="2"/>
  <c r="DD63" i="2"/>
  <c r="DF63" i="2" s="1"/>
  <c r="CZ60" i="2"/>
  <c r="CX62" i="2"/>
  <c r="FB17" i="13"/>
  <c r="DV60" i="2"/>
  <c r="DT62" i="2"/>
  <c r="FD14" i="13"/>
  <c r="FD15" i="13" s="1"/>
  <c r="DF64" i="2"/>
  <c r="DD65" i="2"/>
  <c r="DF65" i="2" s="1"/>
  <c r="DS60" i="2"/>
  <c r="DQ62" i="2"/>
  <c r="EB17" i="13"/>
  <c r="DU65" i="2"/>
  <c r="DD13" i="1"/>
  <c r="DF13" i="1" s="1"/>
  <c r="EA15" i="1"/>
  <c r="EA68" i="2"/>
  <c r="DZ68" i="2"/>
  <c r="EB25" i="1"/>
  <c r="EB68" i="2" l="1"/>
  <c r="DZ21" i="1"/>
  <c r="DW20" i="13"/>
  <c r="DR68" i="2"/>
  <c r="EB20" i="13"/>
  <c r="DU68" i="2"/>
  <c r="EW23" i="13"/>
  <c r="DT15" i="1"/>
  <c r="DV13" i="1"/>
  <c r="FB23" i="13"/>
  <c r="DV62" i="2"/>
  <c r="DT63" i="2"/>
  <c r="DV63" i="2" s="1"/>
  <c r="CW64" i="2"/>
  <c r="CU65" i="2"/>
  <c r="CW65" i="2" s="1"/>
  <c r="DY17" i="13"/>
  <c r="EB23" i="13"/>
  <c r="DU71" i="2"/>
  <c r="DZ32" i="1"/>
  <c r="CZ64" i="2"/>
  <c r="CX65" i="2"/>
  <c r="CZ65" i="2" s="1"/>
  <c r="EB17" i="1"/>
  <c r="EA18" i="1"/>
  <c r="DD18" i="1" s="1"/>
  <c r="DF18" i="1" s="1"/>
  <c r="DD17" i="1"/>
  <c r="DF17" i="1" s="1"/>
  <c r="EB15" i="1"/>
  <c r="DZ16" i="1"/>
  <c r="DQ65" i="2"/>
  <c r="DS65" i="2" s="1"/>
  <c r="DS64" i="2"/>
  <c r="DS13" i="1"/>
  <c r="CU13" i="1"/>
  <c r="CW13" i="1" s="1"/>
  <c r="DR15" i="1"/>
  <c r="DR71" i="2"/>
  <c r="DW23" i="13"/>
  <c r="EW20" i="13"/>
  <c r="EB67" i="2"/>
  <c r="DS62" i="2"/>
  <c r="DQ63" i="2"/>
  <c r="DS63" i="2" s="1"/>
  <c r="EB71" i="2"/>
  <c r="ED17" i="13"/>
  <c r="FB20" i="13"/>
  <c r="DF67" i="2"/>
  <c r="DD68" i="2"/>
  <c r="DF68" i="2" s="1"/>
  <c r="DV64" i="2"/>
  <c r="DT65" i="2"/>
  <c r="DV65" i="2" s="1"/>
  <c r="CX13" i="1"/>
  <c r="CZ13" i="1" s="1"/>
  <c r="DU15" i="1"/>
  <c r="EB70" i="2"/>
  <c r="CW62" i="2"/>
  <c r="CU63" i="2"/>
  <c r="CW63" i="2" s="1"/>
  <c r="DF70" i="2"/>
  <c r="DD71" i="2"/>
  <c r="DF71" i="2" s="1"/>
  <c r="DD15" i="1"/>
  <c r="DF15" i="1" s="1"/>
  <c r="EA16" i="1"/>
  <c r="DD16" i="1" s="1"/>
  <c r="DF16" i="1" s="1"/>
  <c r="CZ62" i="2"/>
  <c r="CX63" i="2"/>
  <c r="CZ63" i="2" s="1"/>
  <c r="DS25" i="1"/>
  <c r="DV25" i="1"/>
  <c r="DZ34" i="1"/>
  <c r="DT68" i="2" l="1"/>
  <c r="DV68" i="2" s="1"/>
  <c r="DV67" i="2"/>
  <c r="DV70" i="2"/>
  <c r="DT71" i="2"/>
  <c r="DV71" i="2" s="1"/>
  <c r="ED23" i="13"/>
  <c r="DY23" i="13"/>
  <c r="CX15" i="1"/>
  <c r="CZ15" i="1" s="1"/>
  <c r="DU16" i="1"/>
  <c r="CX16" i="1" s="1"/>
  <c r="CZ16" i="1" s="1"/>
  <c r="DD31" i="1"/>
  <c r="DF31" i="1" s="1"/>
  <c r="EA32" i="1"/>
  <c r="DD32" i="1" s="1"/>
  <c r="DF32" i="1" s="1"/>
  <c r="DS67" i="2"/>
  <c r="DQ68" i="2"/>
  <c r="DS68" i="2" s="1"/>
  <c r="CU17" i="1"/>
  <c r="CW17" i="1" s="1"/>
  <c r="DR18" i="1"/>
  <c r="CU18" i="1" s="1"/>
  <c r="CW18" i="1" s="1"/>
  <c r="EB18" i="1"/>
  <c r="CU68" i="2"/>
  <c r="CW68" i="2" s="1"/>
  <c r="CW67" i="2"/>
  <c r="ED20" i="13"/>
  <c r="CX17" i="1"/>
  <c r="CZ17" i="1" s="1"/>
  <c r="DU18" i="1"/>
  <c r="CX18" i="1" s="1"/>
  <c r="CZ18" i="1" s="1"/>
  <c r="CU71" i="2"/>
  <c r="CW71" i="2" s="1"/>
  <c r="CW70" i="2"/>
  <c r="EB16" i="1"/>
  <c r="EB31" i="1"/>
  <c r="DD20" i="1"/>
  <c r="DF20" i="1" s="1"/>
  <c r="EA21" i="1"/>
  <c r="DD21" i="1" s="1"/>
  <c r="DF21" i="1" s="1"/>
  <c r="DV15" i="1"/>
  <c r="DT16" i="1"/>
  <c r="FD17" i="13"/>
  <c r="DY20" i="13"/>
  <c r="DS70" i="2"/>
  <c r="DQ71" i="2"/>
  <c r="DS71" i="2" s="1"/>
  <c r="DD24" i="1"/>
  <c r="DF24" i="1" s="1"/>
  <c r="EY17" i="13"/>
  <c r="DS15" i="1"/>
  <c r="CU15" i="1"/>
  <c r="CW15" i="1" s="1"/>
  <c r="DR16" i="1"/>
  <c r="CX71" i="2"/>
  <c r="CZ71" i="2" s="1"/>
  <c r="CZ70" i="2"/>
  <c r="CX68" i="2"/>
  <c r="CZ68" i="2" s="1"/>
  <c r="CZ67" i="2"/>
  <c r="EB20" i="1"/>
  <c r="CU24" i="1"/>
  <c r="CW24" i="1" s="1"/>
  <c r="CX24" i="1"/>
  <c r="CZ24" i="1" s="1"/>
  <c r="DV16" i="1" l="1"/>
  <c r="EB24" i="1"/>
  <c r="FD23" i="13"/>
  <c r="CU16" i="1"/>
  <c r="CW16" i="1" s="1"/>
  <c r="DS16" i="1"/>
  <c r="DU21" i="1"/>
  <c r="CX21" i="1" s="1"/>
  <c r="CZ21" i="1" s="1"/>
  <c r="CX20" i="1"/>
  <c r="CZ20" i="1" s="1"/>
  <c r="EB33" i="1"/>
  <c r="EA34" i="1"/>
  <c r="DD33" i="1"/>
  <c r="DF33" i="1" s="1"/>
  <c r="DU34" i="1"/>
  <c r="CX34" i="1" s="1"/>
  <c r="CZ34" i="1" s="1"/>
  <c r="CX33" i="1"/>
  <c r="CZ33" i="1" s="1"/>
  <c r="DD26" i="1"/>
  <c r="DF26" i="1" s="1"/>
  <c r="EY20" i="13"/>
  <c r="DR34" i="1"/>
  <c r="CU34" i="1" s="1"/>
  <c r="CW34" i="1" s="1"/>
  <c r="CU33" i="1"/>
  <c r="CW33" i="1" s="1"/>
  <c r="EY23" i="13"/>
  <c r="DQ32" i="1"/>
  <c r="FD20" i="13"/>
  <c r="DS17" i="1"/>
  <c r="DQ18" i="1"/>
  <c r="DS18" i="1" s="1"/>
  <c r="DR21" i="1"/>
  <c r="CU21" i="1" s="1"/>
  <c r="CW21" i="1" s="1"/>
  <c r="CU20" i="1"/>
  <c r="CW20" i="1" s="1"/>
  <c r="CX31" i="1"/>
  <c r="CZ31" i="1" s="1"/>
  <c r="DU32" i="1"/>
  <c r="CX32" i="1" s="1"/>
  <c r="CZ32" i="1" s="1"/>
  <c r="DT18" i="1"/>
  <c r="DV18" i="1" s="1"/>
  <c r="DV17" i="1"/>
  <c r="EB21" i="1"/>
  <c r="EB32" i="1"/>
  <c r="CU31" i="1"/>
  <c r="CW31" i="1" s="1"/>
  <c r="DR32" i="1"/>
  <c r="CU32" i="1" s="1"/>
  <c r="CW32" i="1" s="1"/>
  <c r="DV24" i="1"/>
  <c r="EB26" i="1"/>
  <c r="DS24" i="1"/>
  <c r="CX26" i="1"/>
  <c r="CZ26" i="1" s="1"/>
  <c r="CU26" i="1"/>
  <c r="CW26" i="1" s="1"/>
  <c r="DZ30" i="1" l="1"/>
  <c r="DZ42" i="1"/>
  <c r="DS31" i="1"/>
  <c r="DD34" i="1"/>
  <c r="DF34" i="1" s="1"/>
  <c r="EB34" i="1"/>
  <c r="DQ21" i="1"/>
  <c r="DS21" i="1" s="1"/>
  <c r="DS20" i="1"/>
  <c r="DV33" i="1"/>
  <c r="DT34" i="1"/>
  <c r="DV34" i="1" s="1"/>
  <c r="DV20" i="1"/>
  <c r="DT21" i="1"/>
  <c r="DV21" i="1" s="1"/>
  <c r="DV26" i="1"/>
  <c r="DS32" i="1"/>
  <c r="DS33" i="1"/>
  <c r="DQ34" i="1"/>
  <c r="DS34" i="1" s="1"/>
  <c r="DV31" i="1"/>
  <c r="DT32" i="1"/>
  <c r="DV32" i="1" s="1"/>
  <c r="DS26" i="1"/>
  <c r="DR30" i="1" l="1"/>
  <c r="CU30" i="1" s="1"/>
  <c r="CW30" i="1" s="1"/>
  <c r="DR42" i="1"/>
  <c r="CU29" i="1"/>
  <c r="EB29" i="1"/>
  <c r="EA42" i="1"/>
  <c r="EB42" i="1" s="1"/>
  <c r="DD29" i="1"/>
  <c r="EA30" i="1"/>
  <c r="DD30" i="1" s="1"/>
  <c r="DF30" i="1" s="1"/>
  <c r="DU30" i="1"/>
  <c r="CX30" i="1" s="1"/>
  <c r="CZ30" i="1" s="1"/>
  <c r="DU42" i="1"/>
  <c r="CX29" i="1"/>
  <c r="DS29" i="1" l="1"/>
  <c r="DQ42" i="1"/>
  <c r="DS42" i="1" s="1"/>
  <c r="DQ30" i="1"/>
  <c r="DS30" i="1" s="1"/>
  <c r="DD42" i="1"/>
  <c r="DF42" i="1" s="1"/>
  <c r="DF29" i="1"/>
  <c r="DT30" i="1"/>
  <c r="DV30" i="1" s="1"/>
  <c r="DV29" i="1"/>
  <c r="DT42" i="1"/>
  <c r="DV42" i="1" s="1"/>
  <c r="EB30" i="1"/>
  <c r="CX42" i="1"/>
  <c r="CZ42" i="1" s="1"/>
  <c r="CZ29" i="1"/>
  <c r="CW29" i="1"/>
  <c r="CU42" i="1"/>
  <c r="CW42" i="1" s="1"/>
  <c r="BT34" i="3" l="1"/>
  <c r="BT40" i="4"/>
  <c r="BS33" i="3" l="1"/>
  <c r="BT33" i="3" s="1"/>
  <c r="BT28" i="3"/>
  <c r="BS27" i="3"/>
  <c r="BT27" i="3" s="1"/>
  <c r="BT21" i="3"/>
  <c r="BS22" i="4"/>
  <c r="BT22" i="4" s="1"/>
  <c r="BT13" i="4"/>
  <c r="BS39" i="4"/>
  <c r="BT39" i="4" s="1"/>
  <c r="BT32" i="4"/>
  <c r="BT20" i="3" l="1"/>
  <c r="BS11" i="3"/>
  <c r="BT11" i="3" s="1"/>
  <c r="BT6" i="3"/>
  <c r="BT5" i="4"/>
  <c r="BS12" i="4"/>
  <c r="BT12" i="4" s="1"/>
  <c r="BT6" i="4"/>
  <c r="BS19" i="3" l="1"/>
  <c r="BT19" i="3" s="1"/>
  <c r="BT12" i="3"/>
  <c r="BT5" i="3"/>
  <c r="BS31" i="4"/>
  <c r="BT31" i="4" s="1"/>
  <c r="BT24" i="4"/>
  <c r="BT23" i="4"/>
  <c r="AX32" i="3" l="1"/>
  <c r="AX29" i="3"/>
  <c r="AX31" i="3"/>
  <c r="AX30" i="3"/>
  <c r="AX25" i="3"/>
  <c r="AX26" i="3"/>
  <c r="AX23" i="3"/>
  <c r="AX22" i="3"/>
  <c r="AX24" i="3"/>
  <c r="AX18" i="3"/>
  <c r="AX14" i="3"/>
  <c r="AX13" i="3"/>
  <c r="AX17" i="3"/>
  <c r="AX16" i="3"/>
  <c r="AX15" i="3"/>
  <c r="AX10" i="3"/>
  <c r="AX8" i="3"/>
  <c r="AX9" i="3"/>
  <c r="AX7" i="3"/>
  <c r="AX34" i="3" l="1"/>
  <c r="AW11" i="3" l="1"/>
  <c r="AX11" i="3" s="1"/>
  <c r="AX6" i="3"/>
  <c r="AW19" i="3"/>
  <c r="AX19" i="3" s="1"/>
  <c r="AX12" i="3"/>
  <c r="AX28" i="3"/>
  <c r="AW33" i="3"/>
  <c r="AX33" i="3" s="1"/>
  <c r="AX5" i="3"/>
  <c r="AW27" i="3" l="1"/>
  <c r="AX27" i="3" s="1"/>
  <c r="AX21" i="3"/>
  <c r="AX20" i="3"/>
  <c r="AV40" i="4" l="1"/>
  <c r="AV36" i="4" l="1"/>
  <c r="AV26" i="4" l="1"/>
  <c r="AV19" i="4"/>
  <c r="AV34" i="4"/>
  <c r="AV18" i="4" l="1"/>
  <c r="AV17" i="4" l="1"/>
  <c r="AV20" i="4"/>
  <c r="AV38" i="4"/>
  <c r="AV16" i="4"/>
  <c r="AV29" i="4"/>
  <c r="AV7" i="4"/>
  <c r="AV35" i="4"/>
  <c r="AV37" i="4"/>
  <c r="AV25" i="4"/>
  <c r="AV21" i="4" l="1"/>
  <c r="AV14" i="4"/>
  <c r="AV33" i="4"/>
  <c r="AV8" i="4"/>
  <c r="AV10" i="4"/>
  <c r="AV11" i="4"/>
  <c r="AV27" i="4"/>
  <c r="AV9" i="4"/>
  <c r="AV30" i="4" l="1"/>
  <c r="AV15" i="4"/>
  <c r="AV28" i="4"/>
  <c r="AV6" i="4" l="1"/>
  <c r="AU12" i="4"/>
  <c r="AV12" i="4" s="1"/>
  <c r="AU39" i="4" l="1"/>
  <c r="AV39" i="4" s="1"/>
  <c r="AV32" i="4"/>
  <c r="AV24" i="4"/>
  <c r="AU31" i="4"/>
  <c r="AV31" i="4" s="1"/>
  <c r="AU22" i="4"/>
  <c r="AV22" i="4" s="1"/>
  <c r="AV13" i="4"/>
  <c r="AV5" i="4"/>
  <c r="AV23" i="4"/>
</calcChain>
</file>

<file path=xl/sharedStrings.xml><?xml version="1.0" encoding="utf-8"?>
<sst xmlns="http://schemas.openxmlformats.org/spreadsheetml/2006/main" count="4604" uniqueCount="653">
  <si>
    <t>Ventas</t>
  </si>
  <si>
    <t>Net Sales</t>
  </si>
  <si>
    <t>Otros Ingresos Operacionales</t>
  </si>
  <si>
    <t>Other Revenue</t>
  </si>
  <si>
    <t>Total Ingresos Operacionales</t>
  </si>
  <si>
    <t>Net Revenue</t>
  </si>
  <si>
    <t>Costo de Ventas</t>
  </si>
  <si>
    <t>Utilidad Bruta</t>
  </si>
  <si>
    <t>Gross profit</t>
  </si>
  <si>
    <t>Margen Bruto</t>
  </si>
  <si>
    <t>Gastos O&amp;AV</t>
  </si>
  <si>
    <t>SG&amp;A Expense</t>
  </si>
  <si>
    <t>Utilidad Operacional Recurrente (ROI)</t>
  </si>
  <si>
    <t>Recurring Operating Income (ROI)</t>
  </si>
  <si>
    <t>Margen ROI</t>
  </si>
  <si>
    <t>Gastos/Ingresos No-Recurrentes</t>
  </si>
  <si>
    <t>Utilidad Operacional (EBIT)</t>
  </si>
  <si>
    <t>Margen EBIT</t>
  </si>
  <si>
    <t>EBIT Margin</t>
  </si>
  <si>
    <t>Resultado Financiero Neto</t>
  </si>
  <si>
    <t>Ingresos de Asociadas y JV</t>
  </si>
  <si>
    <t>Utilidad antes de Impuestos (EBT)</t>
  </si>
  <si>
    <t>EBT</t>
  </si>
  <si>
    <t>Provisión Impuesto Renta</t>
  </si>
  <si>
    <t>Income Tax</t>
  </si>
  <si>
    <t>Utilidad Neta Operaciones Continuadas</t>
  </si>
  <si>
    <t>Net Result</t>
  </si>
  <si>
    <t>Interés Minoritario</t>
  </si>
  <si>
    <t>Utilidad Neta Operaciones Discontinuas</t>
  </si>
  <si>
    <t>Net Result of Discontinued Operations</t>
  </si>
  <si>
    <t>Utilidad Neta Grupo Éxito</t>
  </si>
  <si>
    <t>Net Group Share Result</t>
  </si>
  <si>
    <t>Margen Neto</t>
  </si>
  <si>
    <t>Net margin</t>
  </si>
  <si>
    <t>Recurring EBITDA</t>
  </si>
  <si>
    <t>Margen EBITDA Recurrente</t>
  </si>
  <si>
    <t>EBITDA</t>
  </si>
  <si>
    <t>Margen EBITDA</t>
  </si>
  <si>
    <t>Var %</t>
  </si>
  <si>
    <t>ACTIVOS</t>
  </si>
  <si>
    <t>Assets</t>
  </si>
  <si>
    <t>PASIVOS</t>
  </si>
  <si>
    <t>Activo corriente</t>
  </si>
  <si>
    <t>Current assets</t>
  </si>
  <si>
    <t>Pasivo corriente</t>
  </si>
  <si>
    <t>Current liabilities</t>
  </si>
  <si>
    <t>Caja y equivalentes de caja</t>
  </si>
  <si>
    <t>Cash &amp; Cash Equivalents</t>
  </si>
  <si>
    <t>Cuentas por pagar</t>
  </si>
  <si>
    <t>Trade payables</t>
  </si>
  <si>
    <t>Inventarios</t>
  </si>
  <si>
    <t>Inventories</t>
  </si>
  <si>
    <t>Pasivos por arrendamiento</t>
  </si>
  <si>
    <t>Cuentas comerciales por cobrar y otras cuentas por cobrar</t>
  </si>
  <si>
    <t>Accounts receivable</t>
  </si>
  <si>
    <t>Obligaciones financieras</t>
  </si>
  <si>
    <t>Borrowing-short term</t>
  </si>
  <si>
    <t>Activos por impuestos</t>
  </si>
  <si>
    <t>Assets for taxes</t>
  </si>
  <si>
    <t>Otros pasivos financieros</t>
  </si>
  <si>
    <t>Other financial liabilities</t>
  </si>
  <si>
    <t>Otros</t>
  </si>
  <si>
    <t>Others</t>
  </si>
  <si>
    <t>Pasivos por impuestos</t>
  </si>
  <si>
    <t>Liabilities for taxes</t>
  </si>
  <si>
    <t>Activos No Corrientes</t>
  </si>
  <si>
    <t>Non-current assets</t>
  </si>
  <si>
    <t>Plusvalía</t>
  </si>
  <si>
    <t>Goodwill</t>
  </si>
  <si>
    <t>Pasivos no corrientes</t>
  </si>
  <si>
    <t>Non-current liabilities</t>
  </si>
  <si>
    <t>Otros activos intangibles</t>
  </si>
  <si>
    <t>Other intangible assets</t>
  </si>
  <si>
    <t>Propiedades, planta y equipo</t>
  </si>
  <si>
    <t>Property, plant and equipment</t>
  </si>
  <si>
    <t>Borrowing-long Term</t>
  </si>
  <si>
    <t>Propiedades de Inversión</t>
  </si>
  <si>
    <t>Otras provisiones</t>
  </si>
  <si>
    <t>Other provisions</t>
  </si>
  <si>
    <t>Derechos de uso</t>
  </si>
  <si>
    <t>Right of Use</t>
  </si>
  <si>
    <t>Inversiones en asociadas y negocios conjuntos</t>
  </si>
  <si>
    <t>Investments in associates and JVs</t>
  </si>
  <si>
    <t>PATRIMONIO</t>
  </si>
  <si>
    <t>Shareholder´s equity</t>
  </si>
  <si>
    <t>Mar 2019</t>
  </si>
  <si>
    <t>Assets held for sale</t>
  </si>
  <si>
    <t>Liabilities</t>
  </si>
  <si>
    <t>Adjustment to reconciliate Net Income</t>
  </si>
  <si>
    <t>Var of net of cash and cash equivalents before the FX rate</t>
  </si>
  <si>
    <t>Effects on FX changes on cash and cash equivalents</t>
  </si>
  <si>
    <t>Opening balance of cash and cash equivalents</t>
  </si>
  <si>
    <t>Ending balance of cash and cash equivalents</t>
  </si>
  <si>
    <t>Total ajustes para conciliar la ganacia (pérdida)</t>
  </si>
  <si>
    <t>Variación neta del efectivo y equivalentes al efectivo, antes del efecto de las tasas de cambio</t>
  </si>
  <si>
    <t>Efectivo y equivalentes al efectivo al principio del periodo</t>
  </si>
  <si>
    <t xml:space="preserve">Efectos de la variación de la tasa de cambio sobre  efectivo y equivalentes al efectivo </t>
  </si>
  <si>
    <t>Depreciación y Amortización costo</t>
  </si>
  <si>
    <t>Cost D&amp;A</t>
  </si>
  <si>
    <t>Expense D&amp;A</t>
  </si>
  <si>
    <t>EBITDA Recurrente(1)</t>
  </si>
  <si>
    <t>Colombia</t>
  </si>
  <si>
    <t>Carulla</t>
  </si>
  <si>
    <t>Surtimax</t>
  </si>
  <si>
    <t>Super Inter</t>
  </si>
  <si>
    <t>Surtimayorista</t>
  </si>
  <si>
    <t>Total Colombia</t>
  </si>
  <si>
    <t>Uruguay</t>
  </si>
  <si>
    <t>Devoto</t>
  </si>
  <si>
    <t>Disco</t>
  </si>
  <si>
    <t>Geant</t>
  </si>
  <si>
    <t>Total Uruguay</t>
  </si>
  <si>
    <t>Brazil</t>
  </si>
  <si>
    <t>Pão de Açúcar</t>
  </si>
  <si>
    <t>Extra Hiper</t>
  </si>
  <si>
    <t>Extra Super</t>
  </si>
  <si>
    <t>Mercado Extra</t>
  </si>
  <si>
    <t>CompreBem</t>
  </si>
  <si>
    <t>Minimercado Extra</t>
  </si>
  <si>
    <t>Minuto Pão de Açúcar</t>
  </si>
  <si>
    <t>Assaí</t>
  </si>
  <si>
    <t>Total Brazil</t>
  </si>
  <si>
    <t>Argentina</t>
  </si>
  <si>
    <t>Libertad</t>
  </si>
  <si>
    <t>Mini  Libertad</t>
  </si>
  <si>
    <t>Total Argentina</t>
  </si>
  <si>
    <t>TOTAL</t>
  </si>
  <si>
    <t>Número de tiendas</t>
  </si>
  <si>
    <t>Área de ventas (m2)</t>
  </si>
  <si>
    <t>Marca por país</t>
  </si>
  <si>
    <t>Cost of Sales</t>
  </si>
  <si>
    <t>Net Financial  Result</t>
  </si>
  <si>
    <t>Non-Recurring Income and Expense</t>
  </si>
  <si>
    <t>v</t>
  </si>
  <si>
    <t>Non-Recurring Income/Expense</t>
  </si>
  <si>
    <t>Net Financial Result</t>
  </si>
  <si>
    <t>1Q19</t>
  </si>
  <si>
    <t>Dec 2018</t>
  </si>
  <si>
    <t>Mar 2018</t>
  </si>
  <si>
    <t>Banner by country</t>
  </si>
  <si>
    <t>Store number</t>
  </si>
  <si>
    <t>Sales Area (sqm)</t>
  </si>
  <si>
    <t>GRUPO ÉXITO Consolidated P&amp;L</t>
  </si>
  <si>
    <t>Brazil -  P&amp;L</t>
  </si>
  <si>
    <t>Brasil -  P&amp;G</t>
  </si>
  <si>
    <t>Uruguay -  P&amp;G</t>
  </si>
  <si>
    <t>Uruguay - P&amp;L</t>
  </si>
  <si>
    <t>Argentina - P&amp;G</t>
  </si>
  <si>
    <t>Argentina - P&amp;L</t>
  </si>
  <si>
    <t>in COP M</t>
  </si>
  <si>
    <t>en millones de pesos</t>
  </si>
  <si>
    <t>Almacenes Éxito S.A.- P&amp;G</t>
  </si>
  <si>
    <t>Almacenes Éxito S.A. - P&amp;L</t>
  </si>
  <si>
    <t>Adj</t>
  </si>
  <si>
    <t>AdJ</t>
  </si>
  <si>
    <t>Pre IFRS16</t>
  </si>
  <si>
    <t>Post IFRS16</t>
  </si>
  <si>
    <t>Depreciación y Amortización gasto</t>
  </si>
  <si>
    <t>2Q19</t>
  </si>
  <si>
    <t>3Q19</t>
  </si>
  <si>
    <t>4Q19</t>
  </si>
  <si>
    <t>EBITDA Recurrente (1)</t>
  </si>
  <si>
    <t>GRUPO ÉXITO Consolidated P&amp;L (pre and post IFRS 16)</t>
  </si>
  <si>
    <t>Brasil -  P&amp;G (pre y post NIIF 16)</t>
  </si>
  <si>
    <t>Uruguay -  P&amp;G (pre y post NIIF 16)</t>
  </si>
  <si>
    <t>Argentina - P&amp;G (pre y post NIIF 16)</t>
  </si>
  <si>
    <t>Brazil -  P&amp;L (pre and post IFRS 16)</t>
  </si>
  <si>
    <t>Uruguay - P&amp;L (pre and post IFRS 16)</t>
  </si>
  <si>
    <t>Argentina - P&amp;L (pre and post IFRS 16)</t>
  </si>
  <si>
    <t>Almacenes Éxito S.A.- P&amp;G  (pre y post NIIF 16)</t>
  </si>
  <si>
    <t>Almacenes Éxito S.A. - P&amp;L (pre and post IFRS 16)</t>
  </si>
  <si>
    <t>GRUPO ÉXITO (COL+URU+BRA+ARG)</t>
  </si>
  <si>
    <t>1Q18</t>
  </si>
  <si>
    <t>2Q18</t>
  </si>
  <si>
    <t>3Q18</t>
  </si>
  <si>
    <t>4Q18</t>
  </si>
  <si>
    <t>COLOMBIA</t>
  </si>
  <si>
    <t>BRASIL</t>
  </si>
  <si>
    <t>URUGUAY</t>
  </si>
  <si>
    <t>ARGENTINA</t>
  </si>
  <si>
    <t>CONSOLIDACION</t>
  </si>
  <si>
    <t>SEPARADO</t>
  </si>
  <si>
    <t xml:space="preserve">Nota: Datos incluyen: a) La comparación en las bases de 1Q18 y 1Q19 excluyendo e incluyendo el ajuste NIIF 16 - Arrendamientos efectuado de forma retrospectiva, b) el ajuste hiperinflacionario (NIC 29) en Argentina, c) el efecto en tasa de cambio en 1Q19 de 5.5% en total ingresos y de 4.9% en EBITDA recurrente, y d) Via Varejo S.A. clasificada como operación discontinua. </t>
  </si>
  <si>
    <t>Colombia -  P&amp;G (pre y post NIIF 16)</t>
  </si>
  <si>
    <t>Colombia -  P&amp;L (pre and post IFRS 16)</t>
  </si>
  <si>
    <t>Nota: Datos en Colombia incluyen: a) La comparación en las bases de 1Q18 y 1Q19 excluyendo e incluyendo el ajuste NIIF 16 - Arrendamientos efectuado de forma retrospectiva, b) la consolidación de Almacenes Éxito S.A. y sus subsidiarias en el país.</t>
  </si>
  <si>
    <t>Colombia -  P&amp;G</t>
  </si>
  <si>
    <t>Colombia -  P&amp;L</t>
  </si>
  <si>
    <t>Note: Data in Colombia includes: a) Comparison of 1Q18 and 1Q19 bases excluding and including the IFRS 16- Lease retrospective adjustment, b) the consolidation of Almacenes Éxito S.A. and its subsidiaries in the country.</t>
  </si>
  <si>
    <t xml:space="preserve">Note: Data includes: a) Comparison of 1Q18 and 1Q19 bases excluding and including the IFRS 16 - Lease retrospective adjustment, b) the hyperinflationary adjustment (IAS 29) in Argentina´s results, c) the FX effect in 1Q19 of 5.5% at top line and of 4.9% at recurring EBITDA, and d) Via Varejo S.A. classified as a discontinued operation. </t>
  </si>
  <si>
    <t>Note: Data refers to the holding and includes : a) Almacenes Éxito S.A. without Colombian or international subsidiaries, b) Comparison of 1Q18 and 1Q19 bases excluding and including the IFRS 16 - Lease retrospective adjustment.</t>
  </si>
  <si>
    <t>Note: Data in Brazil includes: a) Comparison of 1Q18 and 1Q19 bases excluding and including the IFRS 16 - Lease retrospective adjustment, b) Brazil´s food figures: Multivarejo + Assaí, c) Via Varejo S.A. registered as a discontinued operation, d) the negative FX effect in 1Q19 of 5.6% in Colombian pesos.</t>
  </si>
  <si>
    <t>Note: Data in Uruguay includes: a) Comparison of 1Q18 and 1Q19 bases excluding and including the IFRS 16 - Lease retrospective adjustment, b) the negative FX effect in 1Q19 of 4.9% in Colombian pesos.</t>
  </si>
  <si>
    <t>Note: Data in Argentina includes: a) Comparison of 1Q18 and 1Q19 bases excluding and including the IFRS 16 - Lease retrospective adjustment, b) the negative FX effect in 1Q19 of 49.7% in Colombian pesos, and, c) the hyperinflationary adjustment (IAS 29).</t>
  </si>
  <si>
    <t xml:space="preserve">Nota: Datos en Brasil incluyen: a) La comparación en las bases de 1Q18 y 1Q19 excluyendo e incluyendo el ajuste NIIF 16 - Arrendamientos efectuado de forma retrospectiva, b) las cifras de Multivarejo y Assaí, c) Via Varejo S.A. clasificada como operación discontinua, y d) el efecto negativo en tasa de cambio en 1Q19 de 5.6% en pesos colombianos. </t>
  </si>
  <si>
    <t xml:space="preserve">Nota: Datos en Uruguay incluyen: a) La comparación en las bases de 1Q18 y 1Q19 excluyendo e incluyendo el ajuste NIIF 16 - Arrendamientos efectuado de forma retrospectiva, b) el efecto negativo en tasa de cambio en 1Q19 de 4.9% en pesos colombianos. </t>
  </si>
  <si>
    <t>Nota: Datos en Argentina incluyen: a) La comparación en las bases de 1Q18 y 1Q19 excluyendo e incluyendo el ajuste NIIF 16 - Arrendamientos efectuado de forma retrospectiva,  b) el efecto negativo en tasa de cambio en 1Q19 de 49.7% en pesos colombianos y c) el ajuste hiperinflacionario (NIC 29).</t>
  </si>
  <si>
    <t>Nota: Datos se refieren a la holding e incluyen: a) Almacenes Éxito S.A. sin las subsidiarias en Colombia y en el exterior y b) La comparación en las bases de 1Q18 y 1Q19 excluyendo e incluyendo el ajuste NIIF 16 - Arrendamientos efectuado de forma retrospectiva.</t>
  </si>
  <si>
    <t>en millones de pesos colombianos</t>
  </si>
  <si>
    <t>Associates &amp; Joint Ventures Results</t>
  </si>
  <si>
    <t>Ventas Netas</t>
  </si>
  <si>
    <t>Gasto Depreciación y Amortización</t>
  </si>
  <si>
    <t>Resultado de Asociadas y Negocios Conjuntos</t>
  </si>
  <si>
    <t>Impuesto Renta</t>
  </si>
  <si>
    <t>Resultado Neto Grupo Éxito</t>
  </si>
  <si>
    <t>Resultado Neto Operaciones Discontinuas</t>
  </si>
  <si>
    <t>Non-Controlling Interests</t>
  </si>
  <si>
    <t>Costo Depreciación y Amortización</t>
  </si>
  <si>
    <t>Resultado Neto Operaciones Continuadas</t>
  </si>
  <si>
    <t>Participación de no Controlantes</t>
  </si>
  <si>
    <t>Activos no Corrientes Disponibles para la Venta</t>
  </si>
  <si>
    <t>Pasivos no Corrientes Disponibles para la Venta</t>
  </si>
  <si>
    <t>Activo por impuesto diferido</t>
  </si>
  <si>
    <t>Pasivo por impuesto diferido</t>
  </si>
  <si>
    <t>Deferred tax asset</t>
  </si>
  <si>
    <t>Liabilities held for sale</t>
  </si>
  <si>
    <t>Investment properties</t>
  </si>
  <si>
    <t>Deferred tax liability</t>
  </si>
  <si>
    <t>Lease liabilities</t>
  </si>
  <si>
    <t>Inversiones en subsidiarias, asociadas y negocios conjuntos</t>
  </si>
  <si>
    <t>Investments in subsidiaries, associates and JVs</t>
  </si>
  <si>
    <t>Ganancia</t>
  </si>
  <si>
    <t>Profit</t>
  </si>
  <si>
    <t xml:space="preserve">Flujos de efectivo neto (utilizados en) actividades de operación </t>
  </si>
  <si>
    <t>Cash Net (used in) Operating Activities</t>
  </si>
  <si>
    <t xml:space="preserve">Flujos de efectivo neto (utilizados en) actividades de inversión </t>
  </si>
  <si>
    <t xml:space="preserve">Cash Net (used in) Investment Activities </t>
  </si>
  <si>
    <t>Flujos de efectivo neto procedentes de actividades de financiación</t>
  </si>
  <si>
    <t>(Disminución) neta de efectivo y equivalentes al efectivo</t>
  </si>
  <si>
    <t xml:space="preserve">(Decresase) net of cash and cash equivalents </t>
  </si>
  <si>
    <t>Cash net provided by Financing Activities</t>
  </si>
  <si>
    <t>GRUPO ÉXITO</t>
  </si>
  <si>
    <t xml:space="preserve">GRUPO ÉXITO </t>
  </si>
  <si>
    <t>Consolidated Income Statement</t>
  </si>
  <si>
    <t>1H19</t>
  </si>
  <si>
    <t>1H18</t>
  </si>
  <si>
    <t>9M19</t>
  </si>
  <si>
    <t>9M18</t>
  </si>
  <si>
    <t xml:space="preserve"> Estado de Resultados</t>
  </si>
  <si>
    <t>Income Statement</t>
  </si>
  <si>
    <t>Brasil</t>
  </si>
  <si>
    <t>Almacenes Éxito S.A.</t>
  </si>
  <si>
    <t>Dec 2019</t>
  </si>
  <si>
    <t>Jun 2019</t>
  </si>
  <si>
    <t>Jun 2018</t>
  </si>
  <si>
    <t>Balance General Consolidado</t>
  </si>
  <si>
    <t>Consolidated Balance Sheet</t>
  </si>
  <si>
    <t xml:space="preserve">Balance General </t>
  </si>
  <si>
    <t>Balance Sheet</t>
  </si>
  <si>
    <t>Flujo de Caja Consolidado</t>
  </si>
  <si>
    <t>Operating Income</t>
  </si>
  <si>
    <t>Gross Profit</t>
  </si>
  <si>
    <t>Gross Margin</t>
  </si>
  <si>
    <t>ROI Margin</t>
  </si>
  <si>
    <t>Net Margin</t>
  </si>
  <si>
    <t>Recurring EBITDA Margin</t>
  </si>
  <si>
    <t>EBITDA Margin</t>
  </si>
  <si>
    <t>Operating Income (EBIT)</t>
  </si>
  <si>
    <t>GRUPO ÉXITO  (pre y post NIIF 16)</t>
  </si>
  <si>
    <t>GRUPO ÉXITO (pre and post IFRS 16)</t>
  </si>
  <si>
    <t>Colombia -  (pre y post NIIF 16)</t>
  </si>
  <si>
    <t>Colombia -  (pre and post IFRS 16)</t>
  </si>
  <si>
    <t>Brasil -  (pre y post NIIF 16)</t>
  </si>
  <si>
    <t>Brazil -  (pre and post IFRS 16)</t>
  </si>
  <si>
    <t>Uruguay - (pre y post NIIF 16)</t>
  </si>
  <si>
    <t>Uruguay - (pre and post IFRS 16)</t>
  </si>
  <si>
    <t>Argentina - (pre y post NIIF 16)</t>
  </si>
  <si>
    <t>Argentina - (pre and post IFRS 16)</t>
  </si>
  <si>
    <t>Almacenes Éxito S.A.- (pre y post NIIF 16)</t>
  </si>
  <si>
    <t>Almacenes Éxito S.A. - (pre and post IFRS 16)</t>
  </si>
  <si>
    <t xml:space="preserve">Resultado Neto </t>
  </si>
  <si>
    <t>Consol</t>
  </si>
  <si>
    <t>CAPEX</t>
  </si>
  <si>
    <t>en moneda local</t>
  </si>
  <si>
    <t>in local currency</t>
  </si>
  <si>
    <t>Consolidated Cash Flow</t>
  </si>
  <si>
    <t>FY19</t>
  </si>
  <si>
    <t>FY18</t>
  </si>
  <si>
    <t>Efectivo y equivalentes de efectivo</t>
  </si>
  <si>
    <t>Activos no corrientes mantenidos para la venta</t>
  </si>
  <si>
    <t>Total Activos Corrientes</t>
  </si>
  <si>
    <t>Activos intangibles distintos de la plusvalía, neto</t>
  </si>
  <si>
    <t>Propiedades, planta y equipo, neto</t>
  </si>
  <si>
    <t>Propiedades de inversión, neto</t>
  </si>
  <si>
    <t>Derechos de uso, neto</t>
  </si>
  <si>
    <t>Inversiones contabilizadas utilizando el método de la participación, neto</t>
  </si>
  <si>
    <t>Activos por Impuestos Diferidos</t>
  </si>
  <si>
    <t>Activos por impuestos no corrientes</t>
  </si>
  <si>
    <t>Cuentas por pagar comerciales y otras cuentas por pagar</t>
  </si>
  <si>
    <t>Pasivo por arrendamiento</t>
  </si>
  <si>
    <t>Pasivos financieros</t>
  </si>
  <si>
    <t>Pasivos no corrientes mantenidos para la venta</t>
  </si>
  <si>
    <t>Cuentas por pagar comerciales y otras cuentas por pagar no corrientes</t>
  </si>
  <si>
    <t>Pasivo por arrendamiento no corrientes</t>
  </si>
  <si>
    <t>Pasivos financieros no corrientes</t>
  </si>
  <si>
    <t>Otras provisiones no corrientes</t>
  </si>
  <si>
    <t>Pasivos por Impuestos Diferidos</t>
  </si>
  <si>
    <t>Pasivos por impuestos No Corrientes</t>
  </si>
  <si>
    <t>Diciembre de 2018</t>
  </si>
  <si>
    <t>Marzo de 2019</t>
  </si>
  <si>
    <t>Junio de 2019</t>
  </si>
  <si>
    <t>Sep 2019</t>
  </si>
  <si>
    <t>Septiembre de 2019</t>
  </si>
  <si>
    <t>Diciembre de 2019</t>
  </si>
  <si>
    <t>TOTAL ACTIVOS</t>
  </si>
  <si>
    <t>Total Activos No Corrientes</t>
  </si>
  <si>
    <t>TOTAL PASIVOS</t>
  </si>
  <si>
    <t>Total Pasivos Corrientes</t>
  </si>
  <si>
    <t>Total Pasivos No Corrientes</t>
  </si>
  <si>
    <t>PATRIMONIO TOTAL</t>
  </si>
  <si>
    <t>% Var</t>
  </si>
  <si>
    <t>Total Gastos</t>
  </si>
  <si>
    <t>Total Expense</t>
  </si>
  <si>
    <t xml:space="preserve">EBITDA Recurrente </t>
  </si>
  <si>
    <t>Margen bruto</t>
  </si>
  <si>
    <t>Gross margin</t>
  </si>
  <si>
    <t>Margen EBITDA recurrente</t>
  </si>
  <si>
    <t>Recurring EBITDA margin</t>
  </si>
  <si>
    <t>Estado de Resultados</t>
  </si>
  <si>
    <t>Estado de Resultados Consolidado</t>
  </si>
  <si>
    <t>EBITDA Recurrente</t>
  </si>
  <si>
    <t>Utilidad Bruta (1)</t>
  </si>
  <si>
    <t>Shares</t>
  </si>
  <si>
    <t>Acciones</t>
  </si>
  <si>
    <t>Utilidad por Acción</t>
  </si>
  <si>
    <t>EPS</t>
  </si>
  <si>
    <t>Gross Profit excluding adjustment (1)</t>
  </si>
  <si>
    <t>Recurring EBITDA excluding adjustment (1)</t>
  </si>
  <si>
    <r>
      <t>Nota: Datos incluyen: a) La comparación en las bases de 2Q18 y 2Q19 excluyendo e incluyendo el ajuste NIIF 16 - Arrendamientos efectuado de forma retrospectiva, b) el ajuste hiperinflacionario (NIC 29) en Argentina, c) el efecto en tasa de cambio en 2Q19 de</t>
    </r>
    <r>
      <rPr>
        <sz val="10"/>
        <color rgb="FFFF0000"/>
        <rFont val="Arial"/>
        <family val="2"/>
      </rPr>
      <t xml:space="preserve"> </t>
    </r>
    <r>
      <rPr>
        <sz val="10"/>
        <rFont val="Arial"/>
        <family val="2"/>
      </rPr>
      <t>2.3%</t>
    </r>
    <r>
      <rPr>
        <sz val="10"/>
        <color theme="1"/>
        <rFont val="Arial"/>
        <family val="2"/>
      </rPr>
      <t xml:space="preserve"> en total ingresos y de </t>
    </r>
    <r>
      <rPr>
        <sz val="10"/>
        <rFont val="Arial"/>
        <family val="2"/>
      </rPr>
      <t>2.7%</t>
    </r>
    <r>
      <rPr>
        <sz val="10"/>
        <color theme="1"/>
        <rFont val="Arial"/>
        <family val="2"/>
      </rPr>
      <t xml:space="preserve"> en EBITDA recurrente y de -1.7% y -1.2% respectivamente en 1S19, y d) EBITDA recurrente incluye ROI adjustado por D&amp;A en el costo y el gasto.</t>
    </r>
  </si>
  <si>
    <t>Nota: Datos en Colombia incluyen: a) La comparación en las bases de 2Q18 y 2Q19 excluyendo e incluyendo el ajuste NIIF 16 - Arrendamientos efectuado de forma retrospectiva, b) la consolidación de Almacenes Éxito S.A. y sus subsidiarias en el país, y c) EBITDA recurrente incluye ROI adjustado por D&amp;A en el costo y el gasto.</t>
  </si>
  <si>
    <t xml:space="preserve">Nota: Datos en Brasil incluyen: a) La comparación en las bases de 1Q18 y 1Q19 excluyendo e incluyendo el ajuste NIIF 16 - Arrendamientos efectuado de forma retrospectiva, b) las cifras de Multivarejo y Assaí, c) el efecto en tasa de cambio en 2Q19 de 4.4% y de -0.7% en 1S19  en pesos colombianos, y d) EBITDA recurrente incluye ROI adjustado por D&amp;A en el costo y el gasto. </t>
  </si>
  <si>
    <r>
      <t xml:space="preserve">Nota: Datos en Uruguay incluyen: a) La comparación en las bases de 2Q18 y 2Q19 excluyendo e incluyendo el ajuste NIIF 16 - Arrendamientos efectuado de forma retrospectiva, b) el efecto en tasa de cambio en </t>
    </r>
    <r>
      <rPr>
        <sz val="10"/>
        <rFont val="Arial"/>
        <family val="2"/>
      </rPr>
      <t>2Q19 de -1.8%</t>
    </r>
    <r>
      <rPr>
        <sz val="10"/>
        <color theme="1"/>
        <rFont val="Arial"/>
        <family val="2"/>
      </rPr>
      <t xml:space="preserve"> y de -3.5% en 1S19 en pesos colombianos, y c) EBITDA recurrente incluye ROI adjustado por D&amp;A en el costo y el gasto. </t>
    </r>
  </si>
  <si>
    <r>
      <t>Nota: Datos en Argentina incluyen: a) La comparación en las bases de 2Q18 y 2Q19 excluyendo e incluyendo el ajuste NIIF 16 - Arrendamientos efectuado de forma retrospectiva,  b) el efecto en tasa de cambio en</t>
    </r>
    <r>
      <rPr>
        <sz val="10"/>
        <rFont val="Arial"/>
        <family val="2"/>
      </rPr>
      <t xml:space="preserve"> 2Q19 de -37.3%</t>
    </r>
    <r>
      <rPr>
        <sz val="10"/>
        <color theme="1"/>
        <rFont val="Arial"/>
        <family val="2"/>
      </rPr>
      <t xml:space="preserve"> y de -43.4% en 1S19 en pesos colombianos, c) el ajuste hiperinflacionario (NIC 29), y d) EBITDA recurrente incluye ROI adjustado por D&amp;A en el costo y el gasto.</t>
    </r>
  </si>
  <si>
    <t>Nota: Datos se refieren a la holding e incluyen: a) Almacenes Éxito S.A. sin las subsidiarias en Colombia y en el exterior, b) La comparación en las bases de 2Q18 y 2Q19 excluyendo e incluyendo el ajuste NIIF 16 - Arrendamientos efectuado de forma retrospectiva, y c) EBITDA recurrente incluye ROI adjustado por D&amp;A en el costo y el gasto.</t>
  </si>
  <si>
    <r>
      <t>Note: Data includes: a) Comparison of 2Q18 and 2Q19 bases excluding and including the IFRS 16 - Lease retrospective adjustment, b) the hyperinflationary adjustment (IAS 29) in Argentina´s results, c) the FX effect in 2Q19 of 2</t>
    </r>
    <r>
      <rPr>
        <sz val="10"/>
        <rFont val="Arial"/>
        <family val="2"/>
      </rPr>
      <t>.3%</t>
    </r>
    <r>
      <rPr>
        <sz val="10"/>
        <color theme="1"/>
        <rFont val="Arial"/>
        <family val="2"/>
      </rPr>
      <t xml:space="preserve"> at top line and of </t>
    </r>
    <r>
      <rPr>
        <sz val="10"/>
        <rFont val="Arial"/>
        <family val="2"/>
      </rPr>
      <t>2.7%</t>
    </r>
    <r>
      <rPr>
        <sz val="10"/>
        <color theme="1"/>
        <rFont val="Arial"/>
        <family val="2"/>
      </rPr>
      <t xml:space="preserve"> at recurring EBITDA and of -1.7% and -1.2% respectively in 1H19 and d) Recurring EBITDA includes ROI adjusted for D&amp;A at cost and expense levels.</t>
    </r>
  </si>
  <si>
    <t>Note: Data in Colombia includes: a) Comparison of 2Q18 and 2Q19 bases excluding and including the IFRS 16- Lease retrospective adjustment, b) the consolidation of Almacenes Éxito S.A. and its subsidiaries in the country and c) Recurring EBITDA includes ROI adjusted for D&amp;A at cost and expense levels.</t>
  </si>
  <si>
    <t>Note: Data in Brazil includes: a) Comparison of 1Q18 and 1Q19 bases excluding and including the IFRS 16 - Lease retrospective adjustment, b) Brazil´s food figures: Multivarejo + Assaí, c) the FX effect in 2Q19 of 4.4% and of -0.7% in 1H19 in Colombian pesos and d) Recurring EBITDA includes ROI adjusted for D&amp;A at cost and expense levels.</t>
  </si>
  <si>
    <r>
      <t>Note: Data in Uruguay includes: a) Comparison of 2Q18 and 2Q19 bases excluding and including the IFRS 16 - Lease retrospective adjustment, b) the FX effect in 2Q19 of -</t>
    </r>
    <r>
      <rPr>
        <sz val="10"/>
        <rFont val="Arial"/>
        <family val="2"/>
      </rPr>
      <t>1.8% and of -3.5% in 1H19</t>
    </r>
    <r>
      <rPr>
        <sz val="10"/>
        <color theme="1"/>
        <rFont val="Arial"/>
        <family val="2"/>
      </rPr>
      <t xml:space="preserve"> in Colombian pesos and c) Recurring EBITDA includes ROI adjusted for D&amp;A at cost and expense levels.</t>
    </r>
  </si>
  <si>
    <r>
      <t xml:space="preserve">Note: Data in Argentina includes: a) Comparison of 2Q18 and 2Q19 bases excluding and including the IFRS 16 - Lease retrospective adjustment, b) the FX effect in </t>
    </r>
    <r>
      <rPr>
        <sz val="10"/>
        <rFont val="Arial"/>
        <family val="2"/>
      </rPr>
      <t>2Q19 of -37.3%</t>
    </r>
    <r>
      <rPr>
        <sz val="10"/>
        <color theme="1"/>
        <rFont val="Arial"/>
        <family val="2"/>
      </rPr>
      <t xml:space="preserve"> and of -43.4% in 1H19 in Colombian pesos, and, c) the hyperinflationary adjustment (IAS 29) and d) Recurring EBITDA includes ROI adjusted for D&amp;A at cost and expense levels.</t>
    </r>
  </si>
  <si>
    <t>Note: Data refers to the holding and includes : a) Almacenes Éxito S.A. without Colombian or international subsidiaries, b) Comparison of 2Q18 and 2Q19 bases excluding and including the IFRS 16 - Lease retrospective adjustment and c) Recurring EBITDA includes ROI adjusted for D&amp;A at cost and expense levels.</t>
  </si>
  <si>
    <t>GRUPO ÉXITO Consolidated Balance Sheet</t>
  </si>
  <si>
    <t xml:space="preserve">Note: Data includes Via Varejo S.A., classified as asset held for sale in the base of December 2018, the business unit was sold in June 14, 2019 . Differences in the 2Q18 base versus the one reported in 2018 associated to the IFRS 16 retrospective adjustment applied as of 2018 and as of June 2019 bases.
</t>
  </si>
  <si>
    <t>Almacenes Éxito S.A. Consolidated Balance Sheet</t>
  </si>
  <si>
    <t xml:space="preserve">Nota: Datos incluyen Via Varejo S.A., clasificada como una activo mantenido para la venta en la base de Diciembre 2018, la unidad de negocio fue vendida el 14 de Junio de 2019 . Diferencias en la base de 2Q18 versus la reportada en 2018 asociadas al ajuste IFRS 16 retrospectivo y aplicado en las bases de 2018 y de Junio 2019.
</t>
  </si>
  <si>
    <t>GRUPO ÉXITO - Consolidated Cash Flow</t>
  </si>
  <si>
    <t xml:space="preserve">Note: Data include Via Varejo S.A., sold in june 14, 2019. Variations in the 1Q18 base versus the one reported in 2018 associated to the IFRS 16 retrospective adjustment applied both in 2Q18 and 2Q19 bases.
</t>
  </si>
  <si>
    <t xml:space="preserve">Note: Datos incluyen Via Varejo S.A., vendida el 14 de Junio de 2019. Variaciones en la base de 1T18 versus la reportada en 2018 asociadas al ajuste IFRS 16 retrospectivo y aplicado en las bases de 2T18 y 2T19.
</t>
  </si>
  <si>
    <t>GRUPO ÉXITO -Tiendas</t>
  </si>
  <si>
    <t>GRUPO ÉXITO - Stores</t>
  </si>
  <si>
    <t>1Q17</t>
  </si>
  <si>
    <t>2Q17</t>
  </si>
  <si>
    <t>3Q17</t>
  </si>
  <si>
    <t>4Q17</t>
  </si>
  <si>
    <t>1H17</t>
  </si>
  <si>
    <t>9M17</t>
  </si>
  <si>
    <t>FY17</t>
  </si>
  <si>
    <t>FY16</t>
  </si>
  <si>
    <t>9M16</t>
  </si>
  <si>
    <t>1H16</t>
  </si>
  <si>
    <t>4Q16</t>
  </si>
  <si>
    <t>3Q16</t>
  </si>
  <si>
    <t>2Q16</t>
  </si>
  <si>
    <t>1Q16</t>
  </si>
  <si>
    <t>FY15</t>
  </si>
  <si>
    <t>9M15</t>
  </si>
  <si>
    <t>1H15</t>
  </si>
  <si>
    <t>4Q15</t>
  </si>
  <si>
    <t>3Q15</t>
  </si>
  <si>
    <t>2Q15</t>
  </si>
  <si>
    <t>1Q15</t>
  </si>
  <si>
    <t>Dec 2017</t>
  </si>
  <si>
    <t>Sep 2018</t>
  </si>
  <si>
    <t>Sep 2017</t>
  </si>
  <si>
    <t>Jun 2017</t>
  </si>
  <si>
    <t>Mar 2017</t>
  </si>
  <si>
    <t>Dec 2016</t>
  </si>
  <si>
    <t>Sep 2016</t>
  </si>
  <si>
    <t>Jun 2016</t>
  </si>
  <si>
    <t>Mar 2016</t>
  </si>
  <si>
    <t>Dec 2015</t>
  </si>
  <si>
    <t>Dec 2014</t>
  </si>
  <si>
    <t>Mar 2015</t>
  </si>
  <si>
    <t>Jun 2015</t>
  </si>
  <si>
    <t>Sep 2015</t>
  </si>
  <si>
    <t>Consolidado</t>
  </si>
  <si>
    <t>EBITDA Recurrente (ROI+D&amp;A)</t>
  </si>
  <si>
    <t>EBITDA (EBIT+D&amp;A)</t>
  </si>
  <si>
    <t>Brasil2Q16</t>
  </si>
  <si>
    <t>Uruguay2Q16</t>
  </si>
  <si>
    <t>Argentina2Q16</t>
  </si>
  <si>
    <t>Septiembre de 2018</t>
  </si>
  <si>
    <t>Junio de 2018</t>
  </si>
  <si>
    <t>Marzo de 2018</t>
  </si>
  <si>
    <t>Diciembre de 2017</t>
  </si>
  <si>
    <t>Septiembre de 2017</t>
  </si>
  <si>
    <t>Junio de 2017</t>
  </si>
  <si>
    <t>Marzo de 2017</t>
  </si>
  <si>
    <t>Diciembre de 2016</t>
  </si>
  <si>
    <t>Septiembre de 2016</t>
  </si>
  <si>
    <t>Junio de 2016</t>
  </si>
  <si>
    <t>Marzo de 2016_NR</t>
  </si>
  <si>
    <t>Diciembre de 2015</t>
  </si>
  <si>
    <t>Septiembre de 2015</t>
  </si>
  <si>
    <t>Junio de 2015</t>
  </si>
  <si>
    <t>Marzo de 2015</t>
  </si>
  <si>
    <t>Diciembre de 2014</t>
  </si>
  <si>
    <t>Marzo de 2016</t>
  </si>
  <si>
    <t>FY de 2017</t>
  </si>
  <si>
    <t>Profit (loss)</t>
  </si>
  <si>
    <t>Cash Net provided (used) in Operating Activities</t>
  </si>
  <si>
    <t xml:space="preserve">Cash Net provided (used) in Invesmtent Activities </t>
  </si>
  <si>
    <t>Cash net provided (used) in Financing Activities</t>
  </si>
  <si>
    <t>Increase (decresase) Net of cash and cash equivalents before the FX rate changes</t>
  </si>
  <si>
    <t>Effects on FX changes on cash and Cash equivalents</t>
  </si>
  <si>
    <t xml:space="preserve">Increase (decresase) Net of cash and cash equivalents </t>
  </si>
  <si>
    <t>Opening Balance of Cash and cash equivalents</t>
  </si>
  <si>
    <t>Ending Balance of Cash and cash equivalents</t>
  </si>
  <si>
    <t>9M de 2017</t>
  </si>
  <si>
    <t>1H de 2017</t>
  </si>
  <si>
    <t>1H de 2018</t>
  </si>
  <si>
    <t>1Q de 2017</t>
  </si>
  <si>
    <t>1Q de 2018 NR</t>
  </si>
  <si>
    <t>FY de 2016</t>
  </si>
  <si>
    <t>9M de 2016</t>
  </si>
  <si>
    <t>1H de 2016</t>
  </si>
  <si>
    <t>1Q de 2016</t>
  </si>
  <si>
    <t>FY de 2015</t>
  </si>
  <si>
    <t>9M de 2015</t>
  </si>
  <si>
    <t>1Q de 2015</t>
  </si>
  <si>
    <t>1H de 2015 NR</t>
  </si>
  <si>
    <t>Ventas netas</t>
  </si>
  <si>
    <t>9M de 2019</t>
  </si>
  <si>
    <t>9M de 2018</t>
  </si>
  <si>
    <t>Ending balance of cash and cash equivalents discontinued operations</t>
  </si>
  <si>
    <t>-</t>
  </si>
  <si>
    <t>1Q de 2014</t>
  </si>
  <si>
    <t>Mar 2014</t>
  </si>
  <si>
    <t>Jun 2014</t>
  </si>
  <si>
    <t>Sep 2014</t>
  </si>
  <si>
    <t>FY de 2014</t>
  </si>
  <si>
    <t>9M de 2014</t>
  </si>
  <si>
    <t>1H de 2015</t>
  </si>
  <si>
    <t>1H de 2014</t>
  </si>
  <si>
    <t>Opening balance of cash and cash equivalents discontinued operations</t>
  </si>
  <si>
    <r>
      <t>La venta a Casino, Guichard-Perrachon S.A de las acciones que Éxito posee en la subsidiaria operativa Companhia Brasileira de Distribuição – CBD y en las subsidiarias holding Ségisor S.A. y Wilkes Partipações S.A., fue aprobada por la Junta Directiva y en la Asamblea General de Accionistas realizada el septiembre 12 de 2019, a un precio de BRL113/acción.  En concordancia, tales subsidiarias fueron clasificadas como operaciones discontinuas y sus activos y pasivos al 30 de septiembre de 2019 fueron reclasificados como activos y pasivos no corrientes disponibles para la venta</t>
    </r>
    <r>
      <rPr>
        <sz val="12"/>
        <color rgb="FF000000"/>
        <rFont val="Calibri"/>
        <family val="2"/>
        <scheme val="minor"/>
      </rPr>
      <t>.</t>
    </r>
  </si>
  <si>
    <t>Please note that the sale to Casino, Guichard-Perrachon S.A. of the shares that Éxito held in the operating subsidiaries Companhia Brasileira de Distribuição - CBD as well as in the holding subsidiaries Segisor S.A.S. and in Wilkes Partipações S.A., was approved by the Board of Directors and at the General Shareholders’ Meeting held last September 12, 2019, at a price of 113 BRL per share.  Accordingly, such subsidiaries were classified as discontinued operations and their assets and liabilities held as of September 30, 2019, were reclassified as non-current assets and liabilities held for sale.</t>
  </si>
  <si>
    <t xml:space="preserve">Nota: Incluye el segmento de Brasil como activo mantenido para la venta en la base de Dic de 2018.  Las diferencias en la base versus la reportada en 2018 están asociadas al ajuste retrospectivo de la norma NIIF 16 </t>
  </si>
  <si>
    <t>Note: Data includes the Brazilian segment as asset held for sale in the base of December 2018. Differences in the base versus the one reported in 2018 associated to the IFRS 16 retrospective adjustment applied.</t>
  </si>
  <si>
    <r>
      <t xml:space="preserve">Nota: </t>
    </r>
    <r>
      <rPr>
        <sz val="10"/>
        <color rgb="FF595959"/>
        <rFont val="Arial"/>
        <family val="2"/>
      </rPr>
      <t>Cifras incluyen al segmento de Brasil como operación discontinua. Las diferencias en la base 3T18 vs. la reportada en 2018 están asociadas a NIIF16 retrospectivo</t>
    </r>
    <r>
      <rPr>
        <sz val="10"/>
        <color rgb="FF767171"/>
        <rFont val="Arial"/>
        <family val="2"/>
      </rPr>
      <t>.</t>
    </r>
  </si>
  <si>
    <t>Note: Data includes the Brazilian segment as a discontinued operation. Variations in the base versus the one reported in 2018 associated to the IFRS 16 retrospective adjustment applied.</t>
  </si>
  <si>
    <t>Nota: El número de tiendas no incluye Aliados en Colombia</t>
  </si>
  <si>
    <t xml:space="preserve">Note: The store count  does not include allies in Colombia. </t>
  </si>
  <si>
    <r>
      <t xml:space="preserve">Nota: </t>
    </r>
    <r>
      <rPr>
        <sz val="10"/>
        <color rgb="FF595959"/>
        <rFont val="Arial"/>
        <family val="2"/>
      </rPr>
      <t>La comparación de las bases del 3T19 y 3T18 excluyendo e incluyendo el ajuste retrospectivo NIIF16.  Las cifras incluyen el segmento Brasil clasificado como operación discontinua</t>
    </r>
  </si>
  <si>
    <t xml:space="preserve">Note: Comparison of 3Q18 and 3Q19 bases excluding and including the IFRS 16 retrospective adjustment. Data includes the Brazilian segment as a discontinued operation. </t>
  </si>
  <si>
    <r>
      <t xml:space="preserve">Nota: </t>
    </r>
    <r>
      <rPr>
        <sz val="10"/>
        <color rgb="FF595959"/>
        <rFont val="Arial"/>
        <family val="2"/>
      </rPr>
      <t>La comparación de las bases del 3T19 y 3T18 excluyendo e incluyendo el ajuste retrospectivo NIIF16</t>
    </r>
    <r>
      <rPr>
        <sz val="10"/>
        <color rgb="FF767171"/>
        <rFont val="Arial"/>
        <family val="2"/>
      </rPr>
      <t xml:space="preserve">. </t>
    </r>
  </si>
  <si>
    <t>Note: Comparison of 3Q18 and 3Q19 bases excluding and including the IFRS 16 retrospective adjustment</t>
  </si>
  <si>
    <t>NA</t>
  </si>
  <si>
    <t>1T19</t>
  </si>
  <si>
    <t>2T19</t>
  </si>
  <si>
    <t>3T19</t>
  </si>
  <si>
    <t>4T19</t>
  </si>
  <si>
    <t>1T15</t>
  </si>
  <si>
    <t>2T15</t>
  </si>
  <si>
    <t>3T16</t>
  </si>
  <si>
    <t>3T15</t>
  </si>
  <si>
    <t>4T15</t>
  </si>
  <si>
    <t>1T16</t>
  </si>
  <si>
    <t>2T16</t>
  </si>
  <si>
    <t>4T16</t>
  </si>
  <si>
    <t>1T17</t>
  </si>
  <si>
    <t>2T17</t>
  </si>
  <si>
    <t>3T17</t>
  </si>
  <si>
    <t>4T17</t>
  </si>
  <si>
    <t>1T18</t>
  </si>
  <si>
    <t>2T18</t>
  </si>
  <si>
    <t>3T18</t>
  </si>
  <si>
    <t>4T18</t>
  </si>
  <si>
    <t>GRUPO ÉXITO P&amp;G Consol</t>
  </si>
  <si>
    <t>GRUPO ÉXITO Balance General Consol</t>
  </si>
  <si>
    <t>GRUPO ÉXITO - Flujo de Caja Consol</t>
  </si>
  <si>
    <t>Almacenes Éxito S.A. Balance General Consol</t>
  </si>
  <si>
    <t>GRUPO ÉXITO P&amp;G Consol (pre y post NIIF 16)</t>
  </si>
  <si>
    <t xml:space="preserve">Data includes the operation in Colombia and in Uruguay under IFRS since 2015 </t>
  </si>
  <si>
    <t>Datos incluyen la operaciones de Colombia y Uruguay bajo norma NIIF aplicable desde 2015</t>
  </si>
  <si>
    <t xml:space="preserve">Data from the operations in Colombia and in Uruguay under IFRS since 2015 </t>
  </si>
  <si>
    <t>Data from the operations in Colombia and in Uruguay under IFRS since 2015 and the operations of Brazil and Argentina since september 2015</t>
  </si>
  <si>
    <t>Results include the operations from Colombia, Uruguay, Brazil and Argentina under IFRS since 2015. Results include the effects of the restatement of Companhia Brasileira de Distribuição – CBD results arising from the adjustment booked by such subsidiary regarding the investigation on Cnova N.V.  and the effect of the adjustments from the completion of the Purchase Price Allocation process relevant to the acquisition of control of Companhia Brasileira de Distribuição - CBD, pursuant to IFRS 3 - Business combinations.  Quarterly data for 2016 and 2017 do not include Via Varejo S.A and Cnova N.V. operations.</t>
  </si>
  <si>
    <t xml:space="preserve">Results include the operations from Colombia, Uruguay, Brazil and Argentina under IFRS since 2015. </t>
  </si>
  <si>
    <t xml:space="preserve">Results include the operations from Colombia, Uruguay, Brazil and Argentina under IFRS since 2015. Data does not include Via Varejo S.A. (classified as discontinued operation). Differences in the 3Q17 base versus the one reported in 2017 associated to reclassifications at cost and expense level for comparison purposes.   </t>
  </si>
  <si>
    <t xml:space="preserve">Results include the operations from Colombia, Uruguay, Brazil and Argentina under IFRS since 2015. Data does not include Via Varejo S.A. (classified as discontinued operation). Differences in the 4Q17 and 2017 base versus the one reported in 2017 associated to reclassifications at cost and expense level for comparison purposes.  Data includes the hyperinflationary adjustment IAS 29 done in Argentina.   </t>
  </si>
  <si>
    <t xml:space="preserve">Results include the operations from Colombia, Uruguay, Brazil and Argentina under IFRS since 2015. Variations in the 1Q18 base versus the one reported in 2018 associated to the IFRS 16 retrospective adjustment done both in 1Q18 and 1Q19 bases. Data includes the hyperinflationary adjustment (IAS 29) in Argentina. Data does not include Via Varejo S.A. (classified as discontinued operation).  </t>
  </si>
  <si>
    <t xml:space="preserve">Results include the operations from Colombia, Uruguay, Brazil and Argentina under IFRS since 2015. Differences in the 2Q18 base versus the one reported in 2018 associated to the IFRS 16 retrospective adjustment applied to both 2Q18 and 2Q19 bases. Data includes the hyperinflationary adjustment (IAS 29) in Argentina. </t>
  </si>
  <si>
    <t>Results include the operations from Colombia, Uruguay, Brazil and Argentina under IFRS since 2015. Differences in the 3Q18 base versus the one reported in 2018 associated to the IFRS 16 retrospective adjustment applied. Data includes the hyperinflationary adjustment (IAS 29) in Argentina and the Brazilian segment as a discontinued operation</t>
  </si>
  <si>
    <t>Resultados incluyen la operaciones de Colombia y Uruguay bajo norma NIIF aplicable desde 2015</t>
  </si>
  <si>
    <t>Resultados incluyen la operaciones de Colombia y Uruguay bajo norma NIIF aplicable desde 2015 y los segmentos de Brasil y Argentina desde el mes de septiembre 2015</t>
  </si>
  <si>
    <t>Resultados incluyen la operaciones de Colombia, Uruguay, Brasil y Argentina bajo norma NIIF aplicable desde 2015.  Brasil incluye los efectos de la reexpresión de los resultados de Companhia Brasileira de Distribuição (CBD), producto del ajuste registrado por cada subsidiaria con respecto a la investigación en curso de CNova N.V. y el efecto de los ajustes del Asignación del Precio de Adquisición (PPA) derivados de la adquisión del control de CBD según NIIF 3 - Combinaciones de Negocios.  Los datos trimestrales en 2016 y 2017 no incluyen las operaciones de Via Varejo S.A. y Cnova N.V..</t>
  </si>
  <si>
    <t xml:space="preserve">Resultados incluyen la operaciones de Colombia, Uruguay, Brasil y Argentina bajo norma NIIF aplicable desde 2015.  Resultados incluyen los efectos de la reexpresion de las operaciones discontinuas de Via Varejo S.A. y Cnova N.V para hacerlos comparables   </t>
  </si>
  <si>
    <t xml:space="preserve">Resultados incluyen la operaciones de Colombia, Uruguay, Brasil y Argentina bajo norma NIIF aplicable desde 2015.  </t>
  </si>
  <si>
    <t>Almacenes Éxito incluye resultados sin subsidiarias Colombianas o internacionales.</t>
  </si>
  <si>
    <t>Los resultados de Colombia incluyen los de Almacenes Éxito S.A. y sus subsidiarias en el país.</t>
  </si>
  <si>
    <t>Colombia includes the results of Almacenes Exito S.A. and its subsidiaries in Colombia</t>
  </si>
  <si>
    <t xml:space="preserve">Results include the operations from Colombia, Uruguay, Brazil and Argentina under IFRS since 2015. Brazil includes the effects of the restatement of the discontinued operation relevant to Via Varejo S.A. and Cnova N.V. for comparison purposes to 2017. </t>
  </si>
  <si>
    <t xml:space="preserve">Results include the operations from Colombia, Uruguay, Brazil and Argentina under IFRS since 2015. Brazil does not include Via Varejo S.A. (classified as discontinued operation). Differences in the 2Q17 base versus the one reported in 2017 associated to reclassifications at cost and expense level for comparison purposes.   </t>
  </si>
  <si>
    <t>Resultados incluyen la operaciones de Colombia, Uruguay, Brasil y Argentina bajo norma NIIF aplicable desde 2015.  Brasil no inclye Via Varejo S.A. clasificada como operación discontinua.  Diferencias en las bases 2T17 versus las reportadas en 2017 asociadas a reclasificaciones del costo y gasto para efectos de comparabilidad</t>
  </si>
  <si>
    <t>Resultados incluyen la operaciones de Colombia, Uruguay, Brasil y Argentina bajo norma NIIF aplicable desde 2015.  Brasil no inclye Via Varejo S.A. clasificada como operación discontinua.  Diferencias en las bases 3T17 versus las reportadas en 2017 asociadas a reclasificaciones del costo y gasto para efectos de comparabilidad</t>
  </si>
  <si>
    <t>Resultados incluyen la operaciones de Colombia, Uruguay, Brasil y Argentina bajo norma NIIF aplicable desde 2015.  Brasil no inclye Via Varejo S.A. clasificada como operación discontinua.  Diferencias en las bases 4T17 y 2017 versus las reportadas en 2017 asociadas a reclasificaciones del costo y gasto para efectos de comparabilidad. Resultados incluyen el ajuste hiperinflacionario en Argentina IAS 29</t>
  </si>
  <si>
    <t xml:space="preserve">Resultados incluyen la operaciones de Colombia, Uruguay, Brasil y Argentina bajo norma NIIF aplicable desde 2015.  Diferencias en las bases 1T18 versus las reportadas en 2018 asociadas al ajuste retrospectivo hecho en las bases de 1T18 y 1T19. Resultados incluyen el ajuste hiperinflacionario en Argentina IAS 29. Brasil no incluye Via Varejo S.A. clasificada como operación discontinua.  </t>
  </si>
  <si>
    <t xml:space="preserve">Resultados incluyen la operaciones de Colombia, Uruguay, Brasil y Argentina bajo norma NIIF aplicable desde 2015.  Diferencias en las bases 2T18 versus las reportadas en 2018 asociadas al ajuste retrospectivo hecho en las bases de 2T18 y 2T19. Resultados incluyen el ajuste hiperinflacionario en Argentina IAS 29. </t>
  </si>
  <si>
    <t xml:space="preserve">Resultados incluyen la operaciones de Colombia, Uruguay, Brasil y Argentina bajo norma NIIF aplicable desde 2015.  Diferencias en las bases 3T18 versus las reportadas en 2018 asociadas al ajuste retrospectivo hecho en las bases de 3T18 y 3T19. Resultados incluyen el ajuste hiperinflacionario en Argentina IAS 29 y el segmento de Brasil clasificado como operación discontinua. </t>
  </si>
  <si>
    <t xml:space="preserve">Resultados incluyen la operaciones de Colombia, Uruguay, Brasil y Argentina bajo norma NIIF aplicable desde 2015.  Datos incluyen: a) el ajuste NIIF 16 - Arrendamientos efectuado de forma retrospectiva en las bases 1Q18 y 1Q19, b) el efecto hiperinflacionario (NIC 29) en Argentina, y c) Via Varejo S.A. clasificada como operación discontinua. </t>
  </si>
  <si>
    <t xml:space="preserve">Results include the operations from Colombia, Uruguay, Brazil and Argentina under IFRS since 2015. Data includes: a) the IFRS 16 - Lease retrospective adjustment applied to both 1Q18 and 1Q19 bases, b) the hyperinflationary adjustment (IAS 29) in Argentina´s results, and c) Via Varejo S.A. classified as a discontinued operation. </t>
  </si>
  <si>
    <t xml:space="preserve">Resultados incluyen la operaciones de Colombia, Uruguay, Brasil y Argentina bajo norma NIIF aplicable desde 2015.  Datos incluyen: a) el ajuste NIIF 16 - Arrendamientos efectuado de forma retrospectiva en las bases 2Q18 y 2Q19, b) el efecto hiperinflacionario (NIC 29) en Argentina, y c) EBITDA recurrente incluye ROI adjustado por D&amp;A en el costo y el gasto. </t>
  </si>
  <si>
    <t>Results include the operations from Colombia, Uruguay, Brazil and Argentina under IFRS since 2015. Data includes: a) the IFRS 16 - Lease retrospective adjustment applied to both 2Q18 and 2Q19 bases, b) the hyperinflationary adjustment (IAS 29) in Argentina´s results, and c) Recurring EBITDA includes ROI adjusted for D&amp;A at cost and expense levels.</t>
  </si>
  <si>
    <t xml:space="preserve">Resultados incluyen la operaciones de Colombia, Uruguay, Brasil y Argentina bajo norma NIIF aplicable desde 2015.  Las diferencias en la base 3T18 vs. la reportada en 2018 están asociadas a NIIF16 retrospectivo aplicado, el ajuste hiperinflacionario (IAS 29) en Argentinay el segmento de Brasil como operación discontinua. </t>
  </si>
  <si>
    <t>Results include the operations from Colombia, Uruguay, Brazil and Argentina under IFRS since 2015. Differences in the 3Q18 base versus the one reported in 2018 associated to the IFRS 16 retrospective adjustment applied, the hyperinflationary adjustment (IAS 29) in Argentina and the Brazilian segment as a discontinued operation.</t>
  </si>
  <si>
    <t xml:space="preserve">Resultados incluyen la operaciones de Colombia, Uruguay, Brasil y Argentina bajo norma NIIF aplicable desde 2015.  Brasil no incluye Via Varejo S.A. clasificada como activo disponible para la venta.  </t>
  </si>
  <si>
    <t>Results include the operations from Colombia, Uruguay, Brazil and Argentina under IFRS since 2015. Data does not include Via Varejo S.A. classified as asset held for sale</t>
  </si>
  <si>
    <t xml:space="preserve">Resultados incluyen la operaciones de Colombia, Uruguay, Brasil y Argentina bajo norma NIIF aplicable desde 2015.  Diferencias en las bases 3T18 versus las reportadas en 2018 asociadas al ajuste retrospectivo hecho en las bases de 3T18 y 3T19. Resultados incluyen el  segmento de Brasil clasificado como activo disponible para la venta </t>
  </si>
  <si>
    <t>Results include the operations from Colombia, Uruguay, Brazil and Argentina under IFRS since 2015. Differences in the 3Q18 base versus the one reported in 2018 associated to the IFRS 16 retrospective adjustment applied. Data includes the Brazilian segment as asset held for sale</t>
  </si>
  <si>
    <t xml:space="preserve">Resultados incluyen la operaciones de Colombia, Uruguay, Brasil y Argentina bajo norma NIIF aplicable desde 2015.  Diferencias en las bases 3T18 versus las reportadas en 2018 asociadas al ajuste retrospectivo hecho en las bases de 3T18 y 3T19. Resultados incluyen el segmento de Brasil clasificado como activo disponible para la venta </t>
  </si>
  <si>
    <t>Los resultados de Colombia incluyen los de Almacenes Éxito S.A. y sus subsidiarias en el país. Diferencias en la base 2016 se deben al ajuste contable de los gastos no recurrentes relacionados con el proceso de cadena de abastecimiento que antes se registraba como gasto y ahora como costo, para homogenizar el proceso de consolidación en todas las operaciones.</t>
  </si>
  <si>
    <t>Colombia includes the results of Almacenes Exito S.A. and its subsidiaries in Colombia  Gross includes asset sale and fee revenue from the cancellation of the agreement on space occupied by Ripley S.A.</t>
  </si>
  <si>
    <t>Colombia includes the results of Almacenes Exito S.A. and its subsidiaries in Colombia and the IFRS 16 - Lease retrospective adjustment applied to both 1Q18 and 1Q19 bases.</t>
  </si>
  <si>
    <t>Colombia includes the results of Almacenes Exito S.A. and its subsidiaries in Colombia; the IFRS 16 - Lease retrospective adjustment applied to both 2Q18 and 2Q19 bases; and Recurring EBITDA includes ROI adjusted for D&amp;A at cost and expense levels.</t>
  </si>
  <si>
    <t>Colombia includes the results of Almacenes Exito S.A. and its subsidiaries in Colombia. Differences in the 3Q18 base versus the one reported in 2018 associated to the IFRS 16 retrospective adjustment applied and to the allocation from the expense to the cost, of staff and other items associated to food production processes</t>
  </si>
  <si>
    <t>Los resultados de Colombia incluyen los de Almacenes Éxito S.A. y sus subsidiarias en el país. El margen bruto inlcuye venta de activos y el ingreso por la cancelación del acuerdo de uso de espacio ocupado por Ripley S.A.</t>
  </si>
  <si>
    <t>Los resultados de Colombia incluyen los de Almacenes Éxito S.A. y sus subsidiarias en el país. Diferencias en las bases versus las reportadas en 2017 están asociadas a reclasificaciones del costo y el gasto para efectos de comparabilidad.</t>
  </si>
  <si>
    <t xml:space="preserve">Colombia includes the results of Almacenes Exito S.A. and its subsidiaries in Colombia. Differences in the base versus the one reported in 2017 associated to reclassifications at cost and expense level for comparison purposes. </t>
  </si>
  <si>
    <t>Los resultados de Colombia incluyen los de Almacenes Éxito S.A. y sus subsidiarias en el país. Diferencias en las bases versus las reportadas en 2018 están asociadas al ajuste NIIF 16 aplicado de forma retrospectiva en ambas bases.</t>
  </si>
  <si>
    <t xml:space="preserve">Colombia includes the results of Almacenes Exito S.A. and its subsidiaries in Colombia. Variations in the quarterly base versus the one reported in 2018 associated to the IFRS 16 retrospective adjustment done in  both bases. </t>
  </si>
  <si>
    <t xml:space="preserve">Colombia includes the results of Almacenes Exito S.A. and its subsidiaries in Colombia. Variations in the quarterly base versus the one reported in 2018 associated to the IFRS 16 retrospective adjustment done in  both bases applied and to the allocation from the expense to the cost, of staff and other items associated to food production processes. </t>
  </si>
  <si>
    <t>Los resultados de Colombia incluyen los de Almacenes Éxito S.A. y sus subsidiarias en el país. Diferencias en las bases versus las reportadas en 2018 están asociadas al ajuste NIIF 16 aplicado de forma retrospectiva en ambas bases y la adjudicación del gasto al costo de empleados y otros elementos asociados a procesos de producción de alimentos.</t>
  </si>
  <si>
    <t>Los resultados de Colombia incluyen los de Almacenes Éxito S.A. y sus subsidiarias en el país y el ajuste NIIF 16 - Arrendamientos efectuado de forma retrospectiva en las bases 1Q18 y 1Q19.</t>
  </si>
  <si>
    <t>Los resultados de Colombia incluyen los de Almacenes Éxito S.A. y sus subsidiarias en el país, el ajuste NIIF 16 - Arrendamientos efectuado de forma retrospectiva en las bases 2Q18 y 2Q19 y el EBITDA recurrente incluye ROI adjustado por D&amp;A en el costo y el gasto.</t>
  </si>
  <si>
    <t xml:space="preserve">Los resultados de Colombia incluyen los de Almacenes Éxito S.A. y sus subsidiarias en el país, el ajuste NIIF 16 - Arrendamientos efectuado de forma retrospectiva en las bases 3Q18 y 3Q19 y a la reclasificación del gasto al costo del personal y otros conceptos asociados a los procesos de producción de alimentos. </t>
  </si>
  <si>
    <t>Holding:  Almacenes Éxito results without Colombian or international subsidiaries</t>
  </si>
  <si>
    <t>Almacenes Éxito incluye resultados sin subsidiarias Colombianas o internacionales. Variaciones en la base trimestral versus la reportada en 2018 son asociadas al ajuste NIIF16 aplicado</t>
  </si>
  <si>
    <r>
      <t xml:space="preserve">Holding:  Almacenes Éxito results without Colombian or international subsidiaries. Variations in the quarterly base versus the one reported in 2018 associated to the IFRS 16 retrospective adjustment </t>
    </r>
    <r>
      <rPr>
        <sz val="10"/>
        <color rgb="FF767171"/>
        <rFont val="Calibri"/>
        <family val="2"/>
        <scheme val="minor"/>
      </rPr>
      <t>applied.</t>
    </r>
  </si>
  <si>
    <t>Almacenes Éxito incluye resultados sin subsidiarias Colombianas o internacionales. Variaciones en la base trimestral versus la reportada en 2019 son asociadas al ajuste NIIF16 aplicado</t>
  </si>
  <si>
    <r>
      <t xml:space="preserve">Holding:  Almacenes Éxito results without Colombian or international subsidiaries. Variations in the quarterly base versus the one reported in 2019 associated to the IFRS 16 retrospective adjustment </t>
    </r>
    <r>
      <rPr>
        <sz val="10"/>
        <color rgb="FF767171"/>
        <rFont val="Calibri"/>
        <family val="2"/>
        <scheme val="minor"/>
      </rPr>
      <t>applied.</t>
    </r>
  </si>
  <si>
    <t>Almacenes Éxito incluye resultados sin subsidiarias Colombianas o internacionales. Variaciones en la base trimestral versus la reportada en 2019 son asociadas al ajuste NIIF16 aplicado, y EBITDA recurrente incluye ROI adjustado por D&amp;A en el costo y el gasto.</t>
  </si>
  <si>
    <t>Holding:  Almacenes Éxito results without Colombian or international subsidiaries. Variations in the quarterly base versus the one reported in 2019 associated to the IFRS 16 retrospective adjustment applied and Recurring EBITDA includes ROI adjusted for D&amp;A at cost and expense levels.</t>
  </si>
  <si>
    <t>Total stores in Brazil do not include pharmacies, gas stations or stores from the discontinued business unit of Via Varejo.  Total stores do not include “Allies” in Colombia nor in Brazil</t>
  </si>
  <si>
    <t>El número de tiendas no incluye Aliados en Colombia</t>
  </si>
  <si>
    <t xml:space="preserve">The store count  does not include allies in Colombia. </t>
  </si>
  <si>
    <t>Total de tiendas en Brasil no incluye farmacias, estaciones de gasolina o tiendas de la operación discontinua de Via Varejo.  El total de tiendas no incluye aliados ni en Colombia ni en Brazil.</t>
  </si>
  <si>
    <t>Total de tiendas en Brasil no incluye farmacias ni estaciones de gasolina.  El total de tiendas no incluye aliados ni en Colombia ni en Brazil.</t>
  </si>
  <si>
    <t>Total stores in Brazil do not include pharmacies or gas stations.  Total stores do not include “Allies” in Colombia nor in Brazil</t>
  </si>
  <si>
    <t>Total de tiendas en Brasil no incluye farmacias, estaciones de gasolina o tiendas de la operación de Via Varejo vendida el 14 de junio de 2019.  El total de tiendas no incluye aliados ni en Colombia ni en Brazil.</t>
  </si>
  <si>
    <t>Total stores in Brazil do not include pharmacies, gas stations or stores from Via Varejo sold in june 14, 2019.  Total stores do not include “Allies” in Colombia nor in Brazil</t>
  </si>
  <si>
    <t xml:space="preserve">Colombia includes the results of Almacenes Exito S.A. and its subsidiaries in Colombia  Differences in the 2016 base related to the non-recurring accounting adjustment related to supply chain processes that were previously accounted for as expenses now accrued at cost level, in order to homogenize the consolidation process across operations. </t>
  </si>
  <si>
    <t>Resultados incluyen las operaciones de Colombia y Uruguay bajo norma NIIF aplicable desde 2015</t>
  </si>
  <si>
    <t>Resultados incluyen la operación de Uruguay bajo norma NIIF aplicable desde 2015</t>
  </si>
  <si>
    <t xml:space="preserve">Results include the operation in Uruguay under IFRS since 2015 </t>
  </si>
  <si>
    <t xml:space="preserve">Results include the operation in Uruguay under IFRS since 2015. Variations in the quarterly base versus the one reported in 2018 associated to the IFRS 16 retrospective adjustment done in both bases.  </t>
  </si>
  <si>
    <t>Resultados incluyen la operación de Uruguay bajo norma NIIF aplicable desde 2015.  Diferencias en las bases trimestrales versus las reportadas en 2018 están asociadas al ajuste NIIF 16 aplicado de forma retrospectiva en ambas bases.</t>
  </si>
  <si>
    <t>Resultados incluyen la operación de Uruguay bajo norma NIIF aplicable desde 2015.  Diferencias en las bases trimestrales versus las reportadas en 2019 están asociadas al ajuste NIIF 16 aplicado de forma retrospectiva en ambas bases.</t>
  </si>
  <si>
    <t xml:space="preserve">Results include the operation in Uruguay under IFRS since 2015. Variations in the quarterly base versus the one reported in 2019 associated to the IFRS 16 retrospective adjustment done in both bases.  </t>
  </si>
  <si>
    <r>
      <t>Resultados incluyen la operación de Uruguay bajo norma NIIF aplicable desde 2015.  Diferencias en las bases trimestrales versus las reportadas en 2019 están asociadas al ajuste NIIF 16 aplicado de forma retrospectiva en ambas bases.</t>
    </r>
    <r>
      <rPr>
        <sz val="10"/>
        <color theme="1"/>
        <rFont val="Arial"/>
        <family val="2"/>
      </rPr>
      <t xml:space="preserve"> EBITDA recurrente incluye ROI adjustado por D&amp;A en el costo y el gasto. </t>
    </r>
  </si>
  <si>
    <t>Results include the operation in Uruguay under IFRS since 2015. Variations in the quarterly base versus the one reported in 2019 associated to the IFRS 16 retrospective adjustment done in both bases.  Recurring EBITDA includes ROI adjusted for D&amp;A at cost and expense levels.</t>
  </si>
  <si>
    <t>Brasil incluye los efectos de la reexpresión de los resultados de Companhia Brasileira de Distribuição (CBD), producto del ajuste registrado por cada subsidiaria con respecto a la investigación en curso de CNova N.V. y el efecto de los ajustes del Asignación del Precio de Adquisición (PPA) derivados de la adquisión del control de CBD según NIIF 3 - Combinaciones de Negocios.  Los datos trimestrales en 2016 y 2017 no incluyen las operaciones de Via Varejo S.A. y Cnova N.V..</t>
  </si>
  <si>
    <t xml:space="preserve"> Results includes the effects of the restatement of Companhia Brasileira de Distribuição – CBD results arising from the adjustment booked by such subsidiary regarding the investigation on Cnova N.V.  and the effect of the adjustments from the completion of the Purchase Price Allocation process relevant to the acquisition of control of Companhia Brasileira de Distribuição - CBD, pursuant to IFRS 3 - Business combinations.  Quarterly data for 2016 and 2017 do not include Via Varejo S.A and Cnova N.V. operations.</t>
  </si>
  <si>
    <t>Brasil incluye los efectos de la reexpresión de los resultados de Companhia Brasileira de Distribuição (CBD), producto del ajuste registrado por cada subsidiaria con respecto a la investigación en curso de CNova N.V. y el efecto de los ajustes del Asignación del Precio de Adquisición (PPA) derivados de la adquisión del control de CBD según NIIF 3 - Combinaciones de Negocios.  Los datos trimestrales en 2016 y 2017 no incluyen las operaciones de Via Varejo S.A. y Cnova N.V. clasificadas como discontinuas.</t>
  </si>
  <si>
    <t xml:space="preserve"> Results includes the effects of the restatement of Companhia Brasileira de Distribuição – CBD results arising from the adjustment booked by such subsidiary regarding the investigation on Cnova N.V.  and the effect of the adjustments from the completion of the Purchase Price Allocation process relevant to the acquisition of control of Companhia Brasileira de Distribuição - CBD, pursuant to IFRS 3 - Business combinations.  Quarterly data for 2016 and 2017 do not include Via Varejo S.A and Cnova N.V.  clasified as discontinued operations.</t>
  </si>
  <si>
    <t>Resultados trimestrales para 2016 y 2017 no incluyen Via Varejo y Cnova N.V. clasificadas como operaciones discontinuas.  Diferencias en las bases trimestrales versus las reportadas en 2017 son asociadas a reclasificaciones del costo y el gasto por razones de comparabilidad.</t>
  </si>
  <si>
    <t>Quarterly data for 2016 and 2017 do not include Via Varejo S.A and Cnova N.V.  clasified as discontinued operations. Differences in the quarterly base versus the one reported in 2017 associated to reclassifications at cost and expense level for comparison purposes</t>
  </si>
  <si>
    <t>Differences in the quarterly base versus the one reported in 2018 associated to the IFRS 16 retrospective adjustment done in both bases. Via Varejo registered as a discontinued operation.</t>
  </si>
  <si>
    <t>Diferencias en las bases trimestrales versus las reportadas en 2018 están asociadas al ajuste NIIF 16 aplicado de forma retrospectiva en ambas bases.Via Varejo registrada como operación discontinua.</t>
  </si>
  <si>
    <t>Diferencias en las bases trimestrales versus las reportadas en 2018 están asociadas al ajuste NIIF 16 aplicado de forma retrospectiva en ambas bases.Via Varejo registrada como operación discontinua. EBITDA recurrente incluye ROI adjustado por D&amp;A en el costo y el gasto.</t>
  </si>
  <si>
    <t xml:space="preserve">Differences in the quarterly base versus the one reported in 2018 associated to the IFRS 16 retrospective adjustment done in both bases. Via Varejo registered as a discontinued operation.Recurring EBITDA includes ROI adjusted for D&amp;A at cost and expense levels. </t>
  </si>
  <si>
    <t>Resultados incluyen la operaciones de  Brasil desde el mes de septiembre 2015</t>
  </si>
  <si>
    <t>Data from the operations in Brazil since september 2015</t>
  </si>
  <si>
    <t>Resultados incluyen la operación de Argentina desde el mes de septiembre 2015</t>
  </si>
  <si>
    <t>Data from the operation in Argentina since september 2015</t>
  </si>
  <si>
    <t>Results includes the effects of the adjustments from the completion of the Purchase Price Allocation process relevant to the acquisition of control of Libertad S.A., pursuant to IFRS 3 - Business combinations.</t>
  </si>
  <si>
    <t xml:space="preserve">Los resultados incluyen el efecto de los ajustes del Asignación del Precio de Adquisición (PPA) derivados de la adquisión del control de Libertad según NIIF 3 - Combinaciones de Negocios.  </t>
  </si>
  <si>
    <t>Los resultados incluyen el ajuste ihiperinflacionario de NIC 29</t>
  </si>
  <si>
    <t xml:space="preserve">Results include the hyperinflationary adjustment (IAS 29).  </t>
  </si>
  <si>
    <t xml:space="preserve">Results include the hyperinflationary adjustment (IAS 29).  Variations in the quarterly base versus the one reported in 2018 associated to the IFRS 16 retrospective adjustment done in both bases.  </t>
  </si>
  <si>
    <t>Resultados incluyen el ajuste hiperinflacionario de NIC 29.  Diferencias en las bases trimestrales versus las reportadas en 2018 están asociadas al ajuste NIIF 16 aplicado de forma retrospectiva en ambas bases.</t>
  </si>
  <si>
    <t>Resultados incluyen el ajuste hiperinflacionario de NIC 29.  Diferencias en las bases trimestrales versus las reportadas en 2019 están asociadas al ajuste NIIF 16 aplicado de forma retrospectiva en ambas bases.</t>
  </si>
  <si>
    <t xml:space="preserve">Results include the hyperinflationary adjustment (IAS 29).  Variations in the quarterly base versus the one reported in 2019 associated to the IFRS 16 retrospective adjustment done in both bases.  </t>
  </si>
  <si>
    <t>Resultados incluyen el ajuste hiperinflacionario de NIC 29.  Diferencias en las bases trimestrales versus las reportadas en 2019 están asociadas al ajuste NIIF 16 aplicado de forma retrospectiva en ambas bases. EBITDA recurrente incluye ROI adjustado por D&amp;A en el costo y el gasto.</t>
  </si>
  <si>
    <t>Results include the hyperinflationary adjustment (IAS 29).  Variations in the quarterly base versus the one reported in 2019 associated to the IFRS 16 retrospective adjustment done in both bases.  ) Recurring EBITDA includes ROI adjusted for D&amp;A at cost and expense levels.</t>
  </si>
  <si>
    <t>FY de 2019</t>
  </si>
  <si>
    <t>FY de 2018</t>
  </si>
  <si>
    <t/>
  </si>
  <si>
    <t>1Q20</t>
  </si>
  <si>
    <t>2Q20</t>
  </si>
  <si>
    <t>3Q20</t>
  </si>
  <si>
    <t>4Q20</t>
  </si>
  <si>
    <t>1H20</t>
  </si>
  <si>
    <t>9M20</t>
  </si>
  <si>
    <t>FY20</t>
  </si>
  <si>
    <t>Mar 2020</t>
  </si>
  <si>
    <t>Jun 2020</t>
  </si>
  <si>
    <t>Sep 2020</t>
  </si>
  <si>
    <t>Dec 2020</t>
  </si>
  <si>
    <t>Marzo de 2020</t>
  </si>
  <si>
    <t>Junio de 2020</t>
  </si>
  <si>
    <t>Septiembre de 2020</t>
  </si>
  <si>
    <t>Diciembre de 2020</t>
  </si>
  <si>
    <t>1Q de 2020</t>
  </si>
  <si>
    <t>1Q de 2019</t>
  </si>
  <si>
    <t>Nota: Tiendas totales  no incluyen "aliados" en Colombia.</t>
  </si>
  <si>
    <t xml:space="preserve">Note: Total stores do not include "allies" in Colombia </t>
  </si>
  <si>
    <t>Expense/Net Rev</t>
  </si>
  <si>
    <t>Gastos/Ing Op</t>
  </si>
  <si>
    <t>1H de 2020</t>
  </si>
  <si>
    <t>1H de 2019</t>
  </si>
  <si>
    <t>9M de 2019 NR</t>
  </si>
  <si>
    <t>9M de 2020</t>
  </si>
  <si>
    <t>FY de 2020</t>
  </si>
  <si>
    <t>1Q21</t>
  </si>
  <si>
    <t>2Q21</t>
  </si>
  <si>
    <t>3Q21</t>
  </si>
  <si>
    <t>4Q21</t>
  </si>
  <si>
    <t>1H21</t>
  </si>
  <si>
    <t>9M21</t>
  </si>
  <si>
    <t>FY21</t>
  </si>
  <si>
    <t>Mar 2021</t>
  </si>
  <si>
    <t>Jun 2021</t>
  </si>
  <si>
    <t>Sep 2021</t>
  </si>
  <si>
    <t>Dec 2021</t>
  </si>
  <si>
    <t>Marzo de 2021</t>
  </si>
  <si>
    <t>Junio de 2021</t>
  </si>
  <si>
    <t>Septiembre de 2021</t>
  </si>
  <si>
    <t>Diciembre de 2021</t>
  </si>
  <si>
    <t>1Q de 2021</t>
  </si>
  <si>
    <t>1H de 2021</t>
  </si>
  <si>
    <t>9M de 2021</t>
  </si>
  <si>
    <t>FY de 2021</t>
  </si>
  <si>
    <t>1Q22</t>
  </si>
  <si>
    <t>2Q22</t>
  </si>
  <si>
    <t>3Q22</t>
  </si>
  <si>
    <t>4Q22</t>
  </si>
  <si>
    <t>1H22</t>
  </si>
  <si>
    <t>9M22</t>
  </si>
  <si>
    <t>FY22</t>
  </si>
  <si>
    <t>Efectivo y equivalentes al efectivo al principio del periodo de la operación discontinuada</t>
  </si>
  <si>
    <t>Efectivo y equivalentes al efectivo al final del periodo de la operación discontinuada</t>
  </si>
  <si>
    <t xml:space="preserve">Efectivo y equivalentes al efectivo  al final de periodo </t>
  </si>
  <si>
    <t>Marzo de 2022</t>
  </si>
  <si>
    <t>Junio de 2022</t>
  </si>
  <si>
    <t>Septiembre de 2022</t>
  </si>
  <si>
    <t>Dec 2022</t>
  </si>
  <si>
    <t>Diciembre de 2022</t>
  </si>
  <si>
    <t>Mar 2022</t>
  </si>
  <si>
    <t>Jun 2022</t>
  </si>
  <si>
    <t>Sep 2022</t>
  </si>
  <si>
    <t>1Q de 2022</t>
  </si>
  <si>
    <t>Exito</t>
  </si>
  <si>
    <t>1H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</si>
</sst>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_ ;_ * \(#,##0.00\)\ _€_ ;_ * &quot;-&quot;??_)\ _€_ ;_ @_ "/>
    <numFmt numFmtId="165" formatCode="#,##0_);\(#,##0\);&quot;-&quot;_)"/>
    <numFmt numFmtId="166" formatCode="0.0%_);\(#0.0%\);@_)"/>
    <numFmt numFmtId="167" formatCode="#,##0_)\ &quot;bps&quot;;\(#,##0\)\ &quot;bps&quot;;&quot;-&quot;_ &quot;bps&quot;\)"/>
    <numFmt numFmtId="168" formatCode="0.0%"/>
    <numFmt numFmtId="169" formatCode="_(* #,##0.00_);_(* \(#,##0.00\);_(* &quot;-&quot;??_);_(@_)"/>
    <numFmt numFmtId="170" formatCode="_ * #,##0_)\ _€_ ;_ * \(#,##0\)\ _€_ ;_ * &quot;-&quot;??_)\ _€_ ;_ @_ "/>
    <numFmt numFmtId="171" formatCode="_(* #,##0_);_(* \(#,##0\);_(* &quot;-&quot;??_);_(@_)"/>
    <numFmt numFmtId="172" formatCode="#,##0.0_);\(#,##0.0\);&quot;-&quot;_)"/>
    <numFmt numFmtId="173" formatCode="#,##0.000_);\(#,##0.000\);&quot;-&quot;_)"/>
  </numFmts>
  <fonts count="64">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theme="1"/>
      <name val="Calibri"/>
      <family val="2"/>
      <scheme val="minor"/>
    </font>
    <font>
      <sz val="8"/>
      <name val="ＭＳ Ｐゴシック"/>
      <family val="3"/>
      <charset val="128"/>
    </font>
    <font>
      <sz val="10"/>
      <color theme="1"/>
      <name val="Arial"/>
      <family val="2"/>
    </font>
    <font>
      <sz val="12"/>
      <color theme="1"/>
      <name val="Arial"/>
      <family val="2"/>
    </font>
    <font>
      <b/>
      <sz val="10"/>
      <color theme="1"/>
      <name val="Arial"/>
      <family val="2"/>
    </font>
    <font>
      <b/>
      <sz val="10"/>
      <name val="Arial"/>
      <family val="2"/>
    </font>
    <font>
      <sz val="10"/>
      <name val="Arial"/>
      <family val="2"/>
    </font>
    <font>
      <sz val="10"/>
      <color rgb="FF000000"/>
      <name val="Arial"/>
      <family val="2"/>
    </font>
    <font>
      <b/>
      <u/>
      <sz val="12"/>
      <color rgb="FF1F497D"/>
      <name val="Arial"/>
      <family val="2"/>
    </font>
    <font>
      <i/>
      <sz val="12"/>
      <color rgb="FF000000"/>
      <name val="Arial"/>
      <family val="2"/>
    </font>
    <font>
      <sz val="10"/>
      <color rgb="FFFF0000"/>
      <name val="Arial"/>
      <family val="2"/>
    </font>
    <font>
      <sz val="12"/>
      <color rgb="FF000000"/>
      <name val="Calibri"/>
      <family val="2"/>
      <scheme val="minor"/>
    </font>
    <font>
      <sz val="10"/>
      <color rgb="FF767171"/>
      <name val="Calibri"/>
      <family val="2"/>
      <scheme val="minor"/>
    </font>
    <font>
      <sz val="10"/>
      <color rgb="FF595959"/>
      <name val="Arial"/>
      <family val="2"/>
    </font>
    <font>
      <sz val="10"/>
      <color rgb="FF767171"/>
      <name val="Arial"/>
      <family val="2"/>
    </font>
    <font>
      <sz val="10"/>
      <color theme="1"/>
      <name val="Manrope"/>
    </font>
    <font>
      <sz val="10"/>
      <color theme="0"/>
      <name val="Manrope"/>
    </font>
    <font>
      <sz val="10"/>
      <color rgb="FFFF0000"/>
      <name val="Manrope"/>
    </font>
    <font>
      <sz val="8"/>
      <color rgb="FFFF0000"/>
      <name val="Manrope"/>
    </font>
    <font>
      <b/>
      <sz val="10"/>
      <color theme="0"/>
      <name val="Manrope"/>
    </font>
    <font>
      <sz val="12"/>
      <color rgb="FFFF0000"/>
      <name val="Manrope"/>
    </font>
    <font>
      <sz val="12"/>
      <color theme="1"/>
      <name val="Manrope"/>
    </font>
    <font>
      <b/>
      <u/>
      <sz val="12"/>
      <color theme="1"/>
      <name val="Manrope"/>
    </font>
    <font>
      <sz val="12"/>
      <color theme="0"/>
      <name val="Manrope"/>
    </font>
    <font>
      <b/>
      <sz val="10"/>
      <color theme="1"/>
      <name val="Manrope"/>
    </font>
    <font>
      <b/>
      <sz val="8"/>
      <color rgb="FFFF0000"/>
      <name val="Manrope"/>
    </font>
    <font>
      <b/>
      <sz val="12"/>
      <color theme="0"/>
      <name val="Manrope"/>
    </font>
    <font>
      <b/>
      <sz val="12"/>
      <color rgb="FFFF0000"/>
      <name val="Manrope"/>
    </font>
    <font>
      <b/>
      <sz val="12"/>
      <color theme="1"/>
      <name val="Manrope"/>
    </font>
    <font>
      <b/>
      <sz val="10"/>
      <name val="Manrope"/>
    </font>
    <font>
      <b/>
      <sz val="8"/>
      <name val="Manrope"/>
    </font>
    <font>
      <sz val="8"/>
      <color rgb="FF000000"/>
      <name val="Manrope"/>
    </font>
    <font>
      <b/>
      <sz val="10"/>
      <color rgb="FF000000"/>
      <name val="Manrope"/>
    </font>
    <font>
      <b/>
      <sz val="8"/>
      <color rgb="FF000000"/>
      <name val="Manrope"/>
    </font>
    <font>
      <b/>
      <i/>
      <sz val="8"/>
      <color theme="0"/>
      <name val="Manrope"/>
    </font>
    <font>
      <b/>
      <i/>
      <sz val="8"/>
      <name val="Manrope"/>
    </font>
    <font>
      <b/>
      <i/>
      <sz val="8"/>
      <color rgb="FF000000"/>
      <name val="Manrope"/>
    </font>
    <font>
      <sz val="8"/>
      <color theme="1"/>
      <name val="Manrope"/>
    </font>
    <font>
      <b/>
      <sz val="8"/>
      <color theme="1"/>
      <name val="Manrope"/>
    </font>
    <font>
      <b/>
      <i/>
      <sz val="8"/>
      <color theme="1"/>
      <name val="Manrope"/>
    </font>
    <font>
      <sz val="8"/>
      <color theme="0"/>
      <name val="Manrope"/>
    </font>
    <font>
      <b/>
      <u/>
      <sz val="12"/>
      <color rgb="FF1F497D"/>
      <name val="Manrope"/>
    </font>
    <font>
      <sz val="10"/>
      <color rgb="FF000000"/>
      <name val="Manrope"/>
    </font>
    <font>
      <b/>
      <u/>
      <sz val="16"/>
      <color rgb="FF1F497D"/>
      <name val="Manrope"/>
    </font>
    <font>
      <b/>
      <sz val="10"/>
      <color rgb="FFFF0000"/>
      <name val="Manrope"/>
    </font>
    <font>
      <b/>
      <sz val="8"/>
      <color theme="0"/>
      <name val="Manrope"/>
    </font>
    <font>
      <b/>
      <i/>
      <sz val="10"/>
      <name val="Manrope"/>
    </font>
    <font>
      <b/>
      <i/>
      <sz val="10"/>
      <color theme="1"/>
      <name val="Manrope"/>
    </font>
    <font>
      <i/>
      <sz val="8"/>
      <color theme="0"/>
      <name val="Manrope"/>
    </font>
    <font>
      <i/>
      <sz val="8"/>
      <color theme="1"/>
      <name val="Manrope"/>
    </font>
    <font>
      <b/>
      <sz val="12"/>
      <color rgb="FF1F497D"/>
      <name val="Manrope"/>
    </font>
    <font>
      <sz val="12"/>
      <color theme="7"/>
      <name val="Manrope"/>
    </font>
    <font>
      <sz val="8"/>
      <color theme="7"/>
      <name val="Manrope"/>
    </font>
    <font>
      <sz val="10"/>
      <color theme="7"/>
      <name val="Manrope"/>
    </font>
    <font>
      <b/>
      <i/>
      <sz val="10"/>
      <color theme="0"/>
      <name val="Manrope"/>
    </font>
    <font>
      <sz val="11"/>
      <color theme="0"/>
      <name val="Manrope"/>
    </font>
    <font>
      <b/>
      <i/>
      <sz val="10"/>
      <color rgb="FF000000"/>
      <name val="Manrope"/>
    </font>
    <font>
      <b/>
      <u/>
      <sz val="12"/>
      <color rgb="FF005155"/>
      <name val="Baloo Chettan 2"/>
      <family val="4"/>
    </font>
  </fonts>
  <fills count="19">
    <fill>
      <patternFill patternType="none"/>
    </fill>
    <fill>
      <patternFill patternType="gray125"/>
    </fill>
    <fill>
      <patternFill patternType="solid">
        <fgColor theme="4" tint="0.79998168889431442"/>
        <bgColor indexed="64"/>
      </patternFill>
    </fill>
    <fill>
      <patternFill patternType="solid">
        <fgColor rgb="FFF2F2F2"/>
        <bgColor rgb="FF000000"/>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9"/>
        <bgColor rgb="FF000000"/>
      </patternFill>
    </fill>
    <fill>
      <patternFill patternType="solid">
        <fgColor rgb="FF008080"/>
        <bgColor indexed="64"/>
      </patternFill>
    </fill>
    <fill>
      <patternFill patternType="solid">
        <fgColor rgb="FF005156"/>
        <bgColor rgb="FF000000"/>
      </patternFill>
    </fill>
    <fill>
      <patternFill patternType="solid">
        <fgColor rgb="FF005156"/>
        <bgColor indexed="64"/>
      </patternFill>
    </fill>
    <fill>
      <patternFill patternType="solid">
        <fgColor rgb="FFF5E8D3"/>
        <bgColor indexed="64"/>
      </patternFill>
    </fill>
    <fill>
      <patternFill patternType="solid">
        <fgColor rgb="FFF5E8D3"/>
        <bgColor rgb="FF000000"/>
      </patternFill>
    </fill>
    <fill>
      <patternFill patternType="solid">
        <fgColor rgb="FFFFC000"/>
        <bgColor indexed="64"/>
      </patternFill>
    </fill>
    <fill>
      <patternFill patternType="solid">
        <fgColor rgb="FFFFC000"/>
        <bgColor rgb="FF000000"/>
      </patternFill>
    </fill>
    <fill>
      <patternFill patternType="solid">
        <fgColor rgb="FF005155"/>
        <bgColor indexed="64"/>
      </patternFill>
    </fill>
  </fills>
  <borders count="34">
    <border>
      <left/>
      <right/>
      <top/>
      <bottom/>
      <diagonal/>
    </border>
    <border>
      <left/>
      <right/>
      <top/>
      <bottom style="thick">
        <color theme="4" tint="0.499984740745262"/>
      </bottom>
      <diagonal/>
    </border>
    <border>
      <left/>
      <right/>
      <top/>
      <bottom style="medium">
        <color auto="1"/>
      </bottom>
      <diagonal/>
    </border>
    <border>
      <left/>
      <right/>
      <top style="hair">
        <color auto="1"/>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auto="1"/>
      </bottom>
      <diagonal/>
    </border>
    <border>
      <left style="thin">
        <color indexed="64"/>
      </left>
      <right/>
      <top style="hair">
        <color auto="1"/>
      </top>
      <bottom/>
      <diagonal/>
    </border>
    <border>
      <left/>
      <right style="thin">
        <color indexed="64"/>
      </right>
      <top/>
      <bottom/>
      <diagonal/>
    </border>
    <border>
      <left/>
      <right style="thin">
        <color indexed="64"/>
      </right>
      <top/>
      <bottom style="medium">
        <color auto="1"/>
      </bottom>
      <diagonal/>
    </border>
    <border>
      <left/>
      <right style="thin">
        <color indexed="64"/>
      </right>
      <top style="hair">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style="medium">
        <color theme="4" tint="-0.249977111117893"/>
      </bottom>
      <diagonal/>
    </border>
    <border>
      <left style="thin">
        <color indexed="64"/>
      </left>
      <right/>
      <top/>
      <bottom style="medium">
        <color theme="4" tint="-0.249977111117893"/>
      </bottom>
      <diagonal/>
    </border>
    <border>
      <left/>
      <right/>
      <top/>
      <bottom style="medium">
        <color theme="4" tint="-0.249977111117893"/>
      </bottom>
      <diagonal/>
    </border>
    <border>
      <left/>
      <right style="thin">
        <color indexed="64"/>
      </right>
      <top/>
      <bottom style="medium">
        <color theme="4" tint="-0.249977111117893"/>
      </bottom>
      <diagonal/>
    </border>
    <border>
      <left/>
      <right/>
      <top style="medium">
        <color theme="4" tint="-0.249977111117893"/>
      </top>
      <bottom style="medium">
        <color theme="4" tint="-0.249977111117893"/>
      </bottom>
      <diagonal/>
    </border>
    <border>
      <left style="thin">
        <color indexed="64"/>
      </left>
      <right style="thin">
        <color indexed="64"/>
      </right>
      <top style="medium">
        <color theme="4" tint="-0.249977111117893"/>
      </top>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bottom style="thin">
        <color indexed="64"/>
      </bottom>
      <diagonal/>
    </border>
  </borders>
  <cellStyleXfs count="11">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0" applyNumberFormat="0" applyFill="0" applyBorder="0" applyAlignment="0" applyProtection="0"/>
    <xf numFmtId="9" fontId="6" fillId="0" borderId="0" applyFont="0" applyFill="0" applyBorder="0" applyAlignment="0" applyProtection="0"/>
    <xf numFmtId="169" fontId="7" fillId="0" borderId="0" applyFont="0" applyFill="0" applyBorder="0" applyAlignment="0" applyProtection="0"/>
    <xf numFmtId="0" fontId="1" fillId="0" borderId="0"/>
    <xf numFmtId="0" fontId="2" fillId="0" borderId="0"/>
    <xf numFmtId="164" fontId="2" fillId="0" borderId="0" applyFont="0" applyFill="0" applyBorder="0" applyAlignment="0" applyProtection="0"/>
  </cellStyleXfs>
  <cellXfs count="506">
    <xf numFmtId="0" fontId="0" fillId="0" borderId="0" xfId="0"/>
    <xf numFmtId="165" fontId="8" fillId="4" borderId="0" xfId="0" applyNumberFormat="1" applyFont="1" applyFill="1" applyProtection="1">
      <protection locked="0"/>
    </xf>
    <xf numFmtId="0" fontId="9" fillId="4" borderId="0" xfId="0" applyFont="1" applyFill="1" applyProtection="1">
      <protection locked="0"/>
    </xf>
    <xf numFmtId="0" fontId="9" fillId="0" borderId="0" xfId="0" applyFont="1" applyProtection="1">
      <protection locked="0"/>
    </xf>
    <xf numFmtId="165" fontId="8" fillId="4" borderId="0" xfId="0" applyNumberFormat="1" applyFont="1" applyFill="1" applyAlignment="1" applyProtection="1">
      <alignment vertical="center" wrapText="1"/>
      <protection locked="0"/>
    </xf>
    <xf numFmtId="165" fontId="10" fillId="3" borderId="7" xfId="0" applyNumberFormat="1" applyFont="1" applyFill="1" applyBorder="1" applyAlignment="1" applyProtection="1">
      <alignment horizontal="center"/>
      <protection locked="0"/>
    </xf>
    <xf numFmtId="165" fontId="10" fillId="3" borderId="2" xfId="0" applyNumberFormat="1" applyFont="1" applyFill="1" applyBorder="1" applyAlignment="1" applyProtection="1">
      <alignment horizontal="center"/>
      <protection locked="0"/>
    </xf>
    <xf numFmtId="165" fontId="9" fillId="4" borderId="0" xfId="0" applyNumberFormat="1" applyFont="1" applyFill="1" applyProtection="1">
      <protection locked="0"/>
    </xf>
    <xf numFmtId="165" fontId="14" fillId="4" borderId="0" xfId="4" applyNumberFormat="1" applyFont="1" applyFill="1" applyBorder="1" applyProtection="1">
      <protection locked="0"/>
    </xf>
    <xf numFmtId="165" fontId="8" fillId="4" borderId="0" xfId="0" applyNumberFormat="1" applyFont="1" applyFill="1" applyAlignment="1" applyProtection="1">
      <alignment vertical="top" wrapText="1"/>
      <protection locked="0"/>
    </xf>
    <xf numFmtId="165" fontId="12" fillId="4" borderId="0" xfId="3" applyNumberFormat="1" applyFont="1" applyFill="1" applyBorder="1" applyAlignment="1" applyProtection="1">
      <alignment vertical="top" wrapText="1"/>
      <protection locked="0"/>
    </xf>
    <xf numFmtId="165" fontId="15" fillId="4" borderId="0" xfId="0" applyNumberFormat="1" applyFont="1" applyFill="1" applyProtection="1">
      <protection locked="0"/>
    </xf>
    <xf numFmtId="165" fontId="13" fillId="6" borderId="0" xfId="0" applyNumberFormat="1" applyFont="1" applyFill="1" applyAlignment="1" applyProtection="1">
      <alignment vertical="top" wrapText="1"/>
      <protection locked="0"/>
    </xf>
    <xf numFmtId="165" fontId="8" fillId="4" borderId="0" xfId="0" applyNumberFormat="1" applyFont="1" applyFill="1" applyAlignment="1" applyProtection="1">
      <alignment horizontal="center" vertical="center" wrapText="1"/>
      <protection locked="0"/>
    </xf>
    <xf numFmtId="0" fontId="9" fillId="4" borderId="0" xfId="0" applyFont="1" applyFill="1" applyAlignment="1" applyProtection="1">
      <alignment horizontal="center" vertical="center"/>
      <protection locked="0"/>
    </xf>
    <xf numFmtId="165" fontId="8" fillId="4" borderId="0" xfId="0" applyNumberFormat="1" applyFont="1" applyFill="1" applyAlignment="1" applyProtection="1">
      <alignment horizontal="left" indent="1"/>
      <protection locked="0"/>
    </xf>
    <xf numFmtId="165" fontId="11" fillId="4" borderId="3" xfId="3" applyNumberFormat="1" applyFont="1" applyFill="1" applyBorder="1" applyProtection="1">
      <protection locked="0"/>
    </xf>
    <xf numFmtId="165" fontId="11" fillId="4" borderId="0" xfId="3" applyNumberFormat="1" applyFont="1" applyFill="1" applyBorder="1" applyProtection="1">
      <protection locked="0"/>
    </xf>
    <xf numFmtId="165" fontId="8" fillId="0" borderId="0" xfId="0" applyNumberFormat="1" applyFont="1" applyProtection="1">
      <protection locked="0"/>
    </xf>
    <xf numFmtId="165" fontId="21" fillId="4" borderId="0" xfId="0" applyNumberFormat="1" applyFont="1" applyFill="1" applyBorder="1" applyProtection="1">
      <protection locked="0"/>
    </xf>
    <xf numFmtId="165" fontId="22" fillId="4" borderId="0" xfId="0" applyNumberFormat="1" applyFont="1" applyFill="1" applyBorder="1" applyProtection="1">
      <protection locked="0"/>
    </xf>
    <xf numFmtId="165" fontId="23" fillId="4" borderId="0" xfId="0" applyNumberFormat="1" applyFont="1" applyFill="1" applyBorder="1" applyProtection="1">
      <protection locked="0"/>
    </xf>
    <xf numFmtId="165" fontId="24" fillId="4" borderId="0" xfId="0" applyNumberFormat="1" applyFont="1" applyFill="1" applyBorder="1" applyAlignment="1" applyProtection="1">
      <alignment horizontal="right"/>
      <protection locked="0"/>
    </xf>
    <xf numFmtId="165" fontId="25" fillId="4" borderId="0" xfId="8" applyNumberFormat="1" applyFont="1" applyFill="1" applyBorder="1" applyAlignment="1" applyProtection="1">
      <alignment vertical="center" wrapText="1"/>
      <protection locked="0"/>
    </xf>
    <xf numFmtId="0" fontId="26" fillId="4" borderId="0" xfId="0" applyFont="1" applyFill="1" applyProtection="1">
      <protection locked="0"/>
    </xf>
    <xf numFmtId="0" fontId="27" fillId="4" borderId="0" xfId="0" applyFont="1" applyFill="1" applyProtection="1">
      <protection locked="0"/>
    </xf>
    <xf numFmtId="0" fontId="27" fillId="0" borderId="0" xfId="0" applyFont="1" applyProtection="1">
      <protection locked="0"/>
    </xf>
    <xf numFmtId="165" fontId="27" fillId="4" borderId="0" xfId="0" applyNumberFormat="1" applyFont="1" applyFill="1" applyBorder="1" applyProtection="1">
      <protection locked="0"/>
    </xf>
    <xf numFmtId="165" fontId="28" fillId="4" borderId="0" xfId="4" applyNumberFormat="1" applyFont="1" applyFill="1" applyBorder="1" applyProtection="1">
      <protection locked="0"/>
    </xf>
    <xf numFmtId="165" fontId="29" fillId="4" borderId="0" xfId="0" applyNumberFormat="1" applyFont="1" applyFill="1" applyBorder="1" applyProtection="1">
      <protection locked="0"/>
    </xf>
    <xf numFmtId="165" fontId="26" fillId="4" borderId="0" xfId="0" applyNumberFormat="1" applyFont="1" applyFill="1" applyBorder="1" applyAlignment="1" applyProtection="1">
      <alignment horizontal="right"/>
      <protection locked="0"/>
    </xf>
    <xf numFmtId="165" fontId="26" fillId="4" borderId="0" xfId="0" applyNumberFormat="1" applyFont="1" applyFill="1" applyBorder="1" applyProtection="1">
      <protection locked="0"/>
    </xf>
    <xf numFmtId="165" fontId="30" fillId="4" borderId="0" xfId="0" applyNumberFormat="1" applyFont="1" applyFill="1" applyBorder="1" applyProtection="1">
      <protection locked="0"/>
    </xf>
    <xf numFmtId="0" fontId="31" fillId="4" borderId="0" xfId="8" applyFont="1" applyFill="1" applyBorder="1" applyAlignment="1" applyProtection="1">
      <alignment horizontal="right" vertical="center" wrapText="1"/>
      <protection locked="0"/>
    </xf>
    <xf numFmtId="165" fontId="31" fillId="4" borderId="0" xfId="0" applyNumberFormat="1" applyFont="1" applyFill="1" applyBorder="1" applyAlignment="1" applyProtection="1">
      <alignment horizontal="right"/>
      <protection locked="0"/>
    </xf>
    <xf numFmtId="0" fontId="32" fillId="4" borderId="0" xfId="0" applyFont="1" applyFill="1" applyProtection="1">
      <protection locked="0"/>
    </xf>
    <xf numFmtId="0" fontId="33" fillId="4" borderId="0" xfId="0" applyFont="1" applyFill="1" applyProtection="1">
      <protection locked="0"/>
    </xf>
    <xf numFmtId="0" fontId="34" fillId="4" borderId="0" xfId="0" applyFont="1" applyFill="1" applyProtection="1">
      <protection locked="0"/>
    </xf>
    <xf numFmtId="0" fontId="34" fillId="0" borderId="0" xfId="0" applyFont="1" applyProtection="1">
      <protection locked="0"/>
    </xf>
    <xf numFmtId="0" fontId="29" fillId="4" borderId="0" xfId="0" applyFont="1" applyFill="1" applyProtection="1">
      <protection locked="0"/>
    </xf>
    <xf numFmtId="165" fontId="32" fillId="4" borderId="0" xfId="0" applyNumberFormat="1" applyFont="1" applyFill="1" applyProtection="1">
      <protection locked="0"/>
    </xf>
    <xf numFmtId="165" fontId="25" fillId="4" borderId="2" xfId="5" applyNumberFormat="1" applyFont="1" applyFill="1" applyBorder="1" applyAlignment="1" applyProtection="1">
      <alignment vertical="center"/>
      <protection locked="0"/>
    </xf>
    <xf numFmtId="0" fontId="27" fillId="4" borderId="0" xfId="0" applyFont="1" applyFill="1" applyAlignment="1" applyProtection="1">
      <protection locked="0"/>
    </xf>
    <xf numFmtId="165" fontId="22" fillId="4" borderId="0" xfId="0" applyNumberFormat="1" applyFont="1" applyFill="1" applyBorder="1" applyAlignment="1" applyProtection="1">
      <alignment horizontal="left" indent="1"/>
      <protection locked="0"/>
    </xf>
    <xf numFmtId="165" fontId="21" fillId="4" borderId="20" xfId="0" applyNumberFormat="1" applyFont="1" applyFill="1" applyBorder="1" applyAlignment="1" applyProtection="1">
      <alignment horizontal="left" indent="1"/>
      <protection locked="0"/>
    </xf>
    <xf numFmtId="165" fontId="21" fillId="5" borderId="0" xfId="0" applyNumberFormat="1" applyFont="1" applyFill="1" applyBorder="1" applyProtection="1">
      <protection locked="0"/>
    </xf>
    <xf numFmtId="166" fontId="37" fillId="5" borderId="9" xfId="2" applyNumberFormat="1" applyFont="1" applyFill="1" applyBorder="1" applyAlignment="1" applyProtection="1">
      <alignment horizontal="right"/>
      <protection locked="0"/>
    </xf>
    <xf numFmtId="166" fontId="37" fillId="5" borderId="20" xfId="2" applyNumberFormat="1" applyFont="1" applyFill="1" applyBorder="1" applyAlignment="1" applyProtection="1">
      <alignment horizontal="right"/>
      <protection locked="0"/>
    </xf>
    <xf numFmtId="166" fontId="37" fillId="5" borderId="0" xfId="2" applyNumberFormat="1" applyFont="1" applyFill="1" applyBorder="1" applyAlignment="1" applyProtection="1">
      <alignment horizontal="right"/>
      <protection locked="0"/>
    </xf>
    <xf numFmtId="165" fontId="21" fillId="5" borderId="6" xfId="0" applyNumberFormat="1" applyFont="1" applyFill="1" applyBorder="1" applyProtection="1">
      <protection locked="0"/>
    </xf>
    <xf numFmtId="0" fontId="25" fillId="4" borderId="0" xfId="0" applyFont="1" applyFill="1" applyProtection="1">
      <protection locked="0"/>
    </xf>
    <xf numFmtId="165" fontId="38" fillId="7" borderId="0" xfId="0" applyNumberFormat="1" applyFont="1" applyFill="1" applyBorder="1" applyProtection="1">
      <protection locked="0"/>
    </xf>
    <xf numFmtId="166" fontId="39" fillId="7" borderId="9" xfId="2" applyNumberFormat="1" applyFont="1" applyFill="1" applyBorder="1" applyAlignment="1" applyProtection="1">
      <alignment horizontal="right"/>
      <protection locked="0"/>
    </xf>
    <xf numFmtId="165" fontId="38" fillId="7" borderId="6" xfId="0" applyNumberFormat="1" applyFont="1" applyFill="1" applyBorder="1" applyProtection="1">
      <protection locked="0"/>
    </xf>
    <xf numFmtId="165" fontId="21" fillId="4" borderId="6" xfId="0" applyNumberFormat="1" applyFont="1" applyFill="1" applyBorder="1" applyAlignment="1" applyProtection="1">
      <alignment horizontal="left" indent="1"/>
      <protection locked="0"/>
    </xf>
    <xf numFmtId="166" fontId="37" fillId="5" borderId="9" xfId="0" applyNumberFormat="1" applyFont="1" applyFill="1" applyBorder="1" applyAlignment="1" applyProtection="1">
      <alignment horizontal="right"/>
      <protection locked="0"/>
    </xf>
    <xf numFmtId="166" fontId="37" fillId="5" borderId="20" xfId="0" applyNumberFormat="1" applyFont="1" applyFill="1" applyBorder="1" applyAlignment="1" applyProtection="1">
      <alignment horizontal="right"/>
      <protection locked="0"/>
    </xf>
    <xf numFmtId="166" fontId="37" fillId="5" borderId="0" xfId="0" applyNumberFormat="1" applyFont="1" applyFill="1" applyBorder="1" applyAlignment="1" applyProtection="1">
      <alignment horizontal="right"/>
      <protection locked="0"/>
    </xf>
    <xf numFmtId="165" fontId="40" fillId="4" borderId="0" xfId="3" applyNumberFormat="1" applyFont="1" applyFill="1" applyBorder="1" applyAlignment="1" applyProtection="1">
      <alignment horizontal="left" indent="2"/>
      <protection locked="0"/>
    </xf>
    <xf numFmtId="165" fontId="41" fillId="4" borderId="6" xfId="3" applyNumberFormat="1" applyFont="1" applyFill="1" applyBorder="1" applyAlignment="1" applyProtection="1">
      <alignment horizontal="left" indent="2"/>
      <protection locked="0"/>
    </xf>
    <xf numFmtId="165" fontId="41" fillId="4" borderId="20" xfId="3" applyNumberFormat="1" applyFont="1" applyFill="1" applyBorder="1" applyAlignment="1" applyProtection="1">
      <alignment horizontal="left" indent="2"/>
      <protection locked="0"/>
    </xf>
    <xf numFmtId="166" fontId="42" fillId="5" borderId="0" xfId="2" applyNumberFormat="1" applyFont="1" applyFill="1" applyBorder="1" applyProtection="1">
      <protection locked="0"/>
    </xf>
    <xf numFmtId="167" fontId="41" fillId="5" borderId="9" xfId="1" applyNumberFormat="1" applyFont="1" applyFill="1" applyBorder="1" applyAlignment="1" applyProtection="1">
      <alignment horizontal="right"/>
      <protection locked="0"/>
    </xf>
    <xf numFmtId="167" fontId="41" fillId="5" borderId="20" xfId="1" applyNumberFormat="1" applyFont="1" applyFill="1" applyBorder="1" applyAlignment="1" applyProtection="1">
      <alignment horizontal="right"/>
      <protection locked="0"/>
    </xf>
    <xf numFmtId="167" fontId="41" fillId="5" borderId="0" xfId="1" applyNumberFormat="1" applyFont="1" applyFill="1" applyBorder="1" applyAlignment="1" applyProtection="1">
      <alignment horizontal="right"/>
      <protection locked="0"/>
    </xf>
    <xf numFmtId="166" fontId="42" fillId="5" borderId="6" xfId="2" applyNumberFormat="1" applyFont="1" applyFill="1" applyBorder="1" applyProtection="1">
      <protection locked="0"/>
    </xf>
    <xf numFmtId="0" fontId="43" fillId="4" borderId="0" xfId="0" applyFont="1" applyFill="1" applyProtection="1">
      <protection locked="0"/>
    </xf>
    <xf numFmtId="0" fontId="43" fillId="0" borderId="0" xfId="0" applyFont="1" applyProtection="1">
      <protection locked="0"/>
    </xf>
    <xf numFmtId="165" fontId="25" fillId="4" borderId="0" xfId="0" applyNumberFormat="1" applyFont="1" applyFill="1" applyBorder="1" applyAlignment="1" applyProtection="1">
      <alignment horizontal="left" indent="1"/>
      <protection locked="0"/>
    </xf>
    <xf numFmtId="165" fontId="30" fillId="4" borderId="6" xfId="0" applyNumberFormat="1" applyFont="1" applyFill="1" applyBorder="1" applyAlignment="1" applyProtection="1">
      <protection locked="0"/>
    </xf>
    <xf numFmtId="165" fontId="30" fillId="4" borderId="20" xfId="0" applyNumberFormat="1" applyFont="1" applyFill="1" applyBorder="1" applyAlignment="1" applyProtection="1">
      <protection locked="0"/>
    </xf>
    <xf numFmtId="165" fontId="30" fillId="5" borderId="0" xfId="0" applyNumberFormat="1" applyFont="1" applyFill="1" applyBorder="1" applyProtection="1">
      <protection locked="0"/>
    </xf>
    <xf numFmtId="166" fontId="39" fillId="5" borderId="9" xfId="2" applyNumberFormat="1" applyFont="1" applyFill="1" applyBorder="1" applyAlignment="1" applyProtection="1">
      <alignment horizontal="right"/>
      <protection locked="0"/>
    </xf>
    <xf numFmtId="166" fontId="39" fillId="5" borderId="20" xfId="2" applyNumberFormat="1" applyFont="1" applyFill="1" applyBorder="1" applyAlignment="1" applyProtection="1">
      <alignment horizontal="right"/>
      <protection locked="0"/>
    </xf>
    <xf numFmtId="166" fontId="39" fillId="5" borderId="0" xfId="2" applyNumberFormat="1" applyFont="1" applyFill="1" applyBorder="1" applyAlignment="1" applyProtection="1">
      <alignment horizontal="right"/>
      <protection locked="0"/>
    </xf>
    <xf numFmtId="165" fontId="30" fillId="5" borderId="6" xfId="0" applyNumberFormat="1" applyFont="1" applyFill="1" applyBorder="1" applyProtection="1">
      <protection locked="0"/>
    </xf>
    <xf numFmtId="166" fontId="44" fillId="5" borderId="9" xfId="2" applyNumberFormat="1" applyFont="1" applyFill="1" applyBorder="1" applyAlignment="1" applyProtection="1">
      <alignment horizontal="right"/>
      <protection locked="0"/>
    </xf>
    <xf numFmtId="0" fontId="30" fillId="4" borderId="6" xfId="0" applyFont="1" applyFill="1" applyBorder="1" applyProtection="1">
      <protection locked="0"/>
    </xf>
    <xf numFmtId="0" fontId="30" fillId="4" borderId="20" xfId="0" applyFont="1" applyFill="1" applyBorder="1" applyProtection="1">
      <protection locked="0"/>
    </xf>
    <xf numFmtId="165" fontId="38" fillId="5" borderId="0" xfId="0" applyNumberFormat="1" applyFont="1" applyFill="1" applyBorder="1" applyProtection="1">
      <protection locked="0"/>
    </xf>
    <xf numFmtId="165" fontId="38" fillId="5" borderId="6" xfId="0" applyNumberFormat="1" applyFont="1" applyFill="1" applyBorder="1" applyProtection="1">
      <protection locked="0"/>
    </xf>
    <xf numFmtId="165" fontId="25" fillId="4" borderId="3" xfId="3" applyNumberFormat="1" applyFont="1" applyFill="1" applyBorder="1" applyProtection="1">
      <protection locked="0"/>
    </xf>
    <xf numFmtId="165" fontId="35" fillId="4" borderId="8" xfId="3" applyNumberFormat="1" applyFont="1" applyFill="1" applyBorder="1" applyProtection="1">
      <protection locked="0"/>
    </xf>
    <xf numFmtId="165" fontId="35" fillId="4" borderId="21" xfId="3" applyNumberFormat="1" applyFont="1" applyFill="1" applyBorder="1" applyProtection="1">
      <protection locked="0"/>
    </xf>
    <xf numFmtId="165" fontId="35" fillId="5" borderId="3" xfId="3" applyNumberFormat="1" applyFont="1" applyFill="1" applyBorder="1" applyProtection="1">
      <protection locked="0"/>
    </xf>
    <xf numFmtId="166" fontId="37" fillId="5" borderId="11" xfId="2" applyNumberFormat="1" applyFont="1" applyFill="1" applyBorder="1" applyAlignment="1" applyProtection="1">
      <alignment horizontal="right"/>
      <protection locked="0"/>
    </xf>
    <xf numFmtId="166" fontId="37" fillId="5" borderId="21" xfId="2" applyNumberFormat="1" applyFont="1" applyFill="1" applyBorder="1" applyAlignment="1" applyProtection="1">
      <alignment horizontal="right"/>
      <protection locked="0"/>
    </xf>
    <xf numFmtId="166" fontId="37" fillId="5" borderId="3" xfId="2" applyNumberFormat="1" applyFont="1" applyFill="1" applyBorder="1" applyAlignment="1" applyProtection="1">
      <alignment horizontal="right"/>
      <protection locked="0"/>
    </xf>
    <xf numFmtId="165" fontId="35" fillId="5" borderId="8" xfId="3" applyNumberFormat="1" applyFont="1" applyFill="1" applyBorder="1" applyProtection="1">
      <protection locked="0"/>
    </xf>
    <xf numFmtId="165" fontId="38" fillId="9" borderId="0" xfId="0" applyNumberFormat="1" applyFont="1" applyFill="1" applyBorder="1" applyProtection="1">
      <protection locked="0"/>
    </xf>
    <xf numFmtId="166" fontId="39" fillId="9" borderId="9" xfId="2" applyNumberFormat="1" applyFont="1" applyFill="1" applyBorder="1" applyAlignment="1" applyProtection="1">
      <alignment horizontal="right"/>
      <protection locked="0"/>
    </xf>
    <xf numFmtId="165" fontId="38" fillId="9" borderId="6" xfId="0" applyNumberFormat="1" applyFont="1" applyFill="1" applyBorder="1" applyProtection="1">
      <protection locked="0"/>
    </xf>
    <xf numFmtId="166" fontId="42" fillId="4" borderId="0" xfId="2" applyNumberFormat="1" applyFont="1" applyFill="1" applyBorder="1" applyProtection="1">
      <protection locked="0"/>
    </xf>
    <xf numFmtId="166" fontId="42" fillId="4" borderId="6" xfId="2" applyNumberFormat="1" applyFont="1" applyFill="1" applyBorder="1" applyProtection="1">
      <protection locked="0"/>
    </xf>
    <xf numFmtId="165" fontId="41" fillId="4" borderId="24" xfId="3" applyNumberFormat="1" applyFont="1" applyFill="1" applyBorder="1" applyAlignment="1" applyProtection="1">
      <alignment horizontal="left" indent="2"/>
      <protection locked="0"/>
    </xf>
    <xf numFmtId="165" fontId="41" fillId="4" borderId="23" xfId="3" applyNumberFormat="1" applyFont="1" applyFill="1" applyBorder="1" applyAlignment="1" applyProtection="1">
      <alignment horizontal="left" indent="2"/>
      <protection locked="0"/>
    </xf>
    <xf numFmtId="166" fontId="42" fillId="5" borderId="25" xfId="2" applyNumberFormat="1" applyFont="1" applyFill="1" applyBorder="1" applyProtection="1">
      <protection locked="0"/>
    </xf>
    <xf numFmtId="167" fontId="41" fillId="5" borderId="26" xfId="1" applyNumberFormat="1" applyFont="1" applyFill="1" applyBorder="1" applyAlignment="1" applyProtection="1">
      <alignment horizontal="right"/>
      <protection locked="0"/>
    </xf>
    <xf numFmtId="167" fontId="41" fillId="5" borderId="23" xfId="1" applyNumberFormat="1" applyFont="1" applyFill="1" applyBorder="1" applyAlignment="1" applyProtection="1">
      <alignment horizontal="right"/>
      <protection locked="0"/>
    </xf>
    <xf numFmtId="166" fontId="42" fillId="5" borderId="24" xfId="2" applyNumberFormat="1" applyFont="1" applyFill="1" applyBorder="1" applyProtection="1">
      <protection locked="0"/>
    </xf>
    <xf numFmtId="165" fontId="41" fillId="4" borderId="27" xfId="3" applyNumberFormat="1" applyFont="1" applyFill="1" applyBorder="1" applyAlignment="1" applyProtection="1">
      <alignment horizontal="left" indent="2"/>
      <protection locked="0"/>
    </xf>
    <xf numFmtId="166" fontId="42" fillId="5" borderId="27" xfId="2" applyNumberFormat="1" applyFont="1" applyFill="1" applyBorder="1" applyProtection="1">
      <protection locked="0"/>
    </xf>
    <xf numFmtId="167" fontId="41" fillId="5" borderId="27" xfId="1" applyNumberFormat="1" applyFont="1" applyFill="1" applyBorder="1" applyAlignment="1" applyProtection="1">
      <alignment horizontal="right"/>
      <protection locked="0"/>
    </xf>
    <xf numFmtId="165" fontId="43" fillId="4" borderId="0" xfId="0" applyNumberFormat="1" applyFont="1" applyFill="1" applyBorder="1" applyAlignment="1" applyProtection="1">
      <alignment horizontal="right"/>
      <protection locked="0"/>
    </xf>
    <xf numFmtId="165" fontId="27" fillId="4" borderId="0" xfId="0" applyNumberFormat="1" applyFont="1" applyFill="1" applyProtection="1">
      <protection locked="0"/>
    </xf>
    <xf numFmtId="173" fontId="21" fillId="5" borderId="0" xfId="0" applyNumberFormat="1" applyFont="1" applyFill="1" applyBorder="1" applyProtection="1">
      <protection locked="0"/>
    </xf>
    <xf numFmtId="49" fontId="45" fillId="4" borderId="0" xfId="0" applyNumberFormat="1" applyFont="1" applyFill="1" applyBorder="1" applyAlignment="1" applyProtection="1">
      <alignment horizontal="left" vertical="top" wrapText="1"/>
      <protection locked="0"/>
    </xf>
    <xf numFmtId="165" fontId="46" fillId="4" borderId="0" xfId="0" applyNumberFormat="1" applyFont="1" applyFill="1" applyBorder="1" applyProtection="1">
      <protection locked="0"/>
    </xf>
    <xf numFmtId="165" fontId="45" fillId="4" borderId="0" xfId="0" applyNumberFormat="1" applyFont="1" applyFill="1" applyBorder="1" applyProtection="1">
      <protection locked="0"/>
    </xf>
    <xf numFmtId="165" fontId="45" fillId="4" borderId="0" xfId="0" applyNumberFormat="1" applyFont="1" applyFill="1" applyBorder="1" applyAlignment="1" applyProtection="1">
      <alignment horizontal="right"/>
      <protection locked="0"/>
    </xf>
    <xf numFmtId="165" fontId="21" fillId="0" borderId="0" xfId="0" applyNumberFormat="1" applyFont="1" applyFill="1" applyBorder="1" applyProtection="1">
      <protection locked="0"/>
    </xf>
    <xf numFmtId="165" fontId="43" fillId="0" borderId="0" xfId="0" applyNumberFormat="1" applyFont="1" applyFill="1" applyBorder="1" applyAlignment="1" applyProtection="1">
      <alignment horizontal="right"/>
      <protection locked="0"/>
    </xf>
    <xf numFmtId="0" fontId="43" fillId="0" borderId="0" xfId="0" applyFont="1" applyAlignment="1" applyProtection="1">
      <alignment horizontal="right"/>
      <protection locked="0"/>
    </xf>
    <xf numFmtId="165" fontId="22" fillId="4" borderId="0" xfId="0" applyNumberFormat="1" applyFont="1" applyFill="1" applyProtection="1">
      <protection locked="0"/>
    </xf>
    <xf numFmtId="165" fontId="23" fillId="4" borderId="0" xfId="0" applyNumberFormat="1" applyFont="1" applyFill="1" applyProtection="1">
      <protection locked="0"/>
    </xf>
    <xf numFmtId="165" fontId="24" fillId="4" borderId="0" xfId="0" applyNumberFormat="1" applyFont="1" applyFill="1" applyAlignment="1" applyProtection="1">
      <alignment horizontal="right"/>
      <protection locked="0"/>
    </xf>
    <xf numFmtId="165" fontId="47" fillId="4" borderId="0" xfId="4" applyNumberFormat="1" applyFont="1" applyFill="1" applyBorder="1" applyProtection="1">
      <protection locked="0"/>
    </xf>
    <xf numFmtId="165" fontId="33" fillId="4" borderId="0" xfId="0" applyNumberFormat="1" applyFont="1" applyFill="1" applyProtection="1">
      <protection locked="0"/>
    </xf>
    <xf numFmtId="165" fontId="33" fillId="4" borderId="0" xfId="0" applyNumberFormat="1" applyFont="1" applyFill="1" applyAlignment="1" applyProtection="1">
      <alignment horizontal="right"/>
      <protection locked="0"/>
    </xf>
    <xf numFmtId="165" fontId="38" fillId="4" borderId="0" xfId="0" applyNumberFormat="1" applyFont="1" applyFill="1" applyProtection="1">
      <protection locked="0"/>
    </xf>
    <xf numFmtId="165" fontId="46" fillId="4" borderId="0" xfId="0" applyNumberFormat="1" applyFont="1" applyFill="1" applyAlignment="1" applyProtection="1">
      <alignment horizontal="right"/>
      <protection locked="0"/>
    </xf>
    <xf numFmtId="165" fontId="25" fillId="4" borderId="0" xfId="0" applyNumberFormat="1" applyFont="1" applyFill="1" applyBorder="1" applyAlignment="1" applyProtection="1">
      <alignment horizontal="center" wrapText="1"/>
      <protection locked="0"/>
    </xf>
    <xf numFmtId="165" fontId="35" fillId="4" borderId="18" xfId="5" applyNumberFormat="1" applyFont="1" applyFill="1" applyBorder="1" applyAlignment="1" applyProtection="1">
      <alignment vertical="center" wrapText="1"/>
      <protection locked="0"/>
    </xf>
    <xf numFmtId="165" fontId="38" fillId="7" borderId="19" xfId="0" applyNumberFormat="1" applyFont="1" applyFill="1" applyBorder="1" applyProtection="1">
      <protection locked="0"/>
    </xf>
    <xf numFmtId="166" fontId="39" fillId="7" borderId="13" xfId="0" applyNumberFormat="1" applyFont="1" applyFill="1" applyBorder="1" applyAlignment="1" applyProtection="1">
      <alignment horizontal="right"/>
      <protection locked="0"/>
    </xf>
    <xf numFmtId="165" fontId="38" fillId="7" borderId="15" xfId="0" applyNumberFormat="1" applyFont="1" applyFill="1" applyBorder="1" applyProtection="1">
      <protection locked="0"/>
    </xf>
    <xf numFmtId="165" fontId="38" fillId="4" borderId="14" xfId="0" applyNumberFormat="1" applyFont="1" applyFill="1" applyBorder="1" applyProtection="1">
      <protection locked="0"/>
    </xf>
    <xf numFmtId="166" fontId="39" fillId="4" borderId="12" xfId="0" applyNumberFormat="1" applyFont="1" applyFill="1" applyBorder="1" applyAlignment="1" applyProtection="1">
      <alignment horizontal="right"/>
      <protection locked="0"/>
    </xf>
    <xf numFmtId="165" fontId="38" fillId="4" borderId="17" xfId="0" applyNumberFormat="1" applyFont="1" applyFill="1" applyBorder="1" applyProtection="1">
      <protection locked="0"/>
    </xf>
    <xf numFmtId="165" fontId="48" fillId="4" borderId="20" xfId="0" applyNumberFormat="1" applyFont="1" applyFill="1" applyBorder="1" applyAlignment="1" applyProtection="1">
      <alignment horizontal="left" indent="2"/>
      <protection locked="0"/>
    </xf>
    <xf numFmtId="165" fontId="48" fillId="4" borderId="20" xfId="0" applyNumberFormat="1" applyFont="1" applyFill="1" applyBorder="1" applyProtection="1">
      <protection locked="0"/>
    </xf>
    <xf numFmtId="166" fontId="37" fillId="4" borderId="9" xfId="0" applyNumberFormat="1" applyFont="1" applyFill="1" applyBorder="1" applyAlignment="1" applyProtection="1">
      <alignment horizontal="right"/>
      <protection locked="0"/>
    </xf>
    <xf numFmtId="165" fontId="48" fillId="4" borderId="6" xfId="0" applyNumberFormat="1" applyFont="1" applyFill="1" applyBorder="1" applyProtection="1">
      <protection locked="0"/>
    </xf>
    <xf numFmtId="165" fontId="48" fillId="4" borderId="6" xfId="0" quotePrefix="1" applyNumberFormat="1" applyFont="1" applyFill="1" applyBorder="1" applyProtection="1">
      <protection locked="0"/>
    </xf>
    <xf numFmtId="165" fontId="48" fillId="5" borderId="20" xfId="0" applyNumberFormat="1" applyFont="1" applyFill="1" applyBorder="1" applyAlignment="1" applyProtection="1">
      <alignment horizontal="left" indent="2"/>
      <protection locked="0"/>
    </xf>
    <xf numFmtId="165" fontId="48" fillId="5" borderId="20" xfId="0" applyNumberFormat="1" applyFont="1" applyFill="1" applyBorder="1" applyProtection="1">
      <protection locked="0"/>
    </xf>
    <xf numFmtId="165" fontId="48" fillId="5" borderId="6" xfId="0" applyNumberFormat="1" applyFont="1" applyFill="1" applyBorder="1" applyProtection="1">
      <protection locked="0"/>
    </xf>
    <xf numFmtId="166" fontId="39" fillId="2" borderId="13" xfId="0" applyNumberFormat="1" applyFont="1" applyFill="1" applyBorder="1" applyAlignment="1" applyProtection="1">
      <alignment horizontal="right"/>
      <protection locked="0"/>
    </xf>
    <xf numFmtId="0" fontId="43" fillId="4" borderId="0" xfId="0" applyFont="1" applyFill="1" applyAlignment="1" applyProtection="1">
      <alignment horizontal="right"/>
      <protection locked="0"/>
    </xf>
    <xf numFmtId="0" fontId="40" fillId="4" borderId="0" xfId="0" applyFont="1" applyFill="1" applyProtection="1">
      <protection locked="0"/>
    </xf>
    <xf numFmtId="0" fontId="45" fillId="4" borderId="0" xfId="0" applyFont="1" applyFill="1" applyProtection="1">
      <protection locked="0"/>
    </xf>
    <xf numFmtId="0" fontId="45" fillId="4" borderId="0" xfId="0" applyFont="1" applyFill="1" applyAlignment="1" applyProtection="1">
      <alignment horizontal="right"/>
      <protection locked="0"/>
    </xf>
    <xf numFmtId="165" fontId="49" fillId="4" borderId="0" xfId="0" applyNumberFormat="1" applyFont="1" applyFill="1" applyProtection="1">
      <protection locked="0"/>
    </xf>
    <xf numFmtId="0" fontId="46" fillId="4" borderId="0" xfId="0" applyFont="1" applyFill="1" applyAlignment="1" applyProtection="1">
      <alignment horizontal="right"/>
      <protection locked="0"/>
    </xf>
    <xf numFmtId="165" fontId="47" fillId="4" borderId="0" xfId="0" applyNumberFormat="1" applyFont="1" applyFill="1" applyProtection="1">
      <protection locked="0"/>
    </xf>
    <xf numFmtId="0" fontId="26" fillId="4" borderId="0" xfId="0" applyFont="1" applyFill="1" applyAlignment="1" applyProtection="1">
      <alignment horizontal="right"/>
      <protection locked="0"/>
    </xf>
    <xf numFmtId="165" fontId="38" fillId="7" borderId="4" xfId="0" applyNumberFormat="1" applyFont="1" applyFill="1" applyBorder="1" applyProtection="1">
      <protection locked="0"/>
    </xf>
    <xf numFmtId="165" fontId="21" fillId="5" borderId="5" xfId="0" applyNumberFormat="1" applyFont="1" applyFill="1" applyBorder="1" applyProtection="1">
      <protection locked="0"/>
    </xf>
    <xf numFmtId="165" fontId="21" fillId="5" borderId="16" xfId="0" applyNumberFormat="1" applyFont="1" applyFill="1" applyBorder="1" applyProtection="1">
      <protection locked="0"/>
    </xf>
    <xf numFmtId="165" fontId="48" fillId="4" borderId="0" xfId="0" applyNumberFormat="1" applyFont="1" applyFill="1" applyBorder="1" applyProtection="1">
      <protection locked="0"/>
    </xf>
    <xf numFmtId="165" fontId="48" fillId="5" borderId="0" xfId="0" applyNumberFormat="1" applyFont="1" applyFill="1" applyAlignment="1" applyProtection="1">
      <alignment horizontal="left" indent="2"/>
      <protection locked="0"/>
    </xf>
    <xf numFmtId="165" fontId="48" fillId="5" borderId="0" xfId="0" applyNumberFormat="1" applyFont="1" applyFill="1" applyProtection="1">
      <protection locked="0"/>
    </xf>
    <xf numFmtId="166" fontId="37" fillId="5" borderId="0" xfId="0" applyNumberFormat="1" applyFont="1" applyFill="1" applyAlignment="1" applyProtection="1">
      <alignment horizontal="right"/>
      <protection locked="0"/>
    </xf>
    <xf numFmtId="0" fontId="24" fillId="4" borderId="0" xfId="0" applyFont="1" applyFill="1" applyProtection="1">
      <protection locked="0"/>
    </xf>
    <xf numFmtId="165" fontId="37" fillId="4" borderId="0" xfId="0" applyNumberFormat="1" applyFont="1" applyFill="1" applyProtection="1">
      <protection locked="0"/>
    </xf>
    <xf numFmtId="166" fontId="37" fillId="4" borderId="0" xfId="0" applyNumberFormat="1" applyFont="1" applyFill="1" applyAlignment="1" applyProtection="1">
      <alignment horizontal="right"/>
      <protection locked="0"/>
    </xf>
    <xf numFmtId="165" fontId="48" fillId="4" borderId="0" xfId="0" applyNumberFormat="1" applyFont="1" applyFill="1" applyAlignment="1" applyProtection="1">
      <alignment horizontal="left" indent="2"/>
      <protection locked="0"/>
    </xf>
    <xf numFmtId="165" fontId="48" fillId="4" borderId="0" xfId="0" applyNumberFormat="1" applyFont="1" applyFill="1" applyProtection="1">
      <protection locked="0"/>
    </xf>
    <xf numFmtId="165" fontId="25" fillId="4" borderId="0" xfId="0" applyNumberFormat="1" applyFont="1" applyFill="1" applyBorder="1" applyProtection="1">
      <protection locked="0"/>
    </xf>
    <xf numFmtId="165" fontId="50" fillId="4" borderId="0" xfId="8" applyNumberFormat="1" applyFont="1" applyFill="1" applyBorder="1" applyAlignment="1" applyProtection="1">
      <alignment vertical="center" wrapText="1"/>
      <protection locked="0"/>
    </xf>
    <xf numFmtId="166" fontId="37" fillId="5" borderId="29" xfId="2" applyNumberFormat="1" applyFont="1" applyFill="1" applyBorder="1" applyAlignment="1" applyProtection="1">
      <alignment horizontal="right"/>
      <protection locked="0"/>
    </xf>
    <xf numFmtId="2" fontId="37" fillId="5" borderId="20" xfId="2" applyNumberFormat="1" applyFont="1" applyFill="1" applyBorder="1" applyAlignment="1" applyProtection="1">
      <alignment horizontal="right"/>
      <protection locked="0"/>
    </xf>
    <xf numFmtId="165" fontId="38" fillId="2" borderId="20" xfId="0" applyNumberFormat="1" applyFont="1" applyFill="1" applyBorder="1" applyAlignment="1" applyProtection="1">
      <protection locked="0"/>
    </xf>
    <xf numFmtId="2" fontId="37" fillId="5" borderId="20" xfId="0" applyNumberFormat="1" applyFont="1" applyFill="1" applyBorder="1" applyAlignment="1" applyProtection="1">
      <alignment horizontal="right"/>
      <protection locked="0"/>
    </xf>
    <xf numFmtId="2" fontId="41" fillId="5" borderId="20" xfId="1" applyNumberFormat="1" applyFont="1" applyFill="1" applyBorder="1" applyAlignment="1" applyProtection="1">
      <alignment horizontal="right"/>
      <protection locked="0"/>
    </xf>
    <xf numFmtId="2" fontId="39" fillId="5" borderId="20" xfId="2" applyNumberFormat="1" applyFont="1" applyFill="1" applyBorder="1" applyAlignment="1" applyProtection="1">
      <alignment horizontal="right"/>
      <protection locked="0"/>
    </xf>
    <xf numFmtId="0" fontId="46" fillId="4" borderId="0" xfId="0" applyFont="1" applyFill="1" applyProtection="1">
      <protection locked="0"/>
    </xf>
    <xf numFmtId="2" fontId="37" fillId="5" borderId="21" xfId="2" applyNumberFormat="1" applyFont="1" applyFill="1" applyBorder="1" applyAlignment="1" applyProtection="1">
      <alignment horizontal="right"/>
      <protection locked="0"/>
    </xf>
    <xf numFmtId="165" fontId="38" fillId="4" borderId="20" xfId="0" applyNumberFormat="1" applyFont="1" applyFill="1" applyBorder="1" applyAlignment="1" applyProtection="1">
      <alignment horizontal="left" indent="1"/>
      <protection locked="0"/>
    </xf>
    <xf numFmtId="165" fontId="30" fillId="4" borderId="20" xfId="0" applyNumberFormat="1" applyFont="1" applyFill="1" applyBorder="1" applyAlignment="1" applyProtection="1">
      <alignment horizontal="left" indent="1"/>
      <protection locked="0"/>
    </xf>
    <xf numFmtId="165" fontId="38" fillId="8" borderId="20" xfId="0" applyNumberFormat="1" applyFont="1" applyFill="1" applyBorder="1" applyAlignment="1" applyProtection="1">
      <protection locked="0"/>
    </xf>
    <xf numFmtId="165" fontId="51" fillId="4" borderId="0" xfId="0" applyNumberFormat="1" applyFont="1" applyFill="1" applyBorder="1" applyAlignment="1" applyProtection="1">
      <alignment horizontal="left" indent="1"/>
      <protection locked="0"/>
    </xf>
    <xf numFmtId="165" fontId="52" fillId="4" borderId="0" xfId="3" applyNumberFormat="1" applyFont="1" applyFill="1" applyBorder="1" applyAlignment="1" applyProtection="1">
      <alignment horizontal="left" indent="2"/>
      <protection locked="0"/>
    </xf>
    <xf numFmtId="165" fontId="41" fillId="4" borderId="0" xfId="3" applyNumberFormat="1" applyFont="1" applyFill="1" applyBorder="1" applyAlignment="1" applyProtection="1">
      <alignment horizontal="right" indent="2"/>
      <protection locked="0"/>
    </xf>
    <xf numFmtId="0" fontId="53" fillId="4" borderId="0" xfId="0" applyFont="1" applyFill="1" applyProtection="1">
      <protection locked="0"/>
    </xf>
    <xf numFmtId="0" fontId="40" fillId="4" borderId="0" xfId="0" applyFont="1" applyFill="1" applyAlignment="1" applyProtection="1">
      <alignment vertical="top"/>
      <protection locked="0"/>
    </xf>
    <xf numFmtId="165" fontId="45" fillId="4" borderId="0" xfId="0" applyNumberFormat="1" applyFont="1" applyFill="1" applyBorder="1" applyAlignment="1" applyProtection="1">
      <alignment vertical="top"/>
      <protection locked="0"/>
    </xf>
    <xf numFmtId="165" fontId="45" fillId="4" borderId="0" xfId="0" applyNumberFormat="1" applyFont="1" applyFill="1" applyAlignment="1" applyProtection="1">
      <alignment vertical="top"/>
      <protection locked="0"/>
    </xf>
    <xf numFmtId="0" fontId="45" fillId="4" borderId="0" xfId="0" applyFont="1" applyFill="1" applyAlignment="1" applyProtection="1">
      <alignment horizontal="right" vertical="top" wrapText="1"/>
      <protection locked="0"/>
    </xf>
    <xf numFmtId="0" fontId="45" fillId="4" borderId="0" xfId="0" applyFont="1" applyFill="1" applyAlignment="1" applyProtection="1">
      <alignment vertical="top"/>
      <protection locked="0"/>
    </xf>
    <xf numFmtId="0" fontId="45" fillId="4" borderId="0" xfId="0" applyFont="1" applyFill="1" applyAlignment="1" applyProtection="1">
      <alignment horizontal="right" vertical="top"/>
      <protection locked="0"/>
    </xf>
    <xf numFmtId="0" fontId="45" fillId="4" borderId="0" xfId="0" applyFont="1" applyFill="1" applyAlignment="1" applyProtection="1">
      <alignment vertical="top" wrapText="1"/>
      <protection locked="0"/>
    </xf>
    <xf numFmtId="173" fontId="27" fillId="4" borderId="0" xfId="0" applyNumberFormat="1" applyFont="1" applyFill="1" applyProtection="1">
      <protection locked="0"/>
    </xf>
    <xf numFmtId="0" fontId="27" fillId="4" borderId="0" xfId="0" applyNumberFormat="1" applyFont="1" applyFill="1" applyProtection="1">
      <protection locked="0"/>
    </xf>
    <xf numFmtId="165" fontId="25" fillId="4" borderId="0" xfId="0" applyNumberFormat="1" applyFont="1" applyFill="1" applyProtection="1">
      <protection locked="0"/>
    </xf>
    <xf numFmtId="165" fontId="31" fillId="4" borderId="0" xfId="0" applyNumberFormat="1" applyFont="1" applyFill="1" applyAlignment="1" applyProtection="1">
      <alignment horizontal="right"/>
      <protection locked="0"/>
    </xf>
    <xf numFmtId="165" fontId="50" fillId="4" borderId="0" xfId="0" applyNumberFormat="1" applyFont="1" applyFill="1" applyProtection="1">
      <protection locked="0"/>
    </xf>
    <xf numFmtId="166" fontId="38" fillId="7" borderId="13" xfId="0" applyNumberFormat="1" applyFont="1" applyFill="1" applyBorder="1" applyProtection="1">
      <protection locked="0"/>
    </xf>
    <xf numFmtId="9" fontId="39" fillId="7" borderId="13" xfId="2" applyFont="1" applyFill="1" applyBorder="1" applyAlignment="1" applyProtection="1">
      <alignment horizontal="right"/>
      <protection locked="0"/>
    </xf>
    <xf numFmtId="165" fontId="35" fillId="4" borderId="14" xfId="3" applyNumberFormat="1" applyFont="1" applyFill="1" applyBorder="1" applyProtection="1">
      <protection locked="0"/>
    </xf>
    <xf numFmtId="166" fontId="38" fillId="4" borderId="12" xfId="0" applyNumberFormat="1" applyFont="1" applyFill="1" applyBorder="1" applyProtection="1">
      <protection locked="0"/>
    </xf>
    <xf numFmtId="9" fontId="36" fillId="4" borderId="12" xfId="2" applyFont="1" applyFill="1" applyBorder="1" applyAlignment="1" applyProtection="1">
      <alignment horizontal="right"/>
      <protection locked="0"/>
    </xf>
    <xf numFmtId="165" fontId="35" fillId="4" borderId="17" xfId="3" applyNumberFormat="1" applyFont="1" applyFill="1" applyBorder="1" applyProtection="1">
      <protection locked="0"/>
    </xf>
    <xf numFmtId="166" fontId="48" fillId="4" borderId="9" xfId="0" applyNumberFormat="1" applyFont="1" applyFill="1" applyBorder="1" applyProtection="1">
      <protection locked="0"/>
    </xf>
    <xf numFmtId="166" fontId="48" fillId="5" borderId="9" xfId="0" applyNumberFormat="1" applyFont="1" applyFill="1" applyBorder="1" applyProtection="1">
      <protection locked="0"/>
    </xf>
    <xf numFmtId="166" fontId="38" fillId="2" borderId="13" xfId="0" applyNumberFormat="1" applyFont="1" applyFill="1" applyBorder="1" applyProtection="1">
      <protection locked="0"/>
    </xf>
    <xf numFmtId="0" fontId="54" fillId="4" borderId="0" xfId="0" applyFont="1" applyFill="1" applyProtection="1">
      <protection locked="0"/>
    </xf>
    <xf numFmtId="0" fontId="45" fillId="4" borderId="0" xfId="0" applyFont="1" applyFill="1" applyAlignment="1" applyProtection="1">
      <alignment wrapText="1"/>
      <protection locked="0"/>
    </xf>
    <xf numFmtId="0" fontId="45" fillId="4" borderId="0" xfId="0" applyFont="1" applyFill="1" applyAlignment="1" applyProtection="1">
      <alignment horizontal="right" wrapText="1"/>
      <protection locked="0"/>
    </xf>
    <xf numFmtId="0" fontId="55" fillId="4" borderId="0" xfId="0" applyFont="1" applyFill="1" applyProtection="1">
      <protection locked="0"/>
    </xf>
    <xf numFmtId="165" fontId="47" fillId="4" borderId="0" xfId="0" applyNumberFormat="1" applyFont="1" applyFill="1" applyAlignment="1" applyProtection="1">
      <alignment horizontal="center"/>
      <protection locked="0"/>
    </xf>
    <xf numFmtId="170" fontId="47" fillId="4" borderId="0" xfId="1" applyNumberFormat="1" applyFont="1" applyFill="1" applyAlignment="1" applyProtection="1">
      <alignment horizontal="center"/>
      <protection locked="0"/>
    </xf>
    <xf numFmtId="0" fontId="21" fillId="2" borderId="17" xfId="0" applyFont="1" applyFill="1" applyBorder="1" applyAlignment="1" applyProtection="1">
      <alignment horizontal="center"/>
      <protection locked="0"/>
    </xf>
    <xf numFmtId="170" fontId="21" fillId="2" borderId="12" xfId="1" applyNumberFormat="1" applyFont="1" applyFill="1" applyBorder="1" applyAlignment="1" applyProtection="1">
      <alignment horizontal="center"/>
      <protection locked="0"/>
    </xf>
    <xf numFmtId="0" fontId="21" fillId="4" borderId="0" xfId="0" applyFont="1" applyFill="1" applyProtection="1">
      <protection locked="0"/>
    </xf>
    <xf numFmtId="0" fontId="21" fillId="4" borderId="20" xfId="0" applyFont="1" applyFill="1" applyBorder="1" applyProtection="1">
      <protection locked="0"/>
    </xf>
    <xf numFmtId="1" fontId="21" fillId="4" borderId="6" xfId="0" applyNumberFormat="1" applyFont="1" applyFill="1" applyBorder="1" applyAlignment="1" applyProtection="1">
      <alignment horizontal="center"/>
      <protection locked="0"/>
    </xf>
    <xf numFmtId="1" fontId="21" fillId="4" borderId="22" xfId="1" applyNumberFormat="1" applyFont="1" applyFill="1" applyBorder="1" applyAlignment="1" applyProtection="1">
      <alignment horizontal="center"/>
      <protection locked="0"/>
    </xf>
    <xf numFmtId="0" fontId="21" fillId="4" borderId="6" xfId="0" applyFont="1" applyFill="1" applyBorder="1" applyAlignment="1" applyProtection="1">
      <alignment horizontal="center"/>
      <protection locked="0"/>
    </xf>
    <xf numFmtId="170" fontId="21" fillId="4" borderId="22" xfId="1" applyNumberFormat="1" applyFont="1" applyFill="1" applyBorder="1" applyAlignment="1" applyProtection="1">
      <alignment horizontal="center"/>
      <protection locked="0"/>
    </xf>
    <xf numFmtId="1" fontId="21" fillId="4" borderId="20" xfId="1" applyNumberFormat="1" applyFont="1" applyFill="1" applyBorder="1" applyAlignment="1" applyProtection="1">
      <alignment horizontal="center"/>
      <protection locked="0"/>
    </xf>
    <xf numFmtId="170" fontId="21" fillId="4" borderId="20" xfId="1" applyNumberFormat="1" applyFont="1" applyFill="1" applyBorder="1" applyAlignment="1" applyProtection="1">
      <alignment horizontal="center"/>
      <protection locked="0"/>
    </xf>
    <xf numFmtId="1" fontId="30" fillId="4" borderId="17" xfId="0" applyNumberFormat="1" applyFont="1" applyFill="1" applyBorder="1" applyAlignment="1" applyProtection="1">
      <alignment horizontal="center"/>
      <protection locked="0"/>
    </xf>
    <xf numFmtId="0" fontId="30" fillId="4" borderId="17" xfId="0" applyFont="1" applyFill="1" applyBorder="1" applyAlignment="1" applyProtection="1">
      <alignment horizontal="center"/>
      <protection locked="0"/>
    </xf>
    <xf numFmtId="170" fontId="30" fillId="4" borderId="14" xfId="1" applyNumberFormat="1" applyFont="1" applyFill="1" applyBorder="1" applyAlignment="1" applyProtection="1">
      <alignment horizontal="center"/>
      <protection locked="0"/>
    </xf>
    <xf numFmtId="1" fontId="21" fillId="2" borderId="17" xfId="0" applyNumberFormat="1" applyFont="1" applyFill="1" applyBorder="1" applyAlignment="1" applyProtection="1">
      <alignment horizontal="center"/>
      <protection locked="0"/>
    </xf>
    <xf numFmtId="1" fontId="21" fillId="2" borderId="12" xfId="1" applyNumberFormat="1" applyFont="1" applyFill="1" applyBorder="1" applyAlignment="1" applyProtection="1">
      <alignment horizontal="center"/>
      <protection locked="0"/>
    </xf>
    <xf numFmtId="1" fontId="21" fillId="4" borderId="9" xfId="1" applyNumberFormat="1" applyFont="1" applyFill="1" applyBorder="1" applyAlignment="1" applyProtection="1">
      <alignment horizontal="center"/>
      <protection locked="0"/>
    </xf>
    <xf numFmtId="170" fontId="21" fillId="4" borderId="9" xfId="1" applyNumberFormat="1" applyFont="1" applyFill="1" applyBorder="1" applyAlignment="1" applyProtection="1">
      <alignment horizontal="center"/>
      <protection locked="0"/>
    </xf>
    <xf numFmtId="1" fontId="30" fillId="8" borderId="17" xfId="0" applyNumberFormat="1" applyFont="1" applyFill="1" applyBorder="1" applyAlignment="1" applyProtection="1">
      <alignment horizontal="center"/>
      <protection locked="0"/>
    </xf>
    <xf numFmtId="0" fontId="30" fillId="8" borderId="17" xfId="0" applyFont="1" applyFill="1" applyBorder="1" applyAlignment="1" applyProtection="1">
      <alignment horizontal="center"/>
      <protection locked="0"/>
    </xf>
    <xf numFmtId="170" fontId="30" fillId="8" borderId="12" xfId="1" applyNumberFormat="1" applyFont="1" applyFill="1" applyBorder="1" applyAlignment="1" applyProtection="1">
      <alignment horizontal="center"/>
      <protection locked="0"/>
    </xf>
    <xf numFmtId="0" fontId="53" fillId="4" borderId="0" xfId="0" applyFont="1" applyFill="1" applyAlignment="1" applyProtection="1">
      <alignment horizontal="center"/>
      <protection locked="0"/>
    </xf>
    <xf numFmtId="170" fontId="53" fillId="4" borderId="0" xfId="1" applyNumberFormat="1" applyFont="1" applyFill="1" applyAlignment="1" applyProtection="1">
      <alignment horizontal="center"/>
      <protection locked="0"/>
    </xf>
    <xf numFmtId="0" fontId="21" fillId="4" borderId="0" xfId="0" applyFont="1" applyFill="1" applyAlignment="1" applyProtection="1">
      <alignment horizontal="center"/>
      <protection locked="0"/>
    </xf>
    <xf numFmtId="170" fontId="21" fillId="4" borderId="0" xfId="1" applyNumberFormat="1" applyFont="1" applyFill="1" applyAlignment="1" applyProtection="1">
      <alignment horizontal="center"/>
      <protection locked="0"/>
    </xf>
    <xf numFmtId="0" fontId="45" fillId="4" borderId="0" xfId="9" applyFont="1" applyFill="1"/>
    <xf numFmtId="0" fontId="57" fillId="4" borderId="0" xfId="0" applyFont="1" applyFill="1" applyProtection="1">
      <protection locked="0"/>
    </xf>
    <xf numFmtId="0" fontId="58" fillId="4" borderId="0" xfId="0" applyFont="1" applyFill="1" applyAlignment="1" applyProtection="1">
      <alignment horizontal="right"/>
      <protection locked="0"/>
    </xf>
    <xf numFmtId="165" fontId="59" fillId="4" borderId="0" xfId="0" applyNumberFormat="1" applyFont="1" applyFill="1" applyBorder="1" applyProtection="1">
      <protection locked="0"/>
    </xf>
    <xf numFmtId="165" fontId="58" fillId="4" borderId="0" xfId="0" applyNumberFormat="1" applyFont="1" applyFill="1" applyBorder="1" applyAlignment="1" applyProtection="1">
      <alignment horizontal="right"/>
      <protection locked="0"/>
    </xf>
    <xf numFmtId="165" fontId="57" fillId="4" borderId="0" xfId="0" applyNumberFormat="1" applyFont="1" applyFill="1" applyBorder="1" applyProtection="1">
      <protection locked="0"/>
    </xf>
    <xf numFmtId="165" fontId="57" fillId="4" borderId="0" xfId="0" applyNumberFormat="1" applyFont="1" applyFill="1" applyBorder="1" applyAlignment="1" applyProtection="1">
      <alignment horizontal="right"/>
      <protection locked="0"/>
    </xf>
    <xf numFmtId="0" fontId="51" fillId="4" borderId="0" xfId="8" applyFont="1" applyFill="1" applyBorder="1" applyAlignment="1" applyProtection="1">
      <alignment horizontal="right" vertical="center" wrapText="1"/>
      <protection locked="0"/>
    </xf>
    <xf numFmtId="165" fontId="51" fillId="4" borderId="0" xfId="0" applyNumberFormat="1" applyFont="1" applyFill="1" applyBorder="1" applyAlignment="1" applyProtection="1">
      <alignment horizontal="right"/>
      <protection locked="0"/>
    </xf>
    <xf numFmtId="165" fontId="25" fillId="4" borderId="2" xfId="5" applyNumberFormat="1" applyFont="1" applyFill="1" applyBorder="1" applyAlignment="1" applyProtection="1">
      <alignment vertical="center" wrapText="1"/>
      <protection locked="0"/>
    </xf>
    <xf numFmtId="166" fontId="43" fillId="5" borderId="9" xfId="2" applyNumberFormat="1" applyFont="1" applyFill="1" applyBorder="1" applyAlignment="1" applyProtection="1">
      <alignment horizontal="right"/>
      <protection locked="0"/>
    </xf>
    <xf numFmtId="166" fontId="43" fillId="5" borderId="20" xfId="2" applyNumberFormat="1" applyFont="1" applyFill="1" applyBorder="1" applyAlignment="1" applyProtection="1">
      <alignment horizontal="right"/>
      <protection locked="0"/>
    </xf>
    <xf numFmtId="166" fontId="43" fillId="5" borderId="29" xfId="2" applyNumberFormat="1" applyFont="1" applyFill="1" applyBorder="1" applyAlignment="1" applyProtection="1">
      <alignment horizontal="right"/>
      <protection locked="0"/>
    </xf>
    <xf numFmtId="166" fontId="43" fillId="5" borderId="0" xfId="2" applyNumberFormat="1" applyFont="1" applyFill="1" applyBorder="1" applyAlignment="1" applyProtection="1">
      <alignment horizontal="right"/>
      <protection locked="0"/>
    </xf>
    <xf numFmtId="166" fontId="43" fillId="10" borderId="9" xfId="2" applyNumberFormat="1" applyFont="1" applyFill="1" applyBorder="1" applyAlignment="1" applyProtection="1">
      <alignment horizontal="right"/>
      <protection locked="0"/>
    </xf>
    <xf numFmtId="166" fontId="43" fillId="5" borderId="9" xfId="0" applyNumberFormat="1" applyFont="1" applyFill="1" applyBorder="1" applyAlignment="1" applyProtection="1">
      <alignment horizontal="right"/>
      <protection locked="0"/>
    </xf>
    <xf numFmtId="166" fontId="43" fillId="5" borderId="20" xfId="0" applyNumberFormat="1" applyFont="1" applyFill="1" applyBorder="1" applyAlignment="1" applyProtection="1">
      <alignment horizontal="right"/>
      <protection locked="0"/>
    </xf>
    <xf numFmtId="166" fontId="43" fillId="5" borderId="0" xfId="0" applyNumberFormat="1" applyFont="1" applyFill="1" applyBorder="1" applyAlignment="1" applyProtection="1">
      <alignment horizontal="right"/>
      <protection locked="0"/>
    </xf>
    <xf numFmtId="165" fontId="45" fillId="4" borderId="6" xfId="3" applyNumberFormat="1" applyFont="1" applyFill="1" applyBorder="1" applyAlignment="1" applyProtection="1">
      <alignment horizontal="left" indent="2"/>
      <protection locked="0"/>
    </xf>
    <xf numFmtId="165" fontId="45" fillId="4" borderId="20" xfId="3" applyNumberFormat="1" applyFont="1" applyFill="1" applyBorder="1" applyAlignment="1" applyProtection="1">
      <alignment horizontal="left" indent="2"/>
      <protection locked="0"/>
    </xf>
    <xf numFmtId="166" fontId="45" fillId="5" borderId="0" xfId="2" applyNumberFormat="1" applyFont="1" applyFill="1" applyBorder="1" applyProtection="1">
      <protection locked="0"/>
    </xf>
    <xf numFmtId="167" fontId="45" fillId="5" borderId="9" xfId="1" applyNumberFormat="1" applyFont="1" applyFill="1" applyBorder="1" applyAlignment="1" applyProtection="1">
      <alignment horizontal="right"/>
      <protection locked="0"/>
    </xf>
    <xf numFmtId="166" fontId="45" fillId="5" borderId="6" xfId="2" applyNumberFormat="1" applyFont="1" applyFill="1" applyBorder="1" applyProtection="1">
      <protection locked="0"/>
    </xf>
    <xf numFmtId="167" fontId="45" fillId="5" borderId="20" xfId="1" applyNumberFormat="1" applyFont="1" applyFill="1" applyBorder="1" applyAlignment="1" applyProtection="1">
      <alignment horizontal="right"/>
      <protection locked="0"/>
    </xf>
    <xf numFmtId="167" fontId="45" fillId="5" borderId="0" xfId="1" applyNumberFormat="1" applyFont="1" applyFill="1" applyBorder="1" applyAlignment="1" applyProtection="1">
      <alignment horizontal="right"/>
      <protection locked="0"/>
    </xf>
    <xf numFmtId="167" fontId="45" fillId="10" borderId="9" xfId="1" applyNumberFormat="1" applyFont="1" applyFill="1" applyBorder="1" applyAlignment="1" applyProtection="1">
      <alignment horizontal="right"/>
      <protection locked="0"/>
    </xf>
    <xf numFmtId="166" fontId="44" fillId="5" borderId="20" xfId="2" applyNumberFormat="1" applyFont="1" applyFill="1" applyBorder="1" applyAlignment="1" applyProtection="1">
      <alignment horizontal="right"/>
      <protection locked="0"/>
    </xf>
    <xf numFmtId="166" fontId="44" fillId="5" borderId="0" xfId="2" applyNumberFormat="1" applyFont="1" applyFill="1" applyBorder="1" applyAlignment="1" applyProtection="1">
      <alignment horizontal="right"/>
      <protection locked="0"/>
    </xf>
    <xf numFmtId="165" fontId="30" fillId="4" borderId="8" xfId="3" applyNumberFormat="1" applyFont="1" applyFill="1" applyBorder="1" applyProtection="1">
      <protection locked="0"/>
    </xf>
    <xf numFmtId="165" fontId="30" fillId="4" borderId="21" xfId="3" applyNumberFormat="1" applyFont="1" applyFill="1" applyBorder="1" applyProtection="1">
      <protection locked="0"/>
    </xf>
    <xf numFmtId="165" fontId="30" fillId="5" borderId="3" xfId="3" applyNumberFormat="1" applyFont="1" applyFill="1" applyBorder="1" applyProtection="1">
      <protection locked="0"/>
    </xf>
    <xf numFmtId="166" fontId="43" fillId="5" borderId="11" xfId="2" applyNumberFormat="1" applyFont="1" applyFill="1" applyBorder="1" applyAlignment="1" applyProtection="1">
      <alignment horizontal="right"/>
      <protection locked="0"/>
    </xf>
    <xf numFmtId="166" fontId="43" fillId="5" borderId="21" xfId="2" applyNumberFormat="1" applyFont="1" applyFill="1" applyBorder="1" applyAlignment="1" applyProtection="1">
      <alignment horizontal="right"/>
      <protection locked="0"/>
    </xf>
    <xf numFmtId="166" fontId="43" fillId="5" borderId="3" xfId="2" applyNumberFormat="1" applyFont="1" applyFill="1" applyBorder="1" applyAlignment="1" applyProtection="1">
      <alignment horizontal="right"/>
      <protection locked="0"/>
    </xf>
    <xf numFmtId="165" fontId="30" fillId="5" borderId="8" xfId="3" applyNumberFormat="1" applyFont="1" applyFill="1" applyBorder="1" applyProtection="1">
      <protection locked="0"/>
    </xf>
    <xf numFmtId="165" fontId="30" fillId="4" borderId="6" xfId="0" applyNumberFormat="1" applyFont="1" applyFill="1" applyBorder="1" applyAlignment="1" applyProtection="1">
      <alignment horizontal="left" indent="1"/>
      <protection locked="0"/>
    </xf>
    <xf numFmtId="0" fontId="60" fillId="4" borderId="0" xfId="0" applyFont="1" applyFill="1" applyProtection="1">
      <protection locked="0"/>
    </xf>
    <xf numFmtId="165" fontId="53" fillId="4" borderId="0" xfId="0" applyNumberFormat="1" applyFont="1" applyFill="1" applyProtection="1">
      <protection locked="0"/>
    </xf>
    <xf numFmtId="165" fontId="27" fillId="4" borderId="0" xfId="0" applyNumberFormat="1" applyFont="1" applyFill="1" applyBorder="1" applyAlignment="1" applyProtection="1">
      <alignment horizontal="right"/>
      <protection locked="0"/>
    </xf>
    <xf numFmtId="165" fontId="22" fillId="5" borderId="0" xfId="0" applyNumberFormat="1" applyFont="1" applyFill="1" applyAlignment="1" applyProtection="1">
      <alignment horizontal="left" indent="1"/>
      <protection locked="0"/>
    </xf>
    <xf numFmtId="165" fontId="21" fillId="5" borderId="6" xfId="0" applyNumberFormat="1" applyFont="1" applyFill="1" applyBorder="1" applyAlignment="1" applyProtection="1">
      <alignment horizontal="left" indent="1"/>
      <protection locked="0"/>
    </xf>
    <xf numFmtId="165" fontId="40" fillId="5" borderId="0" xfId="0" applyNumberFormat="1" applyFont="1" applyFill="1" applyAlignment="1" applyProtection="1">
      <alignment horizontal="left" indent="2"/>
      <protection locked="0"/>
    </xf>
    <xf numFmtId="165" fontId="45" fillId="5" borderId="6" xfId="0" applyNumberFormat="1" applyFont="1" applyFill="1" applyBorder="1" applyAlignment="1" applyProtection="1">
      <alignment horizontal="left" indent="2"/>
      <protection locked="0"/>
    </xf>
    <xf numFmtId="165" fontId="25" fillId="5" borderId="3" xfId="0" applyNumberFormat="1" applyFont="1" applyFill="1" applyBorder="1" applyProtection="1">
      <protection locked="0"/>
    </xf>
    <xf numFmtId="165" fontId="30" fillId="5" borderId="8" xfId="0" applyNumberFormat="1" applyFont="1" applyFill="1" applyBorder="1" applyProtection="1">
      <protection locked="0"/>
    </xf>
    <xf numFmtId="165" fontId="25" fillId="5" borderId="0" xfId="0" applyNumberFormat="1" applyFont="1" applyFill="1" applyAlignment="1" applyProtection="1">
      <alignment horizontal="left" indent="1"/>
      <protection locked="0"/>
    </xf>
    <xf numFmtId="165" fontId="30" fillId="5" borderId="6" xfId="0" applyNumberFormat="1" applyFont="1" applyFill="1" applyBorder="1" applyAlignment="1" applyProtection="1">
      <alignment horizontal="left" indent="1"/>
      <protection locked="0"/>
    </xf>
    <xf numFmtId="0" fontId="43" fillId="4" borderId="0" xfId="0" applyFont="1" applyFill="1" applyAlignment="1" applyProtection="1">
      <alignment vertical="top"/>
      <protection locked="0"/>
    </xf>
    <xf numFmtId="0" fontId="43" fillId="4" borderId="0" xfId="0" applyFont="1" applyFill="1" applyAlignment="1" applyProtection="1">
      <alignment horizontal="right" vertical="top"/>
      <protection locked="0"/>
    </xf>
    <xf numFmtId="165" fontId="48" fillId="5" borderId="6" xfId="0" applyNumberFormat="1" applyFont="1" applyFill="1" applyBorder="1" applyAlignment="1" applyProtection="1">
      <alignment horizontal="left" indent="1"/>
      <protection locked="0"/>
    </xf>
    <xf numFmtId="165" fontId="41" fillId="5" borderId="6" xfId="0" applyNumberFormat="1" applyFont="1" applyFill="1" applyBorder="1" applyAlignment="1" applyProtection="1">
      <alignment horizontal="left" indent="2"/>
      <protection locked="0"/>
    </xf>
    <xf numFmtId="165" fontId="35" fillId="5" borderId="8" xfId="0" applyNumberFormat="1" applyFont="1" applyFill="1" applyBorder="1" applyProtection="1">
      <protection locked="0"/>
    </xf>
    <xf numFmtId="165" fontId="38" fillId="5" borderId="6" xfId="0" applyNumberFormat="1" applyFont="1" applyFill="1" applyBorder="1" applyAlignment="1" applyProtection="1">
      <alignment horizontal="left" indent="1"/>
      <protection locked="0"/>
    </xf>
    <xf numFmtId="167" fontId="45" fillId="5" borderId="23" xfId="1" applyNumberFormat="1" applyFont="1" applyFill="1" applyBorder="1" applyAlignment="1" applyProtection="1">
      <alignment horizontal="right"/>
      <protection locked="0"/>
    </xf>
    <xf numFmtId="165" fontId="45" fillId="4" borderId="27" xfId="3" applyNumberFormat="1" applyFont="1" applyFill="1" applyBorder="1" applyAlignment="1" applyProtection="1">
      <alignment horizontal="left" indent="2"/>
      <protection locked="0"/>
    </xf>
    <xf numFmtId="166" fontId="45" fillId="5" borderId="27" xfId="2" applyNumberFormat="1" applyFont="1" applyFill="1" applyBorder="1" applyProtection="1">
      <protection locked="0"/>
    </xf>
    <xf numFmtId="167" fontId="45" fillId="5" borderId="27" xfId="1" applyNumberFormat="1" applyFont="1" applyFill="1" applyBorder="1" applyAlignment="1" applyProtection="1">
      <alignment horizontal="right"/>
      <protection locked="0"/>
    </xf>
    <xf numFmtId="166" fontId="45" fillId="4" borderId="0" xfId="2" applyNumberFormat="1" applyFont="1" applyFill="1" applyBorder="1" applyProtection="1">
      <protection locked="0"/>
    </xf>
    <xf numFmtId="166" fontId="45" fillId="4" borderId="6" xfId="2" applyNumberFormat="1" applyFont="1" applyFill="1" applyBorder="1" applyProtection="1">
      <protection locked="0"/>
    </xf>
    <xf numFmtId="165" fontId="60" fillId="4" borderId="0" xfId="3" applyNumberFormat="1" applyFont="1" applyFill="1" applyBorder="1" applyAlignment="1" applyProtection="1">
      <alignment horizontal="left" indent="2"/>
      <protection locked="0"/>
    </xf>
    <xf numFmtId="165" fontId="53" fillId="4" borderId="0" xfId="3" applyNumberFormat="1" applyFont="1" applyFill="1" applyBorder="1" applyAlignment="1" applyProtection="1">
      <alignment horizontal="left" indent="2"/>
      <protection locked="0"/>
    </xf>
    <xf numFmtId="166" fontId="53" fillId="5" borderId="0" xfId="2" applyNumberFormat="1" applyFont="1" applyFill="1" applyBorder="1" applyProtection="1">
      <protection locked="0"/>
    </xf>
    <xf numFmtId="0" fontId="61" fillId="4" borderId="0" xfId="0" applyFont="1" applyFill="1" applyBorder="1" applyAlignment="1" applyProtection="1">
      <alignment horizontal="right"/>
      <protection locked="0"/>
    </xf>
    <xf numFmtId="0" fontId="29" fillId="4" borderId="20" xfId="0" applyFont="1" applyFill="1" applyBorder="1" applyProtection="1">
      <protection locked="0"/>
    </xf>
    <xf numFmtId="0" fontId="29" fillId="4" borderId="6" xfId="0" applyFont="1" applyFill="1" applyBorder="1" applyProtection="1">
      <protection locked="0"/>
    </xf>
    <xf numFmtId="0" fontId="29" fillId="4" borderId="9" xfId="0" applyFont="1" applyFill="1" applyBorder="1" applyProtection="1">
      <protection locked="0"/>
    </xf>
    <xf numFmtId="0" fontId="29" fillId="4" borderId="0" xfId="0" applyFont="1" applyFill="1" applyBorder="1" applyProtection="1">
      <protection locked="0"/>
    </xf>
    <xf numFmtId="165" fontId="29" fillId="4" borderId="6" xfId="0" applyNumberFormat="1" applyFont="1" applyFill="1" applyBorder="1" applyProtection="1">
      <protection locked="0"/>
    </xf>
    <xf numFmtId="0" fontId="29" fillId="4" borderId="0" xfId="0" applyFont="1" applyFill="1" applyBorder="1" applyAlignment="1" applyProtection="1">
      <alignment horizontal="center"/>
      <protection locked="0"/>
    </xf>
    <xf numFmtId="165" fontId="56" fillId="4" borderId="20" xfId="4" applyNumberFormat="1" applyFont="1" applyFill="1" applyBorder="1" applyAlignment="1" applyProtection="1">
      <alignment horizontal="center"/>
      <protection locked="0"/>
    </xf>
    <xf numFmtId="165" fontId="56" fillId="4" borderId="6" xfId="4" applyNumberFormat="1" applyFont="1" applyFill="1" applyBorder="1" applyAlignment="1" applyProtection="1">
      <alignment horizontal="center"/>
      <protection locked="0"/>
    </xf>
    <xf numFmtId="165" fontId="47" fillId="4" borderId="0" xfId="4" applyNumberFormat="1" applyFont="1" applyFill="1" applyBorder="1" applyAlignment="1" applyProtection="1">
      <alignment horizontal="center"/>
      <protection locked="0"/>
    </xf>
    <xf numFmtId="165" fontId="47" fillId="4" borderId="9" xfId="4" applyNumberFormat="1" applyFont="1" applyFill="1" applyBorder="1" applyAlignment="1" applyProtection="1">
      <alignment horizontal="center"/>
      <protection locked="0"/>
    </xf>
    <xf numFmtId="165" fontId="47" fillId="4" borderId="20" xfId="4" applyNumberFormat="1" applyFont="1" applyFill="1" applyBorder="1" applyAlignment="1" applyProtection="1">
      <alignment horizontal="center"/>
      <protection locked="0"/>
    </xf>
    <xf numFmtId="165" fontId="47" fillId="4" borderId="6" xfId="4" applyNumberFormat="1" applyFont="1" applyFill="1" applyBorder="1" applyAlignment="1" applyProtection="1">
      <alignment horizontal="center"/>
      <protection locked="0"/>
    </xf>
    <xf numFmtId="0" fontId="27" fillId="4" borderId="0" xfId="0" applyFont="1" applyFill="1" applyAlignment="1" applyProtection="1">
      <alignment horizontal="center"/>
      <protection locked="0"/>
    </xf>
    <xf numFmtId="165" fontId="35" fillId="5" borderId="7" xfId="5" applyNumberFormat="1" applyFont="1" applyFill="1" applyBorder="1" applyAlignment="1" applyProtection="1">
      <alignment horizontal="center" vertical="center" wrapText="1"/>
      <protection locked="0"/>
    </xf>
    <xf numFmtId="165" fontId="21" fillId="0" borderId="6" xfId="0" applyNumberFormat="1" applyFont="1" applyFill="1" applyBorder="1" applyProtection="1">
      <protection locked="0"/>
    </xf>
    <xf numFmtId="165" fontId="21" fillId="5" borderId="20" xfId="0" applyNumberFormat="1" applyFont="1" applyFill="1" applyBorder="1" applyProtection="1">
      <protection locked="0"/>
    </xf>
    <xf numFmtId="165" fontId="21" fillId="4" borderId="9" xfId="0" applyNumberFormat="1" applyFont="1" applyFill="1" applyBorder="1" applyAlignment="1" applyProtection="1">
      <alignment horizontal="left" indent="1"/>
      <protection locked="0"/>
    </xf>
    <xf numFmtId="165" fontId="25" fillId="4" borderId="0" xfId="3" applyNumberFormat="1" applyFont="1" applyFill="1" applyBorder="1" applyProtection="1">
      <protection locked="0"/>
    </xf>
    <xf numFmtId="165" fontId="41" fillId="4" borderId="9" xfId="3" applyNumberFormat="1" applyFont="1" applyFill="1" applyBorder="1" applyAlignment="1" applyProtection="1">
      <alignment horizontal="left" indent="2"/>
      <protection locked="0"/>
    </xf>
    <xf numFmtId="166" fontId="42" fillId="5" borderId="20" xfId="2" applyNumberFormat="1" applyFont="1" applyFill="1" applyBorder="1" applyProtection="1">
      <protection locked="0"/>
    </xf>
    <xf numFmtId="165" fontId="30" fillId="4" borderId="9" xfId="0" applyNumberFormat="1" applyFont="1" applyFill="1" applyBorder="1" applyAlignment="1" applyProtection="1">
      <protection locked="0"/>
    </xf>
    <xf numFmtId="165" fontId="30" fillId="5" borderId="20" xfId="0" applyNumberFormat="1" applyFont="1" applyFill="1" applyBorder="1" applyProtection="1">
      <protection locked="0"/>
    </xf>
    <xf numFmtId="165" fontId="38" fillId="4" borderId="20" xfId="0" applyNumberFormat="1" applyFont="1" applyFill="1" applyBorder="1" applyAlignment="1" applyProtection="1">
      <protection locked="0"/>
    </xf>
    <xf numFmtId="165" fontId="38" fillId="5" borderId="20" xfId="0" applyNumberFormat="1" applyFont="1" applyFill="1" applyBorder="1" applyProtection="1">
      <protection locked="0"/>
    </xf>
    <xf numFmtId="165" fontId="52" fillId="4" borderId="20" xfId="3" applyNumberFormat="1" applyFont="1" applyFill="1" applyBorder="1" applyAlignment="1" applyProtection="1">
      <alignment horizontal="left" indent="2"/>
      <protection locked="0"/>
    </xf>
    <xf numFmtId="171" fontId="38" fillId="5" borderId="20" xfId="2" applyNumberFormat="1" applyFont="1" applyFill="1" applyBorder="1" applyProtection="1">
      <protection locked="0"/>
    </xf>
    <xf numFmtId="166" fontId="62" fillId="5" borderId="20" xfId="2" applyNumberFormat="1" applyFont="1" applyFill="1" applyBorder="1" applyProtection="1">
      <protection locked="0"/>
    </xf>
    <xf numFmtId="166" fontId="62" fillId="5" borderId="0" xfId="2" applyNumberFormat="1" applyFont="1" applyFill="1" applyBorder="1" applyProtection="1">
      <protection locked="0"/>
    </xf>
    <xf numFmtId="0" fontId="40" fillId="4" borderId="0" xfId="0" applyFont="1" applyFill="1" applyAlignment="1" applyProtection="1">
      <alignment horizontal="left" vertical="top" wrapText="1"/>
      <protection locked="0"/>
    </xf>
    <xf numFmtId="0" fontId="45" fillId="4" borderId="0" xfId="0" applyFont="1" applyFill="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27" fillId="4" borderId="0" xfId="0" applyFont="1" applyFill="1" applyBorder="1" applyProtection="1">
      <protection locked="0"/>
    </xf>
    <xf numFmtId="0" fontId="27" fillId="4" borderId="9" xfId="0" applyFont="1" applyFill="1" applyBorder="1" applyProtection="1">
      <protection locked="0"/>
    </xf>
    <xf numFmtId="165" fontId="29" fillId="4" borderId="0" xfId="0" applyNumberFormat="1" applyFont="1" applyFill="1" applyBorder="1" applyAlignment="1" applyProtection="1">
      <alignment horizontal="right"/>
      <protection locked="0"/>
    </xf>
    <xf numFmtId="0" fontId="29" fillId="4" borderId="0" xfId="0" applyFont="1" applyFill="1" applyAlignment="1" applyProtection="1">
      <alignment horizontal="right"/>
      <protection locked="0"/>
    </xf>
    <xf numFmtId="0" fontId="27" fillId="4" borderId="0" xfId="0" applyFont="1" applyFill="1" applyAlignment="1" applyProtection="1">
      <alignment horizontal="right"/>
      <protection locked="0"/>
    </xf>
    <xf numFmtId="165" fontId="25" fillId="4" borderId="0" xfId="5" applyNumberFormat="1" applyFont="1" applyFill="1" applyBorder="1" applyAlignment="1" applyProtection="1">
      <alignment vertical="center" wrapText="1"/>
      <protection locked="0"/>
    </xf>
    <xf numFmtId="165" fontId="35" fillId="4" borderId="20" xfId="0" applyNumberFormat="1" applyFont="1" applyFill="1" applyBorder="1" applyProtection="1">
      <protection locked="0"/>
    </xf>
    <xf numFmtId="165" fontId="35" fillId="5" borderId="6" xfId="5" applyNumberFormat="1" applyFont="1" applyFill="1" applyBorder="1" applyAlignment="1" applyProtection="1">
      <alignment horizontal="center" vertical="center" wrapText="1"/>
      <protection locked="0"/>
    </xf>
    <xf numFmtId="165" fontId="35" fillId="4" borderId="0" xfId="5" applyNumberFormat="1" applyFont="1" applyFill="1" applyBorder="1" applyAlignment="1" applyProtection="1">
      <alignment horizontal="center" vertical="center" wrapText="1"/>
      <protection locked="0"/>
    </xf>
    <xf numFmtId="165" fontId="35" fillId="5" borderId="9" xfId="5" applyNumberFormat="1" applyFont="1" applyFill="1" applyBorder="1" applyAlignment="1" applyProtection="1">
      <alignment horizontal="center" vertical="center" wrapText="1"/>
      <protection locked="0"/>
    </xf>
    <xf numFmtId="165" fontId="36" fillId="5" borderId="9" xfId="5" applyNumberFormat="1" applyFont="1" applyFill="1" applyBorder="1" applyAlignment="1" applyProtection="1">
      <alignment horizontal="right" vertical="center" wrapText="1"/>
      <protection locked="0"/>
    </xf>
    <xf numFmtId="165" fontId="35" fillId="4" borderId="2" xfId="5" applyNumberFormat="1" applyFont="1" applyFill="1" applyBorder="1" applyAlignment="1" applyProtection="1">
      <alignment horizontal="center" vertical="center" wrapText="1"/>
      <protection locked="0"/>
    </xf>
    <xf numFmtId="165" fontId="35" fillId="5" borderId="10" xfId="5" applyNumberFormat="1" applyFont="1" applyFill="1" applyBorder="1" applyAlignment="1" applyProtection="1">
      <alignment horizontal="center" vertical="center" wrapText="1"/>
      <protection locked="0"/>
    </xf>
    <xf numFmtId="165" fontId="36" fillId="5" borderId="10" xfId="5" applyNumberFormat="1" applyFont="1" applyFill="1" applyBorder="1" applyAlignment="1" applyProtection="1">
      <alignment horizontal="right" vertical="center" wrapText="1"/>
      <protection locked="0"/>
    </xf>
    <xf numFmtId="165" fontId="21" fillId="4" borderId="0" xfId="0" applyNumberFormat="1" applyFont="1" applyFill="1" applyBorder="1" applyAlignment="1" applyProtection="1">
      <alignment horizontal="right"/>
      <protection locked="0"/>
    </xf>
    <xf numFmtId="165" fontId="21" fillId="5" borderId="9" xfId="0" applyNumberFormat="1" applyFont="1" applyFill="1" applyBorder="1" applyProtection="1">
      <protection locked="0"/>
    </xf>
    <xf numFmtId="165" fontId="38" fillId="2" borderId="0" xfId="0" applyNumberFormat="1" applyFont="1" applyFill="1" applyBorder="1" applyAlignment="1" applyProtection="1">
      <alignment horizontal="right"/>
      <protection locked="0"/>
    </xf>
    <xf numFmtId="165" fontId="38" fillId="7" borderId="9" xfId="0" applyNumberFormat="1" applyFont="1" applyFill="1" applyBorder="1" applyProtection="1">
      <protection locked="0"/>
    </xf>
    <xf numFmtId="165" fontId="41" fillId="4" borderId="0" xfId="3" applyNumberFormat="1" applyFont="1" applyFill="1" applyBorder="1" applyAlignment="1" applyProtection="1">
      <alignment horizontal="right"/>
      <protection locked="0"/>
    </xf>
    <xf numFmtId="166" fontId="42" fillId="5" borderId="9" xfId="2" applyNumberFormat="1" applyFont="1" applyFill="1" applyBorder="1" applyProtection="1">
      <protection locked="0"/>
    </xf>
    <xf numFmtId="165" fontId="30" fillId="4" borderId="0" xfId="0" applyNumberFormat="1" applyFont="1" applyFill="1" applyBorder="1" applyAlignment="1" applyProtection="1">
      <alignment horizontal="right"/>
      <protection locked="0"/>
    </xf>
    <xf numFmtId="165" fontId="30" fillId="5" borderId="9" xfId="0" applyNumberFormat="1" applyFont="1" applyFill="1" applyBorder="1" applyProtection="1">
      <protection locked="0"/>
    </xf>
    <xf numFmtId="165" fontId="44" fillId="4" borderId="0" xfId="0" applyNumberFormat="1" applyFont="1" applyFill="1" applyBorder="1" applyAlignment="1" applyProtection="1">
      <alignment horizontal="right"/>
      <protection locked="0"/>
    </xf>
    <xf numFmtId="0" fontId="44" fillId="4" borderId="0" xfId="0" applyFont="1" applyFill="1" applyProtection="1">
      <protection locked="0"/>
    </xf>
    <xf numFmtId="165" fontId="38" fillId="8" borderId="0" xfId="0" applyNumberFormat="1" applyFont="1" applyFill="1" applyBorder="1" applyAlignment="1" applyProtection="1">
      <alignment horizontal="right"/>
      <protection locked="0"/>
    </xf>
    <xf numFmtId="165" fontId="38" fillId="9" borderId="9" xfId="0" applyNumberFormat="1" applyFont="1" applyFill="1" applyBorder="1" applyProtection="1">
      <protection locked="0"/>
    </xf>
    <xf numFmtId="166" fontId="42" fillId="4" borderId="9" xfId="2" applyNumberFormat="1" applyFont="1" applyFill="1" applyBorder="1" applyProtection="1">
      <protection locked="0"/>
    </xf>
    <xf numFmtId="0" fontId="29" fillId="0" borderId="0" xfId="0" applyFont="1" applyProtection="1">
      <protection locked="0"/>
    </xf>
    <xf numFmtId="165" fontId="35" fillId="4" borderId="6" xfId="0" applyNumberFormat="1" applyFont="1" applyFill="1" applyBorder="1" applyProtection="1">
      <protection locked="0"/>
    </xf>
    <xf numFmtId="165" fontId="35" fillId="4" borderId="7" xfId="5" applyNumberFormat="1" applyFont="1" applyFill="1" applyBorder="1" applyAlignment="1" applyProtection="1">
      <alignment vertical="center" wrapText="1"/>
      <protection locked="0"/>
    </xf>
    <xf numFmtId="165" fontId="44" fillId="5" borderId="6" xfId="0" applyNumberFormat="1" applyFont="1" applyFill="1" applyBorder="1" applyProtection="1">
      <protection locked="0"/>
    </xf>
    <xf numFmtId="165" fontId="44" fillId="5" borderId="9" xfId="0" applyNumberFormat="1" applyFont="1" applyFill="1" applyBorder="1" applyProtection="1">
      <protection locked="0"/>
    </xf>
    <xf numFmtId="168" fontId="27" fillId="4" borderId="0" xfId="0" applyNumberFormat="1" applyFont="1" applyFill="1" applyProtection="1">
      <protection locked="0"/>
    </xf>
    <xf numFmtId="165" fontId="46" fillId="4" borderId="0" xfId="0" applyNumberFormat="1" applyFont="1" applyFill="1" applyBorder="1" applyAlignment="1" applyProtection="1">
      <alignment wrapText="1"/>
      <protection locked="0"/>
    </xf>
    <xf numFmtId="49" fontId="45" fillId="4" borderId="0" xfId="0" applyNumberFormat="1" applyFont="1" applyFill="1" applyBorder="1" applyAlignment="1" applyProtection="1">
      <alignment horizontal="left" vertical="center" wrapText="1"/>
      <protection locked="0"/>
    </xf>
    <xf numFmtId="165" fontId="45" fillId="4" borderId="0" xfId="0" applyNumberFormat="1" applyFont="1" applyFill="1" applyBorder="1" applyAlignment="1" applyProtection="1">
      <alignment vertical="center" wrapText="1"/>
      <protection locked="0"/>
    </xf>
    <xf numFmtId="165" fontId="45" fillId="4" borderId="0" xfId="0" applyNumberFormat="1" applyFont="1" applyFill="1" applyBorder="1" applyAlignment="1" applyProtection="1">
      <alignment horizontal="right" vertical="center" wrapText="1"/>
      <protection locked="0"/>
    </xf>
    <xf numFmtId="0" fontId="43" fillId="4" borderId="0" xfId="0" applyFont="1" applyFill="1" applyAlignment="1" applyProtection="1">
      <alignment wrapText="1"/>
      <protection locked="0"/>
    </xf>
    <xf numFmtId="0" fontId="43" fillId="4" borderId="0" xfId="0" applyFont="1" applyFill="1" applyAlignment="1" applyProtection="1">
      <alignment horizontal="right" wrapText="1"/>
      <protection locked="0"/>
    </xf>
    <xf numFmtId="0" fontId="43" fillId="0" borderId="0" xfId="0" applyFont="1" applyAlignment="1" applyProtection="1">
      <alignment wrapText="1"/>
      <protection locked="0"/>
    </xf>
    <xf numFmtId="165" fontId="48" fillId="5" borderId="6" xfId="0" applyNumberFormat="1" applyFont="1" applyFill="1" applyBorder="1" applyAlignment="1" applyProtection="1">
      <alignment horizontal="right"/>
      <protection locked="0"/>
    </xf>
    <xf numFmtId="165" fontId="21" fillId="5" borderId="9" xfId="0" applyNumberFormat="1" applyFont="1" applyFill="1" applyBorder="1" applyAlignment="1" applyProtection="1">
      <alignment horizontal="right"/>
      <protection locked="0"/>
    </xf>
    <xf numFmtId="165" fontId="21" fillId="5" borderId="6" xfId="0" applyNumberFormat="1" applyFont="1" applyFill="1" applyBorder="1" applyAlignment="1" applyProtection="1">
      <alignment horizontal="right"/>
      <protection locked="0"/>
    </xf>
    <xf numFmtId="165" fontId="38" fillId="2" borderId="6" xfId="0" applyNumberFormat="1" applyFont="1" applyFill="1" applyBorder="1" applyAlignment="1" applyProtection="1">
      <protection locked="0"/>
    </xf>
    <xf numFmtId="165" fontId="38" fillId="7" borderId="6" xfId="0" applyNumberFormat="1" applyFont="1" applyFill="1" applyBorder="1" applyAlignment="1" applyProtection="1">
      <alignment horizontal="right"/>
      <protection locked="0"/>
    </xf>
    <xf numFmtId="165" fontId="21" fillId="2" borderId="0" xfId="0" applyNumberFormat="1" applyFont="1" applyFill="1" applyBorder="1" applyAlignment="1" applyProtection="1">
      <alignment horizontal="right"/>
      <protection locked="0"/>
    </xf>
    <xf numFmtId="165" fontId="38" fillId="7" borderId="9" xfId="0" applyNumberFormat="1" applyFont="1" applyFill="1" applyBorder="1" applyAlignment="1" applyProtection="1">
      <alignment horizontal="right"/>
      <protection locked="0"/>
    </xf>
    <xf numFmtId="166" fontId="42" fillId="5" borderId="6" xfId="2" applyNumberFormat="1" applyFont="1" applyFill="1" applyBorder="1" applyAlignment="1" applyProtection="1">
      <alignment horizontal="right"/>
      <protection locked="0"/>
    </xf>
    <xf numFmtId="166" fontId="42" fillId="5" borderId="9" xfId="2" applyNumberFormat="1" applyFont="1" applyFill="1" applyBorder="1" applyAlignment="1" applyProtection="1">
      <alignment horizontal="right"/>
      <protection locked="0"/>
    </xf>
    <xf numFmtId="165" fontId="38" fillId="4" borderId="6" xfId="0" applyNumberFormat="1" applyFont="1" applyFill="1" applyBorder="1" applyAlignment="1" applyProtection="1">
      <protection locked="0"/>
    </xf>
    <xf numFmtId="0" fontId="53" fillId="4" borderId="0" xfId="0" applyFont="1" applyFill="1" applyBorder="1" applyAlignment="1" applyProtection="1">
      <alignment horizontal="right"/>
      <protection locked="0"/>
    </xf>
    <xf numFmtId="0" fontId="53" fillId="4" borderId="0" xfId="0" applyFont="1" applyFill="1" applyAlignment="1" applyProtection="1">
      <alignment horizontal="right"/>
      <protection locked="0"/>
    </xf>
    <xf numFmtId="0" fontId="45" fillId="4" borderId="0" xfId="0" applyFont="1" applyFill="1" applyBorder="1" applyAlignment="1" applyProtection="1">
      <alignment horizontal="right" vertical="top" wrapText="1"/>
      <protection locked="0"/>
    </xf>
    <xf numFmtId="165" fontId="43" fillId="4" borderId="0" xfId="0" applyNumberFormat="1" applyFont="1" applyFill="1" applyBorder="1" applyProtection="1">
      <protection locked="0"/>
    </xf>
    <xf numFmtId="165" fontId="35" fillId="4" borderId="0" xfId="0" applyNumberFormat="1" applyFont="1" applyFill="1" applyBorder="1" applyProtection="1">
      <protection locked="0"/>
    </xf>
    <xf numFmtId="165" fontId="35" fillId="4" borderId="2" xfId="5" applyNumberFormat="1" applyFont="1" applyFill="1" applyBorder="1" applyAlignment="1" applyProtection="1">
      <alignment vertical="center" wrapText="1"/>
      <protection locked="0"/>
    </xf>
    <xf numFmtId="165" fontId="35" fillId="4" borderId="10" xfId="5" applyNumberFormat="1" applyFont="1" applyFill="1" applyBorder="1" applyAlignment="1" applyProtection="1">
      <alignment vertical="center" wrapText="1"/>
      <protection locked="0"/>
    </xf>
    <xf numFmtId="165" fontId="25" fillId="4" borderId="2" xfId="5" applyNumberFormat="1" applyFont="1" applyFill="1" applyBorder="1" applyAlignment="1" applyProtection="1">
      <alignment horizontal="center" vertical="center" wrapText="1"/>
      <protection locked="0"/>
    </xf>
    <xf numFmtId="0" fontId="29" fillId="4" borderId="0" xfId="0" applyFont="1" applyFill="1" applyAlignment="1" applyProtection="1">
      <protection locked="0"/>
    </xf>
    <xf numFmtId="165" fontId="25" fillId="11" borderId="18" xfId="0" applyNumberFormat="1" applyFont="1" applyFill="1" applyBorder="1" applyAlignment="1" applyProtection="1">
      <alignment horizontal="center" wrapText="1"/>
      <protection locked="0"/>
    </xf>
    <xf numFmtId="49" fontId="25" fillId="11" borderId="7" xfId="0" applyNumberFormat="1" applyFont="1" applyFill="1" applyBorder="1" applyAlignment="1" applyProtection="1">
      <alignment horizontal="center" wrapText="1"/>
      <protection locked="0"/>
    </xf>
    <xf numFmtId="165" fontId="51" fillId="11" borderId="10" xfId="0" applyNumberFormat="1" applyFont="1" applyFill="1" applyBorder="1" applyAlignment="1" applyProtection="1">
      <alignment horizontal="right" wrapText="1"/>
      <protection locked="0"/>
    </xf>
    <xf numFmtId="165" fontId="25" fillId="11" borderId="2" xfId="0" applyNumberFormat="1" applyFont="1" applyFill="1" applyBorder="1" applyAlignment="1" applyProtection="1">
      <alignment horizontal="center" wrapText="1"/>
      <protection locked="0"/>
    </xf>
    <xf numFmtId="165" fontId="25" fillId="11" borderId="7" xfId="0" applyNumberFormat="1" applyFont="1" applyFill="1" applyBorder="1" applyAlignment="1" applyProtection="1">
      <alignment horizontal="center" wrapText="1"/>
      <protection locked="0"/>
    </xf>
    <xf numFmtId="0" fontId="29" fillId="11" borderId="0" xfId="0" applyFont="1" applyFill="1" applyProtection="1">
      <protection locked="0"/>
    </xf>
    <xf numFmtId="49" fontId="25" fillId="11" borderId="2" xfId="0" applyNumberFormat="1" applyFont="1" applyFill="1" applyBorder="1" applyAlignment="1" applyProtection="1">
      <alignment horizontal="center" wrapText="1"/>
      <protection locked="0"/>
    </xf>
    <xf numFmtId="165" fontId="25" fillId="11" borderId="10" xfId="0" applyNumberFormat="1" applyFont="1" applyFill="1" applyBorder="1" applyAlignment="1" applyProtection="1">
      <alignment horizontal="center" wrapText="1"/>
      <protection locked="0"/>
    </xf>
    <xf numFmtId="165" fontId="25" fillId="12" borderId="7" xfId="5" applyNumberFormat="1" applyFont="1" applyFill="1" applyBorder="1" applyAlignment="1" applyProtection="1">
      <alignment horizontal="center" vertical="center"/>
      <protection locked="0"/>
    </xf>
    <xf numFmtId="165" fontId="25" fillId="12" borderId="2" xfId="5" applyNumberFormat="1" applyFont="1" applyFill="1" applyBorder="1" applyAlignment="1" applyProtection="1">
      <alignment horizontal="center" vertical="center"/>
      <protection locked="0"/>
    </xf>
    <xf numFmtId="165" fontId="51" fillId="12" borderId="10" xfId="5" applyNumberFormat="1" applyFont="1" applyFill="1" applyBorder="1" applyAlignment="1" applyProtection="1">
      <alignment horizontal="right" vertical="center"/>
      <protection locked="0"/>
    </xf>
    <xf numFmtId="165" fontId="25" fillId="13" borderId="18" xfId="5" applyNumberFormat="1" applyFont="1" applyFill="1" applyBorder="1" applyAlignment="1" applyProtection="1">
      <alignment vertical="center"/>
      <protection locked="0"/>
    </xf>
    <xf numFmtId="165" fontId="25" fillId="13" borderId="7" xfId="5" applyNumberFormat="1" applyFont="1" applyFill="1" applyBorder="1" applyAlignment="1" applyProtection="1">
      <alignment vertical="center"/>
      <protection locked="0"/>
    </xf>
    <xf numFmtId="165" fontId="25" fillId="13" borderId="7" xfId="5" applyNumberFormat="1" applyFont="1" applyFill="1" applyBorder="1" applyAlignment="1" applyProtection="1">
      <alignment horizontal="center" vertical="center"/>
      <protection locked="0"/>
    </xf>
    <xf numFmtId="165" fontId="25" fillId="13" borderId="2" xfId="5" applyNumberFormat="1" applyFont="1" applyFill="1" applyBorder="1" applyAlignment="1" applyProtection="1">
      <alignment horizontal="center" vertical="center"/>
      <protection locked="0"/>
    </xf>
    <xf numFmtId="165" fontId="51" fillId="12" borderId="18" xfId="5" applyNumberFormat="1" applyFont="1" applyFill="1" applyBorder="1" applyAlignment="1" applyProtection="1">
      <alignment horizontal="right" vertical="center"/>
      <protection locked="0"/>
    </xf>
    <xf numFmtId="165" fontId="25" fillId="12" borderId="10" xfId="5" applyNumberFormat="1" applyFont="1" applyFill="1" applyBorder="1" applyAlignment="1" applyProtection="1">
      <alignment horizontal="center" vertical="center"/>
      <protection locked="0"/>
    </xf>
    <xf numFmtId="165" fontId="25" fillId="12" borderId="18" xfId="5" applyNumberFormat="1" applyFont="1" applyFill="1" applyBorder="1" applyAlignment="1" applyProtection="1">
      <alignment horizontal="center" vertical="center"/>
      <protection locked="0"/>
    </xf>
    <xf numFmtId="165" fontId="51" fillId="12" borderId="2" xfId="5" applyNumberFormat="1" applyFont="1" applyFill="1" applyBorder="1" applyAlignment="1" applyProtection="1">
      <alignment horizontal="right" vertical="center"/>
      <protection locked="0"/>
    </xf>
    <xf numFmtId="0" fontId="30" fillId="14" borderId="20" xfId="0" applyFont="1" applyFill="1" applyBorder="1" applyProtection="1">
      <protection locked="0"/>
    </xf>
    <xf numFmtId="165" fontId="38" fillId="15" borderId="0" xfId="0" applyNumberFormat="1" applyFont="1" applyFill="1" applyBorder="1" applyProtection="1">
      <protection locked="0"/>
    </xf>
    <xf numFmtId="166" fontId="39" fillId="15" borderId="9" xfId="2" applyNumberFormat="1" applyFont="1" applyFill="1" applyBorder="1" applyAlignment="1" applyProtection="1">
      <alignment horizontal="right"/>
      <protection locked="0"/>
    </xf>
    <xf numFmtId="166" fontId="39" fillId="15" borderId="20" xfId="2" applyNumberFormat="1" applyFont="1" applyFill="1" applyBorder="1" applyAlignment="1" applyProtection="1">
      <alignment horizontal="right"/>
      <protection locked="0"/>
    </xf>
    <xf numFmtId="166" fontId="39" fillId="15" borderId="0" xfId="2" applyNumberFormat="1" applyFont="1" applyFill="1" applyBorder="1" applyAlignment="1" applyProtection="1">
      <alignment horizontal="right"/>
      <protection locked="0"/>
    </xf>
    <xf numFmtId="165" fontId="38" fillId="15" borderId="6" xfId="0" applyNumberFormat="1" applyFont="1" applyFill="1" applyBorder="1" applyProtection="1">
      <protection locked="0"/>
    </xf>
    <xf numFmtId="165" fontId="30" fillId="15" borderId="6" xfId="0" applyNumberFormat="1" applyFont="1" applyFill="1" applyBorder="1" applyProtection="1">
      <protection locked="0"/>
    </xf>
    <xf numFmtId="165" fontId="30" fillId="15" borderId="0" xfId="0" applyNumberFormat="1" applyFont="1" applyFill="1" applyProtection="1">
      <protection locked="0"/>
    </xf>
    <xf numFmtId="166" fontId="44" fillId="15" borderId="9" xfId="2" applyNumberFormat="1" applyFont="1" applyFill="1" applyBorder="1" applyAlignment="1" applyProtection="1">
      <alignment horizontal="right"/>
      <protection locked="0"/>
    </xf>
    <xf numFmtId="0" fontId="30" fillId="14" borderId="6" xfId="0" applyFont="1" applyFill="1" applyBorder="1" applyProtection="1">
      <protection locked="0"/>
    </xf>
    <xf numFmtId="172" fontId="38" fillId="15" borderId="0" xfId="0" applyNumberFormat="1" applyFont="1" applyFill="1" applyBorder="1" applyProtection="1">
      <protection locked="0"/>
    </xf>
    <xf numFmtId="0" fontId="30" fillId="16" borderId="6" xfId="0" applyFont="1" applyFill="1" applyBorder="1" applyProtection="1">
      <protection locked="0"/>
    </xf>
    <xf numFmtId="0" fontId="30" fillId="16" borderId="20" xfId="0" applyFont="1" applyFill="1" applyBorder="1" applyProtection="1">
      <protection locked="0"/>
    </xf>
    <xf numFmtId="165" fontId="38" fillId="17" borderId="0" xfId="0" applyNumberFormat="1" applyFont="1" applyFill="1" applyBorder="1" applyProtection="1">
      <protection locked="0"/>
    </xf>
    <xf numFmtId="166" fontId="39" fillId="17" borderId="9" xfId="2" applyNumberFormat="1" applyFont="1" applyFill="1" applyBorder="1" applyAlignment="1" applyProtection="1">
      <alignment horizontal="right"/>
      <protection locked="0"/>
    </xf>
    <xf numFmtId="166" fontId="39" fillId="17" borderId="20" xfId="2" applyNumberFormat="1" applyFont="1" applyFill="1" applyBorder="1" applyAlignment="1" applyProtection="1">
      <alignment horizontal="right"/>
      <protection locked="0"/>
    </xf>
    <xf numFmtId="166" fontId="39" fillId="17" borderId="0" xfId="2" applyNumberFormat="1" applyFont="1" applyFill="1" applyBorder="1" applyAlignment="1" applyProtection="1">
      <alignment horizontal="right"/>
      <protection locked="0"/>
    </xf>
    <xf numFmtId="165" fontId="38" fillId="17" borderId="6" xfId="0" applyNumberFormat="1" applyFont="1" applyFill="1" applyBorder="1" applyProtection="1">
      <protection locked="0"/>
    </xf>
    <xf numFmtId="165" fontId="38" fillId="16" borderId="20" xfId="0" applyNumberFormat="1" applyFont="1" applyFill="1" applyBorder="1" applyAlignment="1" applyProtection="1">
      <protection locked="0"/>
    </xf>
    <xf numFmtId="2" fontId="39" fillId="17" borderId="20" xfId="2" applyNumberFormat="1" applyFont="1" applyFill="1" applyBorder="1" applyAlignment="1" applyProtection="1">
      <alignment horizontal="right"/>
      <protection locked="0"/>
    </xf>
    <xf numFmtId="165" fontId="38" fillId="14" borderId="20" xfId="0" applyNumberFormat="1" applyFont="1" applyFill="1" applyBorder="1" applyAlignment="1" applyProtection="1">
      <protection locked="0"/>
    </xf>
    <xf numFmtId="2" fontId="39" fillId="15" borderId="20" xfId="2" applyNumberFormat="1" applyFont="1" applyFill="1" applyBorder="1" applyAlignment="1" applyProtection="1">
      <alignment horizontal="right"/>
      <protection locked="0"/>
    </xf>
    <xf numFmtId="49" fontId="25" fillId="12" borderId="7" xfId="5" applyNumberFormat="1" applyFont="1" applyFill="1" applyBorder="1" applyAlignment="1" applyProtection="1">
      <alignment horizontal="center" vertical="center"/>
      <protection locked="0"/>
    </xf>
    <xf numFmtId="49" fontId="25" fillId="12" borderId="2" xfId="5" applyNumberFormat="1" applyFont="1" applyFill="1" applyBorder="1" applyAlignment="1" applyProtection="1">
      <alignment horizontal="center" vertical="center"/>
      <protection locked="0"/>
    </xf>
    <xf numFmtId="165" fontId="25" fillId="13" borderId="7" xfId="5" applyNumberFormat="1" applyFont="1" applyFill="1" applyBorder="1" applyAlignment="1" applyProtection="1">
      <alignment vertical="center" wrapText="1"/>
      <protection locked="0"/>
    </xf>
    <xf numFmtId="165" fontId="25" fillId="13" borderId="18" xfId="5" applyNumberFormat="1" applyFont="1" applyFill="1" applyBorder="1" applyAlignment="1" applyProtection="1">
      <alignment vertical="center" wrapText="1"/>
      <protection locked="0"/>
    </xf>
    <xf numFmtId="165" fontId="25" fillId="12" borderId="7" xfId="5" applyNumberFormat="1" applyFont="1" applyFill="1" applyBorder="1" applyAlignment="1" applyProtection="1">
      <alignment horizontal="center" vertical="center" wrapText="1"/>
      <protection locked="0"/>
    </xf>
    <xf numFmtId="165" fontId="25" fillId="12" borderId="2" xfId="5" applyNumberFormat="1" applyFont="1" applyFill="1" applyBorder="1" applyAlignment="1" applyProtection="1">
      <alignment horizontal="center" vertical="center" wrapText="1"/>
      <protection locked="0"/>
    </xf>
    <xf numFmtId="165" fontId="51" fillId="12" borderId="10" xfId="5" applyNumberFormat="1" applyFont="1" applyFill="1" applyBorder="1" applyAlignment="1" applyProtection="1">
      <alignment horizontal="right" vertical="center" wrapText="1"/>
      <protection locked="0"/>
    </xf>
    <xf numFmtId="49" fontId="25" fillId="12" borderId="7" xfId="5" applyNumberFormat="1" applyFont="1" applyFill="1" applyBorder="1" applyAlignment="1" applyProtection="1">
      <alignment horizontal="center" vertical="center" wrapText="1"/>
      <protection locked="0"/>
    </xf>
    <xf numFmtId="49" fontId="25" fillId="12" borderId="2" xfId="5" applyNumberFormat="1" applyFont="1" applyFill="1" applyBorder="1" applyAlignment="1" applyProtection="1">
      <alignment horizontal="center" vertical="center" wrapText="1"/>
      <protection locked="0"/>
    </xf>
    <xf numFmtId="165" fontId="51" fillId="12" borderId="18" xfId="5" applyNumberFormat="1" applyFont="1" applyFill="1" applyBorder="1" applyAlignment="1" applyProtection="1">
      <alignment horizontal="right" vertical="center" wrapText="1"/>
      <protection locked="0"/>
    </xf>
    <xf numFmtId="165" fontId="51" fillId="12" borderId="2" xfId="5" applyNumberFormat="1" applyFont="1" applyFill="1" applyBorder="1" applyAlignment="1" applyProtection="1">
      <alignment horizontal="right" vertical="center" wrapText="1"/>
      <protection locked="0"/>
    </xf>
    <xf numFmtId="165" fontId="30" fillId="15" borderId="0" xfId="0" applyNumberFormat="1" applyFont="1" applyFill="1" applyBorder="1" applyProtection="1">
      <protection locked="0"/>
    </xf>
    <xf numFmtId="166" fontId="44" fillId="15" borderId="20" xfId="2" applyNumberFormat="1" applyFont="1" applyFill="1" applyBorder="1" applyAlignment="1" applyProtection="1">
      <alignment horizontal="right"/>
      <protection locked="0"/>
    </xf>
    <xf numFmtId="166" fontId="44" fillId="15" borderId="0" xfId="2" applyNumberFormat="1" applyFont="1" applyFill="1" applyBorder="1" applyAlignment="1" applyProtection="1">
      <alignment horizontal="right"/>
      <protection locked="0"/>
    </xf>
    <xf numFmtId="166" fontId="44" fillId="15" borderId="28" xfId="2" applyNumberFormat="1" applyFont="1" applyFill="1" applyBorder="1" applyAlignment="1" applyProtection="1">
      <alignment horizontal="right"/>
      <protection locked="0"/>
    </xf>
    <xf numFmtId="165" fontId="25" fillId="12" borderId="18" xfId="5" applyNumberFormat="1" applyFont="1" applyFill="1" applyBorder="1" applyAlignment="1" applyProtection="1">
      <alignment horizontal="center" vertical="center" wrapText="1"/>
      <protection locked="0"/>
    </xf>
    <xf numFmtId="165" fontId="38" fillId="15" borderId="20" xfId="0" applyNumberFormat="1" applyFont="1" applyFill="1" applyBorder="1" applyProtection="1">
      <protection locked="0"/>
    </xf>
    <xf numFmtId="165" fontId="38" fillId="14" borderId="9" xfId="0" applyNumberFormat="1" applyFont="1" applyFill="1" applyBorder="1" applyAlignment="1" applyProtection="1">
      <protection locked="0"/>
    </xf>
    <xf numFmtId="165" fontId="30" fillId="15" borderId="19" xfId="0" applyNumberFormat="1" applyFont="1" applyFill="1" applyBorder="1" applyProtection="1">
      <protection locked="0"/>
    </xf>
    <xf numFmtId="166" fontId="44" fillId="15" borderId="19" xfId="2" applyNumberFormat="1" applyFont="1" applyFill="1" applyBorder="1" applyAlignment="1" applyProtection="1">
      <alignment horizontal="right"/>
      <protection locked="0"/>
    </xf>
    <xf numFmtId="0" fontId="30" fillId="14" borderId="19" xfId="0" applyFont="1" applyFill="1" applyBorder="1" applyProtection="1">
      <protection locked="0"/>
    </xf>
    <xf numFmtId="165" fontId="25" fillId="12" borderId="0" xfId="5" applyNumberFormat="1" applyFont="1" applyFill="1" applyBorder="1" applyAlignment="1" applyProtection="1">
      <alignment horizontal="center" vertical="center"/>
      <protection locked="0"/>
    </xf>
    <xf numFmtId="165" fontId="30" fillId="15" borderId="15" xfId="0" applyNumberFormat="1" applyFont="1" applyFill="1" applyBorder="1" applyProtection="1">
      <protection locked="0"/>
    </xf>
    <xf numFmtId="165" fontId="25" fillId="12" borderId="9" xfId="5" applyNumberFormat="1" applyFont="1" applyFill="1" applyBorder="1" applyAlignment="1" applyProtection="1">
      <alignment horizontal="center" vertical="center"/>
      <protection locked="0"/>
    </xf>
    <xf numFmtId="165" fontId="30" fillId="15" borderId="4" xfId="0" applyNumberFormat="1" applyFont="1" applyFill="1" applyBorder="1" applyProtection="1">
      <protection locked="0"/>
    </xf>
    <xf numFmtId="166" fontId="44" fillId="15" borderId="13" xfId="2" applyNumberFormat="1" applyFont="1" applyFill="1" applyBorder="1" applyAlignment="1" applyProtection="1">
      <alignment horizontal="right"/>
      <protection locked="0"/>
    </xf>
    <xf numFmtId="165" fontId="25" fillId="12" borderId="6" xfId="5" applyNumberFormat="1" applyFont="1" applyFill="1" applyBorder="1" applyAlignment="1" applyProtection="1">
      <alignment horizontal="center" vertical="center"/>
      <protection locked="0"/>
    </xf>
    <xf numFmtId="165" fontId="25" fillId="12" borderId="31" xfId="5" applyNumberFormat="1" applyFont="1" applyFill="1" applyBorder="1" applyAlignment="1" applyProtection="1">
      <alignment horizontal="center" vertical="center"/>
      <protection locked="0"/>
    </xf>
    <xf numFmtId="165" fontId="25" fillId="12" borderId="30" xfId="5" applyNumberFormat="1" applyFont="1" applyFill="1" applyBorder="1" applyAlignment="1" applyProtection="1">
      <alignment horizontal="center" vertical="center"/>
      <protection locked="0"/>
    </xf>
    <xf numFmtId="165" fontId="25" fillId="12" borderId="32" xfId="5" applyNumberFormat="1" applyFont="1" applyFill="1" applyBorder="1" applyAlignment="1" applyProtection="1">
      <alignment horizontal="center" vertical="center"/>
      <protection locked="0"/>
    </xf>
    <xf numFmtId="166" fontId="37" fillId="4" borderId="20" xfId="0" applyNumberFormat="1" applyFont="1" applyFill="1" applyBorder="1" applyAlignment="1" applyProtection="1">
      <alignment horizontal="right"/>
      <protection locked="0"/>
    </xf>
    <xf numFmtId="166" fontId="39" fillId="4" borderId="14" xfId="0" applyNumberFormat="1" applyFont="1" applyFill="1" applyBorder="1" applyAlignment="1" applyProtection="1">
      <alignment horizontal="right"/>
      <protection locked="0"/>
    </xf>
    <xf numFmtId="0" fontId="30" fillId="14" borderId="13" xfId="0" applyFont="1" applyFill="1" applyBorder="1" applyProtection="1">
      <protection locked="0"/>
    </xf>
    <xf numFmtId="0" fontId="30" fillId="14" borderId="15" xfId="0" applyFont="1" applyFill="1" applyBorder="1" applyProtection="1">
      <protection locked="0"/>
    </xf>
    <xf numFmtId="0" fontId="30" fillId="14" borderId="15" xfId="0" applyFont="1" applyFill="1" applyBorder="1" applyAlignment="1" applyProtection="1">
      <alignment horizontal="center"/>
      <protection locked="0"/>
    </xf>
    <xf numFmtId="3" fontId="30" fillId="14" borderId="13" xfId="0" applyNumberFormat="1" applyFont="1" applyFill="1" applyBorder="1" applyAlignment="1" applyProtection="1">
      <alignment horizontal="center"/>
      <protection locked="0"/>
    </xf>
    <xf numFmtId="170" fontId="48" fillId="6" borderId="9" xfId="10" applyNumberFormat="1" applyFont="1" applyFill="1" applyBorder="1" applyAlignment="1">
      <alignment horizontal="center"/>
    </xf>
    <xf numFmtId="170" fontId="38" fillId="6" borderId="12" xfId="10" applyNumberFormat="1" applyFont="1" applyFill="1" applyBorder="1" applyAlignment="1">
      <alignment horizontal="center"/>
    </xf>
    <xf numFmtId="0" fontId="30" fillId="14" borderId="17" xfId="0" applyFont="1" applyFill="1" applyBorder="1" applyProtection="1">
      <protection locked="0"/>
    </xf>
    <xf numFmtId="0" fontId="30" fillId="14" borderId="12" xfId="0" applyFont="1" applyFill="1" applyBorder="1" applyProtection="1">
      <protection locked="0"/>
    </xf>
    <xf numFmtId="0" fontId="48" fillId="6" borderId="22" xfId="9" applyFont="1" applyFill="1" applyBorder="1" applyAlignment="1">
      <alignment horizontal="center"/>
    </xf>
    <xf numFmtId="0" fontId="48" fillId="6" borderId="20" xfId="9" applyFont="1" applyFill="1" applyBorder="1" applyAlignment="1">
      <alignment horizontal="center"/>
    </xf>
    <xf numFmtId="0" fontId="38" fillId="6" borderId="14" xfId="9" applyFont="1" applyFill="1" applyBorder="1" applyAlignment="1">
      <alignment horizontal="center"/>
    </xf>
    <xf numFmtId="49" fontId="25" fillId="12" borderId="31" xfId="5" applyNumberFormat="1" applyFont="1" applyFill="1" applyBorder="1" applyAlignment="1" applyProtection="1">
      <alignment horizontal="center" vertical="center"/>
      <protection locked="0"/>
    </xf>
    <xf numFmtId="49" fontId="25" fillId="12" borderId="30" xfId="5" applyNumberFormat="1" applyFont="1" applyFill="1" applyBorder="1" applyAlignment="1" applyProtection="1">
      <alignment horizontal="center" vertical="center"/>
      <protection locked="0"/>
    </xf>
    <xf numFmtId="49" fontId="25" fillId="12" borderId="6" xfId="5" applyNumberFormat="1" applyFont="1" applyFill="1" applyBorder="1" applyAlignment="1" applyProtection="1">
      <alignment horizontal="center" vertical="center"/>
      <protection locked="0"/>
    </xf>
    <xf numFmtId="165" fontId="63" fillId="4" borderId="0" xfId="0" applyNumberFormat="1" applyFont="1" applyFill="1" applyAlignment="1" applyProtection="1">
      <alignment horizontal="center"/>
      <protection locked="0"/>
    </xf>
    <xf numFmtId="170" fontId="63" fillId="4" borderId="0" xfId="10" applyNumberFormat="1" applyFont="1" applyFill="1" applyAlignment="1" applyProtection="1">
      <alignment horizontal="center"/>
      <protection locked="0"/>
    </xf>
    <xf numFmtId="0" fontId="22" fillId="18" borderId="0" xfId="9" applyFont="1" applyFill="1" applyAlignment="1">
      <alignment horizontal="center"/>
    </xf>
    <xf numFmtId="170" fontId="22" fillId="18" borderId="0" xfId="10" applyNumberFormat="1" applyFont="1" applyFill="1" applyBorder="1" applyAlignment="1">
      <alignment horizontal="center"/>
    </xf>
    <xf numFmtId="0" fontId="21" fillId="4" borderId="0" xfId="9" applyFont="1" applyFill="1" applyAlignment="1">
      <alignment horizontal="center"/>
    </xf>
    <xf numFmtId="170" fontId="21" fillId="4" borderId="0" xfId="10" applyNumberFormat="1" applyFont="1" applyFill="1" applyAlignment="1">
      <alignment horizontal="center"/>
    </xf>
    <xf numFmtId="0" fontId="30" fillId="14" borderId="33" xfId="9" applyFont="1" applyFill="1" applyBorder="1" applyAlignment="1">
      <alignment horizontal="center"/>
    </xf>
    <xf numFmtId="170" fontId="30" fillId="14" borderId="33" xfId="10" applyNumberFormat="1" applyFont="1" applyFill="1" applyBorder="1" applyAlignment="1">
      <alignment horizontal="center"/>
    </xf>
    <xf numFmtId="0" fontId="30" fillId="14" borderId="5" xfId="9" applyFont="1" applyFill="1" applyBorder="1" applyAlignment="1">
      <alignment horizontal="center"/>
    </xf>
    <xf numFmtId="170" fontId="30" fillId="14" borderId="5" xfId="10" applyNumberFormat="1" applyFont="1" applyFill="1" applyBorder="1" applyAlignment="1">
      <alignment horizontal="center"/>
    </xf>
    <xf numFmtId="165" fontId="25" fillId="12" borderId="0" xfId="5" applyNumberFormat="1" applyFont="1" applyFill="1" applyBorder="1" applyAlignment="1" applyProtection="1">
      <alignment horizontal="center" vertical="center" wrapText="1"/>
      <protection locked="0"/>
    </xf>
    <xf numFmtId="0" fontId="30" fillId="14" borderId="33" xfId="9" applyFont="1" applyFill="1" applyBorder="1"/>
    <xf numFmtId="0" fontId="21" fillId="4" borderId="0" xfId="9" applyFont="1" applyFill="1"/>
    <xf numFmtId="0" fontId="30" fillId="14" borderId="5" xfId="9" applyFont="1" applyFill="1" applyBorder="1"/>
    <xf numFmtId="165" fontId="47" fillId="4" borderId="0" xfId="0" applyNumberFormat="1" applyFont="1" applyFill="1" applyBorder="1" applyProtection="1">
      <protection locked="0"/>
    </xf>
    <xf numFmtId="165" fontId="63" fillId="4" borderId="0" xfId="0" applyNumberFormat="1" applyFont="1" applyFill="1" applyProtection="1">
      <protection locked="0"/>
    </xf>
    <xf numFmtId="1" fontId="21" fillId="4" borderId="0" xfId="0" applyNumberFormat="1" applyFont="1" applyFill="1" applyBorder="1" applyAlignment="1" applyProtection="1">
      <alignment horizontal="center"/>
      <protection locked="0"/>
    </xf>
    <xf numFmtId="0" fontId="21" fillId="4" borderId="0" xfId="0" applyFont="1" applyFill="1" applyBorder="1" applyProtection="1">
      <protection locked="0"/>
    </xf>
    <xf numFmtId="1" fontId="30" fillId="4" borderId="6" xfId="0" applyNumberFormat="1" applyFont="1" applyFill="1" applyBorder="1" applyAlignment="1" applyProtection="1">
      <alignment horizontal="center"/>
      <protection locked="0"/>
    </xf>
    <xf numFmtId="0" fontId="30" fillId="4" borderId="6" xfId="0" applyFont="1" applyFill="1" applyBorder="1" applyAlignment="1" applyProtection="1">
      <alignment horizontal="center"/>
      <protection locked="0"/>
    </xf>
    <xf numFmtId="170" fontId="30" fillId="4" borderId="20" xfId="1" applyNumberFormat="1" applyFont="1" applyFill="1" applyBorder="1" applyAlignment="1" applyProtection="1">
      <alignment horizontal="center"/>
      <protection locked="0"/>
    </xf>
    <xf numFmtId="0" fontId="38" fillId="6" borderId="20" xfId="9" applyFont="1" applyFill="1" applyBorder="1" applyAlignment="1">
      <alignment horizontal="center"/>
    </xf>
    <xf numFmtId="170" fontId="38" fillId="6" borderId="9" xfId="10" applyNumberFormat="1" applyFont="1" applyFill="1" applyBorder="1" applyAlignment="1">
      <alignment horizontal="center"/>
    </xf>
    <xf numFmtId="1" fontId="30" fillId="4" borderId="0" xfId="0" applyNumberFormat="1" applyFont="1" applyFill="1" applyBorder="1" applyAlignment="1" applyProtection="1">
      <alignment horizontal="center"/>
      <protection locked="0"/>
    </xf>
    <xf numFmtId="0" fontId="30" fillId="4" borderId="0" xfId="0" applyFont="1" applyFill="1" applyBorder="1" applyAlignment="1" applyProtection="1">
      <alignment horizontal="center"/>
      <protection locked="0"/>
    </xf>
    <xf numFmtId="170" fontId="30" fillId="4" borderId="0" xfId="1" applyNumberFormat="1" applyFont="1" applyFill="1" applyBorder="1" applyAlignment="1" applyProtection="1">
      <alignment horizontal="center"/>
      <protection locked="0"/>
    </xf>
    <xf numFmtId="0" fontId="30" fillId="4" borderId="0" xfId="9" applyFont="1" applyFill="1" applyBorder="1"/>
    <xf numFmtId="0" fontId="38" fillId="4" borderId="0" xfId="9" applyFont="1" applyFill="1" applyBorder="1" applyAlignment="1">
      <alignment horizontal="center"/>
    </xf>
    <xf numFmtId="170" fontId="38" fillId="4" borderId="0" xfId="10" applyNumberFormat="1" applyFont="1" applyFill="1" applyBorder="1" applyAlignment="1">
      <alignment horizontal="center"/>
    </xf>
    <xf numFmtId="0" fontId="30" fillId="4" borderId="0" xfId="9" applyFont="1" applyFill="1" applyBorder="1" applyAlignment="1">
      <alignment horizontal="center"/>
    </xf>
    <xf numFmtId="170" fontId="30" fillId="4" borderId="0" xfId="10" applyNumberFormat="1" applyFont="1" applyFill="1" applyBorder="1" applyAlignment="1">
      <alignment horizontal="center"/>
    </xf>
    <xf numFmtId="0" fontId="38" fillId="5" borderId="0" xfId="9" applyFont="1" applyFill="1" applyBorder="1" applyAlignment="1">
      <alignment horizontal="center"/>
    </xf>
    <xf numFmtId="170" fontId="38" fillId="5" borderId="0" xfId="10" applyNumberFormat="1" applyFont="1" applyFill="1" applyBorder="1" applyAlignment="1">
      <alignment horizontal="center"/>
    </xf>
    <xf numFmtId="165" fontId="63" fillId="4" borderId="0" xfId="0" applyNumberFormat="1" applyFont="1" applyFill="1" applyAlignment="1" applyProtection="1">
      <alignment horizontal="center"/>
      <protection locked="0"/>
    </xf>
    <xf numFmtId="173" fontId="21" fillId="4" borderId="0" xfId="0" applyNumberFormat="1" applyFont="1" applyFill="1" applyBorder="1" applyProtection="1">
      <protection locked="0"/>
    </xf>
    <xf numFmtId="165" fontId="63" fillId="4" borderId="6" xfId="0" applyNumberFormat="1" applyFont="1" applyFill="1" applyBorder="1" applyAlignment="1" applyProtection="1">
      <alignment horizontal="center"/>
      <protection locked="0"/>
    </xf>
    <xf numFmtId="165" fontId="63" fillId="4" borderId="0" xfId="0" applyNumberFormat="1" applyFont="1" applyFill="1" applyAlignment="1" applyProtection="1">
      <alignment horizontal="center"/>
      <protection locked="0"/>
    </xf>
    <xf numFmtId="165" fontId="56" fillId="4" borderId="6" xfId="0" applyNumberFormat="1" applyFont="1" applyFill="1" applyBorder="1" applyAlignment="1" applyProtection="1">
      <alignment horizontal="center"/>
      <protection locked="0"/>
    </xf>
    <xf numFmtId="165" fontId="56" fillId="4" borderId="9" xfId="0" applyNumberFormat="1" applyFont="1" applyFill="1" applyBorder="1" applyAlignment="1" applyProtection="1">
      <alignment horizontal="center"/>
      <protection locked="0"/>
    </xf>
    <xf numFmtId="165" fontId="56" fillId="4" borderId="0" xfId="0" applyNumberFormat="1" applyFont="1" applyFill="1" applyBorder="1" applyAlignment="1" applyProtection="1">
      <alignment horizontal="center"/>
      <protection locked="0"/>
    </xf>
  </cellXfs>
  <cellStyles count="11">
    <cellStyle name="Encabezado 4" xfId="5" builtinId="19"/>
    <cellStyle name="Millares" xfId="1" builtinId="3"/>
    <cellStyle name="Millares 2" xfId="7" xr:uid="{00000000-0005-0000-0000-000002000000}"/>
    <cellStyle name="Millares 47" xfId="10" xr:uid="{D671C57C-CCBE-4E1C-9DCB-62336DDB80B4}"/>
    <cellStyle name="Normal" xfId="0" builtinId="0"/>
    <cellStyle name="Normal 2 10" xfId="9" xr:uid="{00000000-0005-0000-0000-000004000000}"/>
    <cellStyle name="Normal 6" xfId="8" xr:uid="{00000000-0005-0000-0000-000005000000}"/>
    <cellStyle name="Porcentaje" xfId="2" builtinId="5"/>
    <cellStyle name="Porcentaje 2" xfId="6" xr:uid="{00000000-0005-0000-0000-000007000000}"/>
    <cellStyle name="Título" xfId="3" builtinId="15"/>
    <cellStyle name="Título 2" xfId="4" builtinId="17"/>
  </cellStyles>
  <dxfs count="0"/>
  <tableStyles count="0" defaultTableStyle="TableStyleMedium2" defaultPivotStyle="PivotStyleLight16"/>
  <colors>
    <mruColors>
      <color rgb="FFF5E8D3"/>
      <color rgb="FF005156"/>
      <color rgb="FFFBE8C5"/>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03"/>
  <sheetViews>
    <sheetView zoomScale="80" zoomScaleNormal="8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1" defaultRowHeight="15.5"/>
  <cols>
    <col min="1" max="1" width="5.58203125" style="3" customWidth="1"/>
    <col min="2" max="2" width="50.58203125" style="3" customWidth="1"/>
    <col min="3" max="3" width="55.5" style="3" bestFit="1" customWidth="1"/>
    <col min="4" max="4" width="2.58203125" style="3" customWidth="1"/>
    <col min="5" max="6" width="50.58203125" style="3" customWidth="1"/>
    <col min="7" max="7" width="2.58203125" style="3" customWidth="1"/>
    <col min="8" max="9" width="50.58203125" style="3" customWidth="1"/>
    <col min="10" max="10" width="2.58203125" style="3" customWidth="1"/>
    <col min="11" max="12" width="50.58203125" style="3" customWidth="1"/>
    <col min="13" max="13" width="2.58203125" style="3" customWidth="1"/>
    <col min="14" max="15" width="50.58203125" style="3" customWidth="1"/>
    <col min="16" max="16" width="2.58203125" style="3" customWidth="1"/>
    <col min="17" max="18" width="50.58203125" style="3" customWidth="1"/>
    <col min="19" max="19" width="2.58203125" style="3" customWidth="1"/>
    <col min="20" max="21" width="50.58203125" style="3" customWidth="1"/>
    <col min="22" max="22" width="2.58203125" style="3" customWidth="1"/>
    <col min="23" max="24" width="50.58203125" style="3" customWidth="1"/>
    <col min="25" max="25" width="2.58203125" style="3" customWidth="1"/>
    <col min="26" max="27" width="50.58203125" style="3" customWidth="1"/>
    <col min="28" max="28" width="2.58203125" style="3" customWidth="1"/>
    <col min="29" max="30" width="50.58203125" style="3" customWidth="1"/>
    <col min="31" max="31" width="2.58203125" style="3" customWidth="1"/>
    <col min="32" max="33" width="50.58203125" style="3" customWidth="1"/>
    <col min="34" max="34" width="2.58203125" style="3" customWidth="1"/>
    <col min="35" max="36" width="50.58203125" style="3" customWidth="1"/>
    <col min="37" max="37" width="2.58203125" style="3" customWidth="1"/>
    <col min="38" max="39" width="50.58203125" style="3" customWidth="1"/>
    <col min="40" max="40" width="2.58203125" style="3" customWidth="1"/>
    <col min="41" max="42" width="50.58203125" style="3" customWidth="1"/>
    <col min="43" max="43" width="2.58203125" style="3" customWidth="1"/>
    <col min="44" max="45" width="50.58203125" style="3" customWidth="1"/>
    <col min="46" max="46" width="2.58203125" style="3" customWidth="1"/>
    <col min="47" max="48" width="50.58203125" style="3" customWidth="1"/>
    <col min="49" max="49" width="2.58203125" style="3" customWidth="1"/>
    <col min="50" max="51" width="50.58203125" style="3" customWidth="1"/>
    <col min="52" max="52" width="2.58203125" style="3" customWidth="1"/>
    <col min="53" max="54" width="50.58203125" style="3" customWidth="1"/>
    <col min="55" max="55" width="2.58203125" style="3" customWidth="1"/>
    <col min="56" max="57" width="50.58203125" style="3" customWidth="1"/>
    <col min="58" max="58" width="2.58203125" style="3" customWidth="1"/>
    <col min="59" max="60" width="50.58203125" style="3" customWidth="1"/>
    <col min="61" max="16384" width="11" style="3"/>
  </cols>
  <sheetData>
    <row r="1" spans="1:74">
      <c r="A1" s="1"/>
      <c r="B1" s="1"/>
      <c r="C1" s="1"/>
      <c r="D1" s="1"/>
      <c r="E1" s="2"/>
      <c r="F1" s="2"/>
      <c r="G1" s="1"/>
      <c r="H1" s="2"/>
      <c r="I1" s="2"/>
      <c r="J1" s="1"/>
      <c r="K1" s="2"/>
      <c r="L1" s="2"/>
      <c r="M1" s="1"/>
      <c r="N1" s="1"/>
      <c r="O1" s="1"/>
      <c r="P1" s="1"/>
      <c r="Q1" s="2"/>
      <c r="R1" s="2"/>
      <c r="S1" s="1"/>
      <c r="T1" s="2"/>
      <c r="U1" s="2"/>
      <c r="V1" s="1"/>
      <c r="W1" s="2"/>
      <c r="X1" s="2"/>
      <c r="Y1" s="1"/>
      <c r="Z1" s="1"/>
      <c r="AA1" s="1"/>
      <c r="AB1" s="1"/>
      <c r="AC1" s="2"/>
      <c r="AD1" s="2"/>
      <c r="AE1" s="1"/>
      <c r="AF1" s="2"/>
      <c r="AG1" s="2"/>
      <c r="AH1" s="1"/>
      <c r="AI1" s="2"/>
      <c r="AJ1" s="2"/>
      <c r="AK1" s="1"/>
      <c r="AL1" s="1"/>
      <c r="AM1" s="1"/>
      <c r="AN1" s="1"/>
      <c r="AO1" s="2"/>
      <c r="AP1" s="2"/>
      <c r="AQ1" s="1"/>
      <c r="AR1" s="2"/>
      <c r="AS1" s="2"/>
      <c r="AT1" s="1"/>
      <c r="AU1" s="2"/>
      <c r="AV1" s="2"/>
      <c r="AW1" s="1"/>
      <c r="AX1" s="1"/>
      <c r="AY1" s="1"/>
      <c r="AZ1" s="1"/>
      <c r="BA1" s="2"/>
      <c r="BB1" s="2"/>
      <c r="BC1" s="1"/>
      <c r="BD1" s="2"/>
      <c r="BE1" s="2"/>
      <c r="BF1" s="1"/>
      <c r="BG1" s="2"/>
      <c r="BH1" s="2"/>
      <c r="BI1" s="2"/>
      <c r="BJ1" s="2"/>
      <c r="BK1" s="2"/>
      <c r="BL1" s="2"/>
      <c r="BM1" s="2"/>
      <c r="BN1" s="2"/>
      <c r="BO1" s="2"/>
      <c r="BP1" s="2"/>
      <c r="BQ1" s="2"/>
      <c r="BR1" s="2"/>
      <c r="BS1" s="2"/>
      <c r="BT1" s="2"/>
      <c r="BU1" s="2"/>
      <c r="BV1" s="2"/>
    </row>
    <row r="2" spans="1:74" ht="16" thickBot="1">
      <c r="A2" s="4"/>
      <c r="B2" s="5" t="s">
        <v>461</v>
      </c>
      <c r="C2" s="6" t="s">
        <v>369</v>
      </c>
      <c r="D2" s="1"/>
      <c r="E2" s="5" t="s">
        <v>462</v>
      </c>
      <c r="F2" s="6" t="s">
        <v>368</v>
      </c>
      <c r="G2" s="1"/>
      <c r="H2" s="5" t="s">
        <v>464</v>
      </c>
      <c r="I2" s="6" t="s">
        <v>367</v>
      </c>
      <c r="J2" s="1"/>
      <c r="K2" s="5" t="s">
        <v>465</v>
      </c>
      <c r="L2" s="6" t="s">
        <v>366</v>
      </c>
      <c r="M2" s="1"/>
      <c r="N2" s="5" t="s">
        <v>466</v>
      </c>
      <c r="O2" s="6" t="s">
        <v>362</v>
      </c>
      <c r="P2" s="1"/>
      <c r="Q2" s="5" t="s">
        <v>467</v>
      </c>
      <c r="R2" s="6" t="s">
        <v>361</v>
      </c>
      <c r="S2" s="1"/>
      <c r="T2" s="5" t="s">
        <v>463</v>
      </c>
      <c r="U2" s="6" t="s">
        <v>360</v>
      </c>
      <c r="V2" s="1"/>
      <c r="W2" s="5" t="s">
        <v>468</v>
      </c>
      <c r="X2" s="6" t="s">
        <v>359</v>
      </c>
      <c r="Y2" s="1"/>
      <c r="Z2" s="5" t="s">
        <v>469</v>
      </c>
      <c r="AA2" s="6" t="s">
        <v>349</v>
      </c>
      <c r="AB2" s="1"/>
      <c r="AC2" s="5" t="s">
        <v>470</v>
      </c>
      <c r="AD2" s="6" t="s">
        <v>350</v>
      </c>
      <c r="AE2" s="1"/>
      <c r="AF2" s="5" t="s">
        <v>471</v>
      </c>
      <c r="AG2" s="6" t="s">
        <v>351</v>
      </c>
      <c r="AH2" s="1"/>
      <c r="AI2" s="5" t="s">
        <v>472</v>
      </c>
      <c r="AJ2" s="6" t="s">
        <v>352</v>
      </c>
      <c r="AK2" s="1"/>
      <c r="AL2" s="5" t="s">
        <v>473</v>
      </c>
      <c r="AM2" s="6" t="s">
        <v>172</v>
      </c>
      <c r="AN2" s="1"/>
      <c r="AO2" s="5" t="s">
        <v>474</v>
      </c>
      <c r="AP2" s="6" t="s">
        <v>173</v>
      </c>
      <c r="AQ2" s="1"/>
      <c r="AR2" s="5" t="s">
        <v>475</v>
      </c>
      <c r="AS2" s="6" t="s">
        <v>174</v>
      </c>
      <c r="AT2" s="1"/>
      <c r="AU2" s="5" t="s">
        <v>476</v>
      </c>
      <c r="AV2" s="6" t="s">
        <v>175</v>
      </c>
      <c r="AW2" s="1"/>
      <c r="AX2" s="5" t="s">
        <v>457</v>
      </c>
      <c r="AY2" s="6" t="s">
        <v>136</v>
      </c>
      <c r="AZ2" s="1"/>
      <c r="BA2" s="6" t="s">
        <v>458</v>
      </c>
      <c r="BB2" s="6" t="s">
        <v>158</v>
      </c>
      <c r="BC2" s="1"/>
      <c r="BD2" s="6" t="s">
        <v>459</v>
      </c>
      <c r="BE2" s="6" t="s">
        <v>159</v>
      </c>
      <c r="BF2" s="1"/>
      <c r="BG2" s="5" t="s">
        <v>460</v>
      </c>
      <c r="BH2" s="6" t="s">
        <v>160</v>
      </c>
      <c r="BI2" s="1"/>
      <c r="BJ2" s="1"/>
      <c r="BK2" s="1"/>
      <c r="BL2" s="1"/>
      <c r="BM2" s="1"/>
      <c r="BN2" s="1"/>
      <c r="BO2" s="1"/>
      <c r="BP2" s="1"/>
      <c r="BQ2" s="1"/>
      <c r="BR2" s="1"/>
      <c r="BS2" s="1"/>
      <c r="BT2" s="1"/>
      <c r="BU2" s="1"/>
      <c r="BV2" s="1"/>
    </row>
    <row r="3" spans="1:74">
      <c r="A3" s="7"/>
      <c r="B3" s="8" t="s">
        <v>477</v>
      </c>
      <c r="C3" s="8" t="s">
        <v>142</v>
      </c>
      <c r="D3" s="7"/>
      <c r="E3" s="8" t="s">
        <v>477</v>
      </c>
      <c r="F3" s="8" t="s">
        <v>142</v>
      </c>
      <c r="G3" s="7"/>
      <c r="H3" s="8" t="s">
        <v>477</v>
      </c>
      <c r="I3" s="8" t="s">
        <v>142</v>
      </c>
      <c r="J3" s="7"/>
      <c r="K3" s="8" t="s">
        <v>477</v>
      </c>
      <c r="L3" s="8" t="s">
        <v>142</v>
      </c>
      <c r="M3" s="7"/>
      <c r="N3" s="8" t="s">
        <v>477</v>
      </c>
      <c r="O3" s="8" t="s">
        <v>142</v>
      </c>
      <c r="P3" s="7"/>
      <c r="Q3" s="8" t="s">
        <v>477</v>
      </c>
      <c r="R3" s="8" t="s">
        <v>142</v>
      </c>
      <c r="S3" s="7"/>
      <c r="T3" s="8" t="s">
        <v>477</v>
      </c>
      <c r="U3" s="8" t="s">
        <v>142</v>
      </c>
      <c r="V3" s="7"/>
      <c r="W3" s="8" t="s">
        <v>477</v>
      </c>
      <c r="X3" s="8" t="s">
        <v>142</v>
      </c>
      <c r="Y3" s="7"/>
      <c r="Z3" s="8" t="s">
        <v>477</v>
      </c>
      <c r="AA3" s="8" t="s">
        <v>142</v>
      </c>
      <c r="AB3" s="7"/>
      <c r="AC3" s="8" t="s">
        <v>477</v>
      </c>
      <c r="AD3" s="8" t="s">
        <v>142</v>
      </c>
      <c r="AE3" s="7"/>
      <c r="AF3" s="8" t="s">
        <v>477</v>
      </c>
      <c r="AG3" s="8" t="s">
        <v>142</v>
      </c>
      <c r="AH3" s="7"/>
      <c r="AI3" s="8" t="s">
        <v>477</v>
      </c>
      <c r="AJ3" s="8" t="s">
        <v>142</v>
      </c>
      <c r="AK3" s="7"/>
      <c r="AL3" s="8" t="s">
        <v>477</v>
      </c>
      <c r="AM3" s="8" t="s">
        <v>142</v>
      </c>
      <c r="AN3" s="7"/>
      <c r="AO3" s="8" t="s">
        <v>477</v>
      </c>
      <c r="AP3" s="8" t="s">
        <v>142</v>
      </c>
      <c r="AQ3" s="7"/>
      <c r="AR3" s="8" t="s">
        <v>477</v>
      </c>
      <c r="AS3" s="8" t="s">
        <v>142</v>
      </c>
      <c r="AT3" s="7"/>
      <c r="AU3" s="8" t="s">
        <v>477</v>
      </c>
      <c r="AV3" s="8" t="s">
        <v>142</v>
      </c>
      <c r="AW3" s="7"/>
      <c r="AX3" s="8" t="s">
        <v>477</v>
      </c>
      <c r="AY3" s="8" t="s">
        <v>142</v>
      </c>
      <c r="AZ3" s="8"/>
      <c r="BA3" s="8" t="s">
        <v>477</v>
      </c>
      <c r="BB3" s="8" t="s">
        <v>142</v>
      </c>
      <c r="BC3" s="7"/>
      <c r="BD3" s="8" t="s">
        <v>477</v>
      </c>
      <c r="BE3" s="8" t="s">
        <v>142</v>
      </c>
      <c r="BF3" s="7"/>
      <c r="BG3" s="8" t="s">
        <v>477</v>
      </c>
      <c r="BH3" s="8" t="s">
        <v>142</v>
      </c>
      <c r="BI3" s="2"/>
      <c r="BJ3" s="2"/>
      <c r="BK3" s="2"/>
      <c r="BL3" s="2"/>
      <c r="BM3" s="2"/>
      <c r="BN3" s="2"/>
      <c r="BO3" s="2"/>
      <c r="BP3" s="2"/>
      <c r="BQ3" s="2"/>
      <c r="BR3" s="2"/>
      <c r="BS3" s="2"/>
      <c r="BT3" s="2"/>
      <c r="BU3" s="2"/>
      <c r="BV3" s="2"/>
    </row>
    <row r="4" spans="1:74" ht="125">
      <c r="A4" s="1"/>
      <c r="B4" s="9" t="s">
        <v>493</v>
      </c>
      <c r="C4" s="9" t="s">
        <v>484</v>
      </c>
      <c r="D4" s="1"/>
      <c r="E4" s="9" t="s">
        <v>493</v>
      </c>
      <c r="F4" s="9" t="s">
        <v>484</v>
      </c>
      <c r="G4" s="1"/>
      <c r="H4" s="9" t="s">
        <v>494</v>
      </c>
      <c r="I4" s="9" t="s">
        <v>485</v>
      </c>
      <c r="J4" s="1"/>
      <c r="K4" s="9" t="s">
        <v>494</v>
      </c>
      <c r="L4" s="9" t="s">
        <v>485</v>
      </c>
      <c r="M4" s="1"/>
      <c r="N4" s="9" t="s">
        <v>495</v>
      </c>
      <c r="O4" s="9" t="s">
        <v>486</v>
      </c>
      <c r="P4" s="1"/>
      <c r="Q4" s="9" t="s">
        <v>495</v>
      </c>
      <c r="R4" s="9" t="s">
        <v>486</v>
      </c>
      <c r="S4" s="1"/>
      <c r="T4" s="9" t="s">
        <v>496</v>
      </c>
      <c r="U4" s="9" t="s">
        <v>501</v>
      </c>
      <c r="V4" s="1"/>
      <c r="W4" s="9" t="s">
        <v>497</v>
      </c>
      <c r="X4" s="9" t="s">
        <v>487</v>
      </c>
      <c r="Y4" s="1"/>
      <c r="Z4" s="9" t="s">
        <v>497</v>
      </c>
      <c r="AA4" s="9" t="s">
        <v>487</v>
      </c>
      <c r="AB4" s="1"/>
      <c r="AC4" s="9" t="s">
        <v>503</v>
      </c>
      <c r="AD4" s="9" t="s">
        <v>502</v>
      </c>
      <c r="AE4" s="1"/>
      <c r="AF4" s="9" t="s">
        <v>504</v>
      </c>
      <c r="AG4" s="9" t="s">
        <v>488</v>
      </c>
      <c r="AH4" s="1"/>
      <c r="AI4" s="9" t="s">
        <v>505</v>
      </c>
      <c r="AJ4" s="9" t="s">
        <v>489</v>
      </c>
      <c r="AK4" s="1"/>
      <c r="AL4" s="9" t="s">
        <v>506</v>
      </c>
      <c r="AM4" s="9" t="s">
        <v>490</v>
      </c>
      <c r="AN4" s="1"/>
      <c r="AO4" s="9" t="s">
        <v>507</v>
      </c>
      <c r="AP4" s="9" t="s">
        <v>491</v>
      </c>
      <c r="AQ4" s="1"/>
      <c r="AR4" s="9" t="s">
        <v>508</v>
      </c>
      <c r="AS4" s="9" t="s">
        <v>492</v>
      </c>
      <c r="AT4" s="1"/>
      <c r="AU4" s="9" t="s">
        <v>497</v>
      </c>
      <c r="AV4" s="9" t="s">
        <v>487</v>
      </c>
      <c r="AW4" s="1"/>
      <c r="AX4" s="9" t="s">
        <v>509</v>
      </c>
      <c r="AY4" s="9" t="s">
        <v>510</v>
      </c>
      <c r="AZ4" s="9"/>
      <c r="BA4" s="9" t="s">
        <v>511</v>
      </c>
      <c r="BB4" s="9" t="s">
        <v>512</v>
      </c>
      <c r="BC4" s="1"/>
      <c r="BD4" s="9" t="s">
        <v>513</v>
      </c>
      <c r="BE4" s="9" t="s">
        <v>514</v>
      </c>
      <c r="BF4" s="1"/>
      <c r="BG4" s="9"/>
      <c r="BH4" s="2"/>
      <c r="BI4" s="2"/>
      <c r="BJ4" s="2"/>
      <c r="BK4" s="2"/>
      <c r="BL4" s="2"/>
      <c r="BM4" s="2"/>
      <c r="BN4" s="2"/>
      <c r="BO4" s="2"/>
      <c r="BP4" s="2"/>
      <c r="BQ4" s="2"/>
      <c r="BR4" s="2"/>
      <c r="BS4" s="2"/>
      <c r="BT4" s="2"/>
      <c r="BU4" s="2"/>
      <c r="BV4" s="2"/>
    </row>
    <row r="5" spans="1:74">
      <c r="A5" s="7"/>
      <c r="B5" s="8" t="s">
        <v>478</v>
      </c>
      <c r="C5" s="8" t="s">
        <v>340</v>
      </c>
      <c r="D5" s="7"/>
      <c r="E5" s="8" t="s">
        <v>478</v>
      </c>
      <c r="F5" s="8" t="s">
        <v>340</v>
      </c>
      <c r="G5" s="7"/>
      <c r="H5" s="8" t="s">
        <v>478</v>
      </c>
      <c r="I5" s="8" t="s">
        <v>340</v>
      </c>
      <c r="J5" s="7"/>
      <c r="K5" s="8" t="s">
        <v>478</v>
      </c>
      <c r="L5" s="8" t="s">
        <v>340</v>
      </c>
      <c r="M5" s="7"/>
      <c r="N5" s="8" t="s">
        <v>478</v>
      </c>
      <c r="O5" s="8" t="s">
        <v>340</v>
      </c>
      <c r="P5" s="7"/>
      <c r="Q5" s="8" t="s">
        <v>478</v>
      </c>
      <c r="R5" s="8" t="s">
        <v>340</v>
      </c>
      <c r="S5" s="7"/>
      <c r="T5" s="8" t="s">
        <v>478</v>
      </c>
      <c r="U5" s="8" t="s">
        <v>340</v>
      </c>
      <c r="V5" s="7"/>
      <c r="W5" s="8" t="s">
        <v>478</v>
      </c>
      <c r="X5" s="8" t="s">
        <v>340</v>
      </c>
      <c r="Y5" s="7"/>
      <c r="Z5" s="8" t="s">
        <v>478</v>
      </c>
      <c r="AA5" s="8" t="s">
        <v>340</v>
      </c>
      <c r="AB5" s="7"/>
      <c r="AC5" s="8" t="s">
        <v>478</v>
      </c>
      <c r="AD5" s="8" t="s">
        <v>340</v>
      </c>
      <c r="AE5" s="7"/>
      <c r="AF5" s="8" t="s">
        <v>478</v>
      </c>
      <c r="AG5" s="8" t="s">
        <v>340</v>
      </c>
      <c r="AH5" s="7"/>
      <c r="AI5" s="8" t="s">
        <v>478</v>
      </c>
      <c r="AJ5" s="8" t="s">
        <v>340</v>
      </c>
      <c r="AK5" s="7"/>
      <c r="AL5" s="8" t="s">
        <v>478</v>
      </c>
      <c r="AM5" s="8" t="s">
        <v>340</v>
      </c>
      <c r="AN5" s="7"/>
      <c r="AO5" s="8" t="s">
        <v>478</v>
      </c>
      <c r="AP5" s="8" t="s">
        <v>340</v>
      </c>
      <c r="AQ5" s="7"/>
      <c r="AR5" s="8" t="s">
        <v>478</v>
      </c>
      <c r="AS5" s="8" t="s">
        <v>340</v>
      </c>
      <c r="AT5" s="7"/>
      <c r="AU5" s="8" t="s">
        <v>478</v>
      </c>
      <c r="AV5" s="8" t="s">
        <v>340</v>
      </c>
      <c r="AW5" s="7"/>
      <c r="AX5" s="8" t="s">
        <v>478</v>
      </c>
      <c r="AY5" s="8" t="s">
        <v>340</v>
      </c>
      <c r="AZ5" s="8"/>
      <c r="BA5" s="8" t="s">
        <v>478</v>
      </c>
      <c r="BB5" s="8" t="s">
        <v>340</v>
      </c>
      <c r="BC5" s="7"/>
      <c r="BD5" s="8" t="s">
        <v>478</v>
      </c>
      <c r="BE5" s="8" t="s">
        <v>340</v>
      </c>
      <c r="BF5" s="7"/>
      <c r="BG5" s="8" t="s">
        <v>478</v>
      </c>
      <c r="BH5" s="8" t="s">
        <v>340</v>
      </c>
      <c r="BI5" s="2"/>
      <c r="BJ5" s="2"/>
      <c r="BK5" s="2"/>
      <c r="BL5" s="2"/>
      <c r="BM5" s="2"/>
      <c r="BN5" s="2"/>
      <c r="BO5" s="2"/>
      <c r="BP5" s="2"/>
      <c r="BQ5" s="2"/>
      <c r="BR5" s="2"/>
      <c r="BS5" s="2"/>
      <c r="BT5" s="2"/>
      <c r="BU5" s="2"/>
      <c r="BV5" s="2"/>
    </row>
    <row r="6" spans="1:74" ht="125">
      <c r="A6" s="1"/>
      <c r="B6" s="9" t="s">
        <v>551</v>
      </c>
      <c r="C6" s="9" t="s">
        <v>484</v>
      </c>
      <c r="D6" s="1"/>
      <c r="E6" s="9" t="s">
        <v>483</v>
      </c>
      <c r="F6" s="9" t="s">
        <v>482</v>
      </c>
      <c r="G6" s="1"/>
      <c r="H6" s="9" t="s">
        <v>494</v>
      </c>
      <c r="I6" s="9" t="s">
        <v>485</v>
      </c>
      <c r="J6" s="1"/>
      <c r="K6" s="9" t="s">
        <v>494</v>
      </c>
      <c r="L6" s="9" t="s">
        <v>485</v>
      </c>
      <c r="M6" s="1"/>
      <c r="N6" s="9" t="s">
        <v>495</v>
      </c>
      <c r="O6" s="9" t="s">
        <v>486</v>
      </c>
      <c r="P6" s="1"/>
      <c r="Q6" s="9" t="s">
        <v>495</v>
      </c>
      <c r="R6" s="9" t="s">
        <v>486</v>
      </c>
      <c r="S6" s="1"/>
      <c r="T6" s="9" t="s">
        <v>496</v>
      </c>
      <c r="U6" s="9" t="s">
        <v>501</v>
      </c>
      <c r="V6" s="1"/>
      <c r="W6" s="9" t="s">
        <v>497</v>
      </c>
      <c r="X6" s="9" t="s">
        <v>487</v>
      </c>
      <c r="Y6" s="1"/>
      <c r="Z6" s="9" t="s">
        <v>497</v>
      </c>
      <c r="AA6" s="9" t="s">
        <v>487</v>
      </c>
      <c r="AB6" s="1"/>
      <c r="AC6" s="9" t="s">
        <v>503</v>
      </c>
      <c r="AD6" s="9" t="s">
        <v>502</v>
      </c>
      <c r="AE6" s="1"/>
      <c r="AF6" s="9" t="s">
        <v>504</v>
      </c>
      <c r="AG6" s="9" t="s">
        <v>488</v>
      </c>
      <c r="AH6" s="1"/>
      <c r="AI6" s="9" t="s">
        <v>515</v>
      </c>
      <c r="AJ6" s="9" t="s">
        <v>516</v>
      </c>
      <c r="AK6" s="1"/>
      <c r="AL6" s="9" t="s">
        <v>515</v>
      </c>
      <c r="AM6" s="9" t="s">
        <v>516</v>
      </c>
      <c r="AN6" s="1"/>
      <c r="AO6" s="9" t="s">
        <v>515</v>
      </c>
      <c r="AP6" s="9" t="s">
        <v>516</v>
      </c>
      <c r="AQ6" s="1"/>
      <c r="AR6" s="9" t="s">
        <v>519</v>
      </c>
      <c r="AS6" s="9" t="s">
        <v>518</v>
      </c>
      <c r="AT6" s="1"/>
      <c r="AU6" s="9" t="s">
        <v>515</v>
      </c>
      <c r="AV6" s="9" t="s">
        <v>516</v>
      </c>
      <c r="AW6" s="1"/>
      <c r="AX6" s="9" t="s">
        <v>515</v>
      </c>
      <c r="AY6" s="9" t="s">
        <v>516</v>
      </c>
      <c r="AZ6" s="9"/>
      <c r="BA6" s="9" t="s">
        <v>343</v>
      </c>
      <c r="BB6" s="9" t="s">
        <v>341</v>
      </c>
      <c r="BC6" s="1"/>
      <c r="BD6" s="9" t="s">
        <v>446</v>
      </c>
      <c r="BE6" s="10" t="s">
        <v>447</v>
      </c>
      <c r="BF6" s="1"/>
      <c r="BG6" s="2"/>
      <c r="BH6" s="2"/>
      <c r="BI6" s="2"/>
      <c r="BJ6" s="2"/>
      <c r="BK6" s="2"/>
      <c r="BL6" s="2"/>
      <c r="BM6" s="2"/>
      <c r="BN6" s="2"/>
      <c r="BO6" s="2"/>
      <c r="BP6" s="2"/>
      <c r="BQ6" s="2"/>
      <c r="BR6" s="2"/>
      <c r="BS6" s="2"/>
      <c r="BT6" s="2"/>
      <c r="BU6" s="2"/>
      <c r="BV6" s="2"/>
    </row>
    <row r="7" spans="1:74">
      <c r="A7" s="7"/>
      <c r="B7" s="8" t="s">
        <v>479</v>
      </c>
      <c r="C7" s="8" t="s">
        <v>344</v>
      </c>
      <c r="D7" s="7"/>
      <c r="E7" s="8" t="s">
        <v>479</v>
      </c>
      <c r="F7" s="8" t="s">
        <v>344</v>
      </c>
      <c r="G7" s="7"/>
      <c r="H7" s="8" t="s">
        <v>479</v>
      </c>
      <c r="I7" s="8" t="s">
        <v>344</v>
      </c>
      <c r="J7" s="7"/>
      <c r="K7" s="8" t="s">
        <v>479</v>
      </c>
      <c r="L7" s="8" t="s">
        <v>344</v>
      </c>
      <c r="M7" s="7"/>
      <c r="N7" s="8" t="s">
        <v>479</v>
      </c>
      <c r="O7" s="8" t="s">
        <v>344</v>
      </c>
      <c r="P7" s="7"/>
      <c r="Q7" s="8" t="s">
        <v>479</v>
      </c>
      <c r="R7" s="8" t="s">
        <v>344</v>
      </c>
      <c r="S7" s="7"/>
      <c r="T7" s="8" t="s">
        <v>479</v>
      </c>
      <c r="U7" s="8" t="s">
        <v>344</v>
      </c>
      <c r="V7" s="7"/>
      <c r="W7" s="8" t="s">
        <v>479</v>
      </c>
      <c r="X7" s="8" t="s">
        <v>344</v>
      </c>
      <c r="Y7" s="7"/>
      <c r="Z7" s="8" t="s">
        <v>479</v>
      </c>
      <c r="AA7" s="8" t="s">
        <v>344</v>
      </c>
      <c r="AB7" s="7"/>
      <c r="AC7" s="8" t="s">
        <v>479</v>
      </c>
      <c r="AD7" s="8" t="s">
        <v>344</v>
      </c>
      <c r="AE7" s="7"/>
      <c r="AF7" s="8" t="s">
        <v>479</v>
      </c>
      <c r="AG7" s="8" t="s">
        <v>344</v>
      </c>
      <c r="AH7" s="7"/>
      <c r="AI7" s="8" t="s">
        <v>479</v>
      </c>
      <c r="AJ7" s="8" t="s">
        <v>344</v>
      </c>
      <c r="AK7" s="7"/>
      <c r="AL7" s="8" t="s">
        <v>479</v>
      </c>
      <c r="AM7" s="8" t="s">
        <v>344</v>
      </c>
      <c r="AN7" s="7"/>
      <c r="AO7" s="8" t="s">
        <v>479</v>
      </c>
      <c r="AP7" s="8" t="s">
        <v>344</v>
      </c>
      <c r="AQ7" s="7"/>
      <c r="AR7" s="8" t="s">
        <v>479</v>
      </c>
      <c r="AS7" s="8" t="s">
        <v>344</v>
      </c>
      <c r="AT7" s="7"/>
      <c r="AU7" s="8" t="s">
        <v>479</v>
      </c>
      <c r="AV7" s="8" t="s">
        <v>344</v>
      </c>
      <c r="AW7" s="7"/>
      <c r="AX7" s="8" t="s">
        <v>479</v>
      </c>
      <c r="AY7" s="8" t="s">
        <v>344</v>
      </c>
      <c r="AZ7" s="8"/>
      <c r="BA7" s="8" t="s">
        <v>479</v>
      </c>
      <c r="BB7" s="8" t="s">
        <v>344</v>
      </c>
      <c r="BC7" s="7"/>
      <c r="BD7" s="8" t="s">
        <v>479</v>
      </c>
      <c r="BE7" s="8" t="s">
        <v>344</v>
      </c>
      <c r="BF7" s="7"/>
      <c r="BG7" s="8" t="s">
        <v>479</v>
      </c>
      <c r="BH7" s="8" t="s">
        <v>344</v>
      </c>
      <c r="BI7" s="2"/>
      <c r="BJ7" s="2"/>
      <c r="BK7" s="2"/>
      <c r="BL7" s="2"/>
      <c r="BM7" s="2"/>
      <c r="BN7" s="2"/>
      <c r="BO7" s="2"/>
      <c r="BP7" s="2"/>
      <c r="BQ7" s="2"/>
      <c r="BR7" s="2"/>
      <c r="BS7" s="2"/>
      <c r="BT7" s="2"/>
      <c r="BU7" s="2"/>
      <c r="BV7" s="2"/>
    </row>
    <row r="8" spans="1:74" ht="125">
      <c r="A8" s="1"/>
      <c r="B8" s="9" t="s">
        <v>551</v>
      </c>
      <c r="C8" s="9" t="s">
        <v>484</v>
      </c>
      <c r="D8" s="1"/>
      <c r="E8" s="9" t="s">
        <v>483</v>
      </c>
      <c r="F8" s="9" t="s">
        <v>482</v>
      </c>
      <c r="G8" s="1"/>
      <c r="H8" s="9" t="s">
        <v>483</v>
      </c>
      <c r="I8" s="9" t="s">
        <v>482</v>
      </c>
      <c r="J8" s="1"/>
      <c r="K8" s="9" t="s">
        <v>483</v>
      </c>
      <c r="L8" s="9" t="s">
        <v>482</v>
      </c>
      <c r="M8" s="1"/>
      <c r="N8" s="9" t="s">
        <v>495</v>
      </c>
      <c r="O8" s="9" t="s">
        <v>486</v>
      </c>
      <c r="P8" s="1"/>
      <c r="Q8" s="9" t="s">
        <v>495</v>
      </c>
      <c r="R8" s="9" t="s">
        <v>486</v>
      </c>
      <c r="S8" s="1"/>
      <c r="T8" s="9" t="s">
        <v>496</v>
      </c>
      <c r="U8" s="9" t="s">
        <v>501</v>
      </c>
      <c r="V8" s="1"/>
      <c r="W8" s="9" t="s">
        <v>497</v>
      </c>
      <c r="X8" s="9" t="s">
        <v>487</v>
      </c>
      <c r="Y8" s="1"/>
      <c r="Z8" s="9" t="s">
        <v>497</v>
      </c>
      <c r="AA8" s="9" t="s">
        <v>487</v>
      </c>
      <c r="AB8" s="1"/>
      <c r="AC8" s="9" t="s">
        <v>503</v>
      </c>
      <c r="AD8" s="9" t="s">
        <v>502</v>
      </c>
      <c r="AE8" s="1"/>
      <c r="AF8" s="9" t="s">
        <v>504</v>
      </c>
      <c r="AG8" s="9" t="s">
        <v>488</v>
      </c>
      <c r="AH8" s="1"/>
      <c r="AI8" s="9" t="s">
        <v>515</v>
      </c>
      <c r="AJ8" s="9" t="s">
        <v>516</v>
      </c>
      <c r="AK8" s="1"/>
      <c r="AL8" s="9" t="s">
        <v>515</v>
      </c>
      <c r="AM8" s="9" t="s">
        <v>516</v>
      </c>
      <c r="AN8" s="1"/>
      <c r="AO8" s="9" t="s">
        <v>515</v>
      </c>
      <c r="AP8" s="9" t="s">
        <v>516</v>
      </c>
      <c r="AQ8" s="1"/>
      <c r="AR8" s="9" t="s">
        <v>517</v>
      </c>
      <c r="AS8" s="9" t="s">
        <v>518</v>
      </c>
      <c r="AT8" s="1"/>
      <c r="AU8" s="9" t="s">
        <v>515</v>
      </c>
      <c r="AV8" s="9" t="s">
        <v>516</v>
      </c>
      <c r="AW8" s="1"/>
      <c r="AX8" s="9" t="s">
        <v>515</v>
      </c>
      <c r="AY8" s="9" t="s">
        <v>516</v>
      </c>
      <c r="AZ8" s="9"/>
      <c r="BA8" s="9" t="s">
        <v>346</v>
      </c>
      <c r="BB8" s="9" t="s">
        <v>345</v>
      </c>
      <c r="BC8" s="1"/>
      <c r="BD8" s="9" t="s">
        <v>448</v>
      </c>
      <c r="BE8" s="10" t="s">
        <v>449</v>
      </c>
      <c r="BF8" s="1"/>
      <c r="BG8" s="2"/>
      <c r="BH8" s="2"/>
      <c r="BI8" s="2"/>
      <c r="BJ8" s="2"/>
      <c r="BK8" s="2"/>
      <c r="BL8" s="2"/>
      <c r="BM8" s="2"/>
      <c r="BN8" s="2"/>
      <c r="BO8" s="2"/>
      <c r="BP8" s="2"/>
      <c r="BQ8" s="2"/>
      <c r="BR8" s="2"/>
      <c r="BS8" s="2"/>
      <c r="BT8" s="2"/>
      <c r="BU8" s="2"/>
      <c r="BV8" s="2"/>
    </row>
    <row r="9" spans="1:74">
      <c r="A9" s="11"/>
      <c r="B9" s="8" t="s">
        <v>151</v>
      </c>
      <c r="C9" s="8" t="s">
        <v>152</v>
      </c>
      <c r="D9" s="7"/>
      <c r="E9" s="8" t="s">
        <v>151</v>
      </c>
      <c r="F9" s="8" t="s">
        <v>152</v>
      </c>
      <c r="G9" s="7"/>
      <c r="H9" s="8" t="s">
        <v>151</v>
      </c>
      <c r="I9" s="8" t="s">
        <v>152</v>
      </c>
      <c r="J9" s="7"/>
      <c r="K9" s="8" t="s">
        <v>151</v>
      </c>
      <c r="L9" s="8" t="s">
        <v>152</v>
      </c>
      <c r="N9" s="8" t="s">
        <v>151</v>
      </c>
      <c r="O9" s="8" t="s">
        <v>152</v>
      </c>
      <c r="P9" s="7"/>
      <c r="Q9" s="8" t="s">
        <v>151</v>
      </c>
      <c r="R9" s="8" t="s">
        <v>152</v>
      </c>
      <c r="S9" s="7"/>
      <c r="T9" s="8" t="s">
        <v>151</v>
      </c>
      <c r="U9" s="8" t="s">
        <v>152</v>
      </c>
      <c r="V9" s="7"/>
      <c r="W9" s="8" t="s">
        <v>151</v>
      </c>
      <c r="X9" s="8" t="s">
        <v>152</v>
      </c>
      <c r="Y9" s="7"/>
      <c r="Z9" s="8" t="s">
        <v>151</v>
      </c>
      <c r="AA9" s="8" t="s">
        <v>152</v>
      </c>
      <c r="AB9" s="7"/>
      <c r="AC9" s="8" t="s">
        <v>151</v>
      </c>
      <c r="AD9" s="8" t="s">
        <v>152</v>
      </c>
      <c r="AE9" s="7"/>
      <c r="AF9" s="8" t="s">
        <v>151</v>
      </c>
      <c r="AG9" s="8" t="s">
        <v>152</v>
      </c>
      <c r="AH9" s="7"/>
      <c r="AI9" s="8" t="s">
        <v>151</v>
      </c>
      <c r="AJ9" s="8" t="s">
        <v>152</v>
      </c>
      <c r="AK9" s="7"/>
      <c r="AL9" s="8" t="s">
        <v>151</v>
      </c>
      <c r="AM9" s="8" t="s">
        <v>152</v>
      </c>
      <c r="AN9" s="7"/>
      <c r="AO9" s="8" t="s">
        <v>151</v>
      </c>
      <c r="AP9" s="8" t="s">
        <v>152</v>
      </c>
      <c r="AQ9" s="7"/>
      <c r="AR9" s="8" t="s">
        <v>151</v>
      </c>
      <c r="AS9" s="8" t="s">
        <v>152</v>
      </c>
      <c r="AT9" s="7"/>
      <c r="AU9" s="8" t="s">
        <v>151</v>
      </c>
      <c r="AV9" s="8" t="s">
        <v>152</v>
      </c>
      <c r="AW9" s="7"/>
      <c r="AX9" s="8" t="s">
        <v>151</v>
      </c>
      <c r="AY9" s="8" t="s">
        <v>152</v>
      </c>
      <c r="AZ9" s="8"/>
      <c r="BA9" s="8" t="s">
        <v>151</v>
      </c>
      <c r="BB9" s="8" t="s">
        <v>152</v>
      </c>
      <c r="BC9" s="7"/>
      <c r="BD9" s="8" t="s">
        <v>151</v>
      </c>
      <c r="BE9" s="8" t="s">
        <v>152</v>
      </c>
      <c r="BF9" s="7"/>
      <c r="BG9" s="8" t="s">
        <v>151</v>
      </c>
      <c r="BH9" s="8" t="s">
        <v>152</v>
      </c>
      <c r="BI9" s="2"/>
      <c r="BJ9" s="2"/>
      <c r="BK9" s="2"/>
      <c r="BL9" s="2"/>
      <c r="BM9" s="2"/>
      <c r="BN9" s="2"/>
      <c r="BO9" s="2"/>
      <c r="BP9" s="2"/>
      <c r="BQ9" s="2"/>
      <c r="BR9" s="2"/>
      <c r="BS9" s="2"/>
      <c r="BT9" s="2"/>
      <c r="BU9" s="2"/>
      <c r="BV9" s="2"/>
    </row>
    <row r="10" spans="1:74" ht="62.5">
      <c r="A10" s="1"/>
      <c r="B10" s="9" t="s">
        <v>498</v>
      </c>
      <c r="C10" s="9" t="s">
        <v>535</v>
      </c>
      <c r="D10" s="1"/>
      <c r="E10" s="9" t="s">
        <v>498</v>
      </c>
      <c r="F10" s="9" t="s">
        <v>535</v>
      </c>
      <c r="G10" s="1"/>
      <c r="H10" s="9" t="s">
        <v>498</v>
      </c>
      <c r="I10" s="9" t="s">
        <v>535</v>
      </c>
      <c r="J10" s="1"/>
      <c r="K10" s="9" t="s">
        <v>498</v>
      </c>
      <c r="L10" s="9" t="s">
        <v>535</v>
      </c>
      <c r="N10" s="9" t="s">
        <v>498</v>
      </c>
      <c r="O10" s="9" t="s">
        <v>535</v>
      </c>
      <c r="P10" s="1"/>
      <c r="Q10" s="9" t="s">
        <v>498</v>
      </c>
      <c r="R10" s="9" t="s">
        <v>535</v>
      </c>
      <c r="S10" s="1"/>
      <c r="T10" s="9" t="s">
        <v>498</v>
      </c>
      <c r="U10" s="9" t="s">
        <v>535</v>
      </c>
      <c r="V10" s="9"/>
      <c r="W10" s="9" t="s">
        <v>498</v>
      </c>
      <c r="X10" s="9" t="s">
        <v>535</v>
      </c>
      <c r="Y10" s="1"/>
      <c r="Z10" s="9" t="s">
        <v>498</v>
      </c>
      <c r="AA10" s="9" t="s">
        <v>535</v>
      </c>
      <c r="AB10" s="1"/>
      <c r="AC10" s="9" t="s">
        <v>498</v>
      </c>
      <c r="AD10" s="9" t="s">
        <v>535</v>
      </c>
      <c r="AE10" s="1"/>
      <c r="AF10" s="9" t="s">
        <v>498</v>
      </c>
      <c r="AG10" s="9" t="s">
        <v>535</v>
      </c>
      <c r="AH10" s="1"/>
      <c r="AI10" s="9" t="s">
        <v>498</v>
      </c>
      <c r="AJ10" s="9" t="s">
        <v>535</v>
      </c>
      <c r="AK10" s="1"/>
      <c r="AL10" s="9" t="s">
        <v>536</v>
      </c>
      <c r="AM10" s="9" t="s">
        <v>537</v>
      </c>
      <c r="AN10" s="1"/>
      <c r="AO10" s="9" t="s">
        <v>536</v>
      </c>
      <c r="AP10" s="9" t="s">
        <v>537</v>
      </c>
      <c r="AQ10" s="1"/>
      <c r="AR10" s="9" t="s">
        <v>536</v>
      </c>
      <c r="AS10" s="9" t="s">
        <v>537</v>
      </c>
      <c r="AT10" s="1"/>
      <c r="AU10" s="9" t="s">
        <v>536</v>
      </c>
      <c r="AV10" s="9" t="s">
        <v>537</v>
      </c>
      <c r="AW10" s="1"/>
      <c r="AX10" s="9" t="s">
        <v>538</v>
      </c>
      <c r="AY10" s="9" t="s">
        <v>539</v>
      </c>
      <c r="AZ10" s="9"/>
      <c r="BA10" s="9" t="s">
        <v>540</v>
      </c>
      <c r="BB10" s="9" t="s">
        <v>541</v>
      </c>
      <c r="BC10" s="1"/>
      <c r="BD10" s="9" t="s">
        <v>538</v>
      </c>
      <c r="BE10" s="9" t="s">
        <v>539</v>
      </c>
      <c r="BF10" s="1"/>
      <c r="BG10" s="2"/>
      <c r="BH10" s="9"/>
      <c r="BI10" s="2"/>
      <c r="BJ10" s="2"/>
      <c r="BK10" s="2"/>
      <c r="BL10" s="2"/>
      <c r="BM10" s="2"/>
      <c r="BN10" s="2"/>
      <c r="BO10" s="2"/>
      <c r="BP10" s="2"/>
      <c r="BQ10" s="2"/>
      <c r="BR10" s="2"/>
      <c r="BS10" s="2"/>
      <c r="BT10" s="2"/>
      <c r="BU10" s="2"/>
      <c r="BV10" s="2"/>
    </row>
    <row r="11" spans="1:74">
      <c r="A11" s="7"/>
      <c r="B11" s="8" t="s">
        <v>480</v>
      </c>
      <c r="C11" s="8" t="s">
        <v>342</v>
      </c>
      <c r="D11" s="7"/>
      <c r="E11" s="8" t="s">
        <v>480</v>
      </c>
      <c r="F11" s="8" t="s">
        <v>342</v>
      </c>
      <c r="G11" s="7"/>
      <c r="H11" s="8" t="s">
        <v>480</v>
      </c>
      <c r="I11" s="8" t="s">
        <v>342</v>
      </c>
      <c r="J11" s="7"/>
      <c r="K11" s="8" t="s">
        <v>480</v>
      </c>
      <c r="L11" s="8" t="s">
        <v>342</v>
      </c>
      <c r="N11" s="8" t="s">
        <v>480</v>
      </c>
      <c r="O11" s="8" t="s">
        <v>342</v>
      </c>
      <c r="P11" s="7"/>
      <c r="Q11" s="8" t="s">
        <v>480</v>
      </c>
      <c r="R11" s="8" t="s">
        <v>342</v>
      </c>
      <c r="S11" s="7"/>
      <c r="T11" s="8" t="s">
        <v>480</v>
      </c>
      <c r="U11" s="8" t="s">
        <v>342</v>
      </c>
      <c r="V11" s="7"/>
      <c r="W11" s="8" t="s">
        <v>480</v>
      </c>
      <c r="X11" s="8" t="s">
        <v>342</v>
      </c>
      <c r="Y11" s="7"/>
      <c r="Z11" s="8" t="s">
        <v>480</v>
      </c>
      <c r="AA11" s="8" t="s">
        <v>342</v>
      </c>
      <c r="AB11" s="7"/>
      <c r="AC11" s="8" t="s">
        <v>480</v>
      </c>
      <c r="AD11" s="8" t="s">
        <v>342</v>
      </c>
      <c r="AE11" s="7"/>
      <c r="AF11" s="8" t="s">
        <v>480</v>
      </c>
      <c r="AG11" s="8" t="s">
        <v>342</v>
      </c>
      <c r="AH11" s="7"/>
      <c r="AI11" s="8" t="s">
        <v>480</v>
      </c>
      <c r="AJ11" s="8" t="s">
        <v>342</v>
      </c>
      <c r="AK11" s="7"/>
      <c r="AL11" s="8" t="s">
        <v>480</v>
      </c>
      <c r="AM11" s="8" t="s">
        <v>342</v>
      </c>
      <c r="AN11" s="7"/>
      <c r="AO11" s="8" t="s">
        <v>480</v>
      </c>
      <c r="AP11" s="8" t="s">
        <v>342</v>
      </c>
      <c r="AQ11" s="7"/>
      <c r="AR11" s="8" t="s">
        <v>480</v>
      </c>
      <c r="AS11" s="8" t="s">
        <v>342</v>
      </c>
      <c r="AT11" s="7"/>
      <c r="AU11" s="8" t="s">
        <v>480</v>
      </c>
      <c r="AV11" s="8" t="s">
        <v>342</v>
      </c>
      <c r="AW11" s="7"/>
      <c r="AX11" s="8" t="s">
        <v>480</v>
      </c>
      <c r="AY11" s="8" t="s">
        <v>342</v>
      </c>
      <c r="AZ11" s="8"/>
      <c r="BA11" s="8" t="s">
        <v>480</v>
      </c>
      <c r="BB11" s="8" t="s">
        <v>342</v>
      </c>
      <c r="BC11" s="7"/>
      <c r="BD11" s="8" t="s">
        <v>480</v>
      </c>
      <c r="BE11" s="8" t="s">
        <v>342</v>
      </c>
      <c r="BF11" s="7"/>
      <c r="BG11" s="8" t="s">
        <v>480</v>
      </c>
      <c r="BH11" s="8" t="s">
        <v>342</v>
      </c>
      <c r="BI11" s="2"/>
      <c r="BJ11" s="2"/>
      <c r="BK11" s="2"/>
      <c r="BL11" s="2"/>
      <c r="BM11" s="2"/>
      <c r="BN11" s="2"/>
      <c r="BO11" s="2"/>
      <c r="BP11" s="2"/>
      <c r="BQ11" s="2"/>
      <c r="BR11" s="2"/>
      <c r="BS11" s="2"/>
      <c r="BT11" s="2"/>
      <c r="BU11" s="2"/>
      <c r="BV11" s="2"/>
    </row>
    <row r="12" spans="1:74" ht="50.5">
      <c r="A12" s="1"/>
      <c r="B12" s="9" t="s">
        <v>498</v>
      </c>
      <c r="C12" s="9" t="s">
        <v>535</v>
      </c>
      <c r="D12" s="1"/>
      <c r="E12" s="9" t="s">
        <v>498</v>
      </c>
      <c r="F12" s="9" t="s">
        <v>535</v>
      </c>
      <c r="G12" s="1"/>
      <c r="H12" s="9" t="s">
        <v>498</v>
      </c>
      <c r="I12" s="9" t="s">
        <v>535</v>
      </c>
      <c r="J12" s="1"/>
      <c r="K12" s="9" t="s">
        <v>498</v>
      </c>
      <c r="L12" s="9" t="s">
        <v>535</v>
      </c>
      <c r="N12" s="9" t="s">
        <v>498</v>
      </c>
      <c r="O12" s="9" t="s">
        <v>535</v>
      </c>
      <c r="P12" s="1"/>
      <c r="Q12" s="9" t="s">
        <v>498</v>
      </c>
      <c r="R12" s="9" t="s">
        <v>535</v>
      </c>
      <c r="S12" s="1"/>
      <c r="T12" s="9" t="s">
        <v>498</v>
      </c>
      <c r="U12" s="9" t="s">
        <v>535</v>
      </c>
      <c r="V12" s="1"/>
      <c r="W12" s="9" t="s">
        <v>498</v>
      </c>
      <c r="X12" s="9" t="s">
        <v>535</v>
      </c>
      <c r="Y12" s="1"/>
      <c r="Z12" s="9" t="s">
        <v>498</v>
      </c>
      <c r="AA12" s="9" t="s">
        <v>535</v>
      </c>
      <c r="AB12" s="1"/>
      <c r="AC12" s="9" t="s">
        <v>498</v>
      </c>
      <c r="AD12" s="9" t="s">
        <v>535</v>
      </c>
      <c r="AE12" s="1"/>
      <c r="AF12" s="9" t="s">
        <v>498</v>
      </c>
      <c r="AG12" s="9" t="s">
        <v>535</v>
      </c>
      <c r="AH12" s="1"/>
      <c r="AI12" s="9" t="s">
        <v>498</v>
      </c>
      <c r="AJ12" s="9" t="s">
        <v>535</v>
      </c>
      <c r="AK12" s="1"/>
      <c r="AL12" s="9" t="s">
        <v>536</v>
      </c>
      <c r="AM12" s="9" t="s">
        <v>537</v>
      </c>
      <c r="AN12" s="1"/>
      <c r="AO12" s="9" t="s">
        <v>536</v>
      </c>
      <c r="AP12" s="9" t="s">
        <v>537</v>
      </c>
      <c r="AQ12" s="1"/>
      <c r="AR12" s="9" t="s">
        <v>536</v>
      </c>
      <c r="AS12" s="9" t="s">
        <v>537</v>
      </c>
      <c r="AT12" s="1"/>
      <c r="AU12" s="9" t="s">
        <v>536</v>
      </c>
      <c r="AV12" s="9" t="s">
        <v>537</v>
      </c>
      <c r="AW12" s="1"/>
      <c r="AX12" s="9" t="s">
        <v>538</v>
      </c>
      <c r="AY12" s="9" t="s">
        <v>539</v>
      </c>
      <c r="AZ12" s="9"/>
      <c r="BA12" s="9" t="s">
        <v>538</v>
      </c>
      <c r="BB12" s="9" t="s">
        <v>539</v>
      </c>
      <c r="BC12" s="1"/>
      <c r="BD12" s="9" t="s">
        <v>538</v>
      </c>
      <c r="BE12" s="9" t="s">
        <v>539</v>
      </c>
      <c r="BF12" s="1"/>
      <c r="BG12" s="2"/>
      <c r="BH12" s="9"/>
      <c r="BI12" s="2"/>
      <c r="BJ12" s="2"/>
      <c r="BK12" s="2"/>
      <c r="BL12" s="2"/>
      <c r="BM12" s="2"/>
      <c r="BN12" s="2"/>
      <c r="BO12" s="2"/>
      <c r="BP12" s="2"/>
      <c r="BQ12" s="2"/>
      <c r="BR12" s="2"/>
      <c r="BS12" s="2"/>
      <c r="BT12" s="2"/>
      <c r="BU12" s="2"/>
      <c r="BV12" s="2"/>
    </row>
    <row r="13" spans="1:74">
      <c r="A13" s="7"/>
      <c r="B13" s="8" t="s">
        <v>347</v>
      </c>
      <c r="C13" s="8" t="s">
        <v>348</v>
      </c>
      <c r="D13" s="7"/>
      <c r="E13" s="8" t="s">
        <v>347</v>
      </c>
      <c r="F13" s="8" t="s">
        <v>348</v>
      </c>
      <c r="G13" s="7"/>
      <c r="H13" s="8" t="s">
        <v>347</v>
      </c>
      <c r="I13" s="8" t="s">
        <v>348</v>
      </c>
      <c r="J13" s="7"/>
      <c r="K13" s="8" t="s">
        <v>347</v>
      </c>
      <c r="L13" s="8" t="s">
        <v>348</v>
      </c>
      <c r="M13" s="7"/>
      <c r="N13" s="8" t="s">
        <v>347</v>
      </c>
      <c r="O13" s="8" t="s">
        <v>348</v>
      </c>
      <c r="P13" s="7"/>
      <c r="Q13" s="8" t="s">
        <v>347</v>
      </c>
      <c r="R13" s="8" t="s">
        <v>348</v>
      </c>
      <c r="S13" s="7"/>
      <c r="T13" s="8" t="s">
        <v>347</v>
      </c>
      <c r="U13" s="8" t="s">
        <v>348</v>
      </c>
      <c r="V13" s="7"/>
      <c r="W13" s="8" t="s">
        <v>347</v>
      </c>
      <c r="X13" s="8" t="s">
        <v>348</v>
      </c>
      <c r="Y13" s="7"/>
      <c r="Z13" s="8" t="s">
        <v>347</v>
      </c>
      <c r="AA13" s="8" t="s">
        <v>348</v>
      </c>
      <c r="AB13" s="7"/>
      <c r="AC13" s="8" t="s">
        <v>347</v>
      </c>
      <c r="AD13" s="8" t="s">
        <v>348</v>
      </c>
      <c r="AE13" s="7"/>
      <c r="AF13" s="8" t="s">
        <v>347</v>
      </c>
      <c r="AG13" s="8" t="s">
        <v>348</v>
      </c>
      <c r="AH13" s="7"/>
      <c r="AI13" s="8" t="s">
        <v>347</v>
      </c>
      <c r="AJ13" s="8" t="s">
        <v>348</v>
      </c>
      <c r="AK13" s="7"/>
      <c r="AL13" s="8" t="s">
        <v>347</v>
      </c>
      <c r="AM13" s="8" t="s">
        <v>348</v>
      </c>
      <c r="AN13" s="7"/>
      <c r="AO13" s="8" t="s">
        <v>347</v>
      </c>
      <c r="AP13" s="8" t="s">
        <v>348</v>
      </c>
      <c r="AQ13" s="7"/>
      <c r="AR13" s="8" t="s">
        <v>347</v>
      </c>
      <c r="AS13" s="8" t="s">
        <v>348</v>
      </c>
      <c r="AT13" s="7"/>
      <c r="AU13" s="8" t="s">
        <v>347</v>
      </c>
      <c r="AV13" s="8" t="s">
        <v>348</v>
      </c>
      <c r="AW13" s="7"/>
      <c r="AX13" s="8" t="s">
        <v>347</v>
      </c>
      <c r="AY13" s="8" t="s">
        <v>348</v>
      </c>
      <c r="AZ13" s="8"/>
      <c r="BA13" s="8" t="s">
        <v>347</v>
      </c>
      <c r="BB13" s="8" t="s">
        <v>348</v>
      </c>
      <c r="BC13" s="7"/>
      <c r="BD13" s="8" t="s">
        <v>347</v>
      </c>
      <c r="BE13" s="8" t="s">
        <v>348</v>
      </c>
      <c r="BF13" s="7"/>
      <c r="BG13" s="8" t="s">
        <v>347</v>
      </c>
      <c r="BH13" s="8" t="s">
        <v>348</v>
      </c>
      <c r="BI13" s="2"/>
      <c r="BJ13" s="2"/>
      <c r="BK13" s="2"/>
      <c r="BL13" s="2"/>
      <c r="BM13" s="2"/>
      <c r="BN13" s="2"/>
      <c r="BO13" s="2"/>
      <c r="BP13" s="2"/>
      <c r="BQ13" s="2"/>
      <c r="BR13" s="2"/>
      <c r="BS13" s="2"/>
      <c r="BT13" s="2"/>
      <c r="BU13" s="2"/>
      <c r="BV13" s="2"/>
    </row>
    <row r="14" spans="1:74" ht="50">
      <c r="A14" s="1"/>
      <c r="B14" s="9" t="s">
        <v>543</v>
      </c>
      <c r="C14" s="9" t="s">
        <v>544</v>
      </c>
      <c r="D14" s="1"/>
      <c r="E14" s="9" t="s">
        <v>543</v>
      </c>
      <c r="F14" s="9" t="s">
        <v>544</v>
      </c>
      <c r="G14" s="1"/>
      <c r="H14" s="9" t="s">
        <v>546</v>
      </c>
      <c r="I14" s="9" t="s">
        <v>547</v>
      </c>
      <c r="J14" s="1"/>
      <c r="K14" s="9" t="s">
        <v>546</v>
      </c>
      <c r="L14" s="9" t="s">
        <v>547</v>
      </c>
      <c r="M14" s="1"/>
      <c r="N14" s="9" t="s">
        <v>545</v>
      </c>
      <c r="O14" s="9" t="s">
        <v>542</v>
      </c>
      <c r="P14" s="1"/>
      <c r="Q14" s="9" t="s">
        <v>545</v>
      </c>
      <c r="R14" s="9" t="s">
        <v>542</v>
      </c>
      <c r="S14" s="1"/>
      <c r="T14" s="9" t="s">
        <v>545</v>
      </c>
      <c r="U14" s="9" t="s">
        <v>542</v>
      </c>
      <c r="V14" s="1"/>
      <c r="W14" s="9" t="s">
        <v>545</v>
      </c>
      <c r="X14" s="9" t="s">
        <v>542</v>
      </c>
      <c r="Y14" s="1"/>
      <c r="Z14" s="9" t="s">
        <v>545</v>
      </c>
      <c r="AA14" s="9" t="s">
        <v>542</v>
      </c>
      <c r="AB14" s="1"/>
      <c r="AC14" s="9" t="s">
        <v>545</v>
      </c>
      <c r="AD14" s="9" t="s">
        <v>542</v>
      </c>
      <c r="AE14" s="1"/>
      <c r="AF14" s="9" t="s">
        <v>545</v>
      </c>
      <c r="AG14" s="9" t="s">
        <v>542</v>
      </c>
      <c r="AH14" s="1"/>
      <c r="AI14" s="9" t="s">
        <v>545</v>
      </c>
      <c r="AJ14" s="9" t="s">
        <v>542</v>
      </c>
      <c r="AK14" s="1"/>
      <c r="AL14" s="9" t="s">
        <v>545</v>
      </c>
      <c r="AM14" s="9" t="s">
        <v>542</v>
      </c>
      <c r="AN14" s="1"/>
      <c r="AO14" s="9" t="s">
        <v>545</v>
      </c>
      <c r="AP14" s="9" t="s">
        <v>542</v>
      </c>
      <c r="AQ14" s="1"/>
      <c r="AR14" s="9" t="s">
        <v>545</v>
      </c>
      <c r="AS14" s="9" t="s">
        <v>542</v>
      </c>
      <c r="AT14" s="1"/>
      <c r="AU14" s="9" t="s">
        <v>545</v>
      </c>
      <c r="AV14" s="9" t="s">
        <v>542</v>
      </c>
      <c r="AW14" s="1"/>
      <c r="AX14" s="9" t="s">
        <v>545</v>
      </c>
      <c r="AY14" s="9" t="s">
        <v>542</v>
      </c>
      <c r="AZ14" s="9"/>
      <c r="BA14" s="9" t="s">
        <v>548</v>
      </c>
      <c r="BB14" s="9" t="s">
        <v>549</v>
      </c>
      <c r="BC14" s="1"/>
      <c r="BD14" s="9" t="s">
        <v>450</v>
      </c>
      <c r="BE14" s="10" t="s">
        <v>451</v>
      </c>
      <c r="BF14" s="1"/>
      <c r="BG14" s="2"/>
      <c r="BH14" s="2"/>
      <c r="BI14" s="2"/>
      <c r="BJ14" s="2"/>
      <c r="BK14" s="2"/>
      <c r="BL14" s="2"/>
      <c r="BM14" s="2"/>
      <c r="BN14" s="2"/>
      <c r="BO14" s="2"/>
      <c r="BP14" s="2"/>
      <c r="BQ14" s="2"/>
      <c r="BR14" s="2"/>
      <c r="BS14" s="2"/>
      <c r="BT14" s="2"/>
      <c r="BU14" s="2"/>
      <c r="BV14" s="2"/>
    </row>
    <row r="15" spans="1:74">
      <c r="A15" s="11"/>
      <c r="B15" s="8" t="s">
        <v>186</v>
      </c>
      <c r="C15" s="8" t="s">
        <v>187</v>
      </c>
      <c r="D15" s="7"/>
      <c r="E15" s="8" t="s">
        <v>186</v>
      </c>
      <c r="F15" s="8" t="s">
        <v>187</v>
      </c>
      <c r="G15" s="7"/>
      <c r="H15" s="8" t="s">
        <v>186</v>
      </c>
      <c r="I15" s="8" t="s">
        <v>187</v>
      </c>
      <c r="J15" s="7"/>
      <c r="K15" s="8" t="s">
        <v>186</v>
      </c>
      <c r="L15" s="8" t="s">
        <v>187</v>
      </c>
      <c r="M15" s="7"/>
      <c r="N15" s="8" t="s">
        <v>186</v>
      </c>
      <c r="O15" s="8" t="s">
        <v>187</v>
      </c>
      <c r="P15" s="7"/>
      <c r="Q15" s="8" t="s">
        <v>186</v>
      </c>
      <c r="R15" s="8" t="s">
        <v>187</v>
      </c>
      <c r="S15" s="7"/>
      <c r="T15" s="8" t="s">
        <v>186</v>
      </c>
      <c r="U15" s="8" t="s">
        <v>187</v>
      </c>
      <c r="V15" s="7"/>
      <c r="W15" s="8" t="s">
        <v>186</v>
      </c>
      <c r="X15" s="8" t="s">
        <v>187</v>
      </c>
      <c r="Y15" s="7"/>
      <c r="Z15" s="8" t="s">
        <v>186</v>
      </c>
      <c r="AA15" s="8" t="s">
        <v>187</v>
      </c>
      <c r="AB15" s="7"/>
      <c r="AC15" s="8" t="s">
        <v>186</v>
      </c>
      <c r="AD15" s="8" t="s">
        <v>187</v>
      </c>
      <c r="AE15" s="7"/>
      <c r="AF15" s="8" t="s">
        <v>186</v>
      </c>
      <c r="AG15" s="8" t="s">
        <v>187</v>
      </c>
      <c r="AH15" s="7"/>
      <c r="AI15" s="8" t="s">
        <v>186</v>
      </c>
      <c r="AJ15" s="8" t="s">
        <v>187</v>
      </c>
      <c r="AK15" s="7"/>
      <c r="AL15" s="8" t="s">
        <v>186</v>
      </c>
      <c r="AM15" s="8" t="s">
        <v>187</v>
      </c>
      <c r="AN15" s="7"/>
      <c r="AO15" s="8" t="s">
        <v>186</v>
      </c>
      <c r="AP15" s="8" t="s">
        <v>187</v>
      </c>
      <c r="AQ15" s="7"/>
      <c r="AR15" s="8" t="s">
        <v>186</v>
      </c>
      <c r="AS15" s="8" t="s">
        <v>187</v>
      </c>
      <c r="AT15" s="7"/>
      <c r="AU15" s="8" t="s">
        <v>186</v>
      </c>
      <c r="AV15" s="8" t="s">
        <v>187</v>
      </c>
      <c r="AW15" s="7"/>
      <c r="AX15" s="8" t="s">
        <v>186</v>
      </c>
      <c r="AY15" s="8" t="s">
        <v>187</v>
      </c>
      <c r="AZ15" s="8"/>
      <c r="BA15" s="8" t="s">
        <v>186</v>
      </c>
      <c r="BB15" s="8" t="s">
        <v>187</v>
      </c>
      <c r="BC15" s="7"/>
      <c r="BD15" s="8" t="s">
        <v>186</v>
      </c>
      <c r="BE15" s="8" t="s">
        <v>187</v>
      </c>
      <c r="BF15" s="7"/>
      <c r="BG15" s="8" t="s">
        <v>186</v>
      </c>
      <c r="BH15" s="8" t="s">
        <v>187</v>
      </c>
      <c r="BI15" s="2"/>
      <c r="BJ15" s="2"/>
      <c r="BK15" s="2"/>
      <c r="BL15" s="2"/>
      <c r="BM15" s="2"/>
      <c r="BN15" s="2"/>
      <c r="BO15" s="2"/>
      <c r="BP15" s="2"/>
      <c r="BQ15" s="2"/>
      <c r="BR15" s="2"/>
      <c r="BS15" s="2"/>
      <c r="BT15" s="2"/>
      <c r="BU15" s="2"/>
      <c r="BV15" s="2"/>
    </row>
    <row r="16" spans="1:74" ht="75">
      <c r="A16" s="1"/>
      <c r="B16" s="9" t="s">
        <v>499</v>
      </c>
      <c r="C16" s="9" t="s">
        <v>500</v>
      </c>
      <c r="D16" s="1"/>
      <c r="E16" s="9" t="s">
        <v>499</v>
      </c>
      <c r="F16" s="9" t="s">
        <v>500</v>
      </c>
      <c r="G16" s="1"/>
      <c r="H16" s="9" t="s">
        <v>499</v>
      </c>
      <c r="I16" s="9" t="s">
        <v>500</v>
      </c>
      <c r="J16" s="1"/>
      <c r="K16" s="9" t="s">
        <v>499</v>
      </c>
      <c r="L16" s="9" t="s">
        <v>500</v>
      </c>
      <c r="M16" s="1"/>
      <c r="N16" s="9" t="s">
        <v>499</v>
      </c>
      <c r="O16" s="9" t="s">
        <v>500</v>
      </c>
      <c r="P16" s="1"/>
      <c r="Q16" s="9" t="s">
        <v>525</v>
      </c>
      <c r="R16" s="9" t="s">
        <v>521</v>
      </c>
      <c r="S16" s="1"/>
      <c r="T16" s="9" t="s">
        <v>499</v>
      </c>
      <c r="U16" s="9" t="s">
        <v>500</v>
      </c>
      <c r="V16" s="1"/>
      <c r="W16" s="9" t="s">
        <v>520</v>
      </c>
      <c r="X16" s="9" t="s">
        <v>550</v>
      </c>
      <c r="Y16" s="1"/>
      <c r="Z16" s="9" t="s">
        <v>526</v>
      </c>
      <c r="AA16" s="9" t="s">
        <v>527</v>
      </c>
      <c r="AB16" s="1"/>
      <c r="AC16" s="9" t="s">
        <v>526</v>
      </c>
      <c r="AD16" s="9" t="s">
        <v>527</v>
      </c>
      <c r="AE16" s="1"/>
      <c r="AF16" s="9" t="s">
        <v>526</v>
      </c>
      <c r="AG16" s="9" t="s">
        <v>527</v>
      </c>
      <c r="AH16" s="1"/>
      <c r="AI16" s="9" t="s">
        <v>526</v>
      </c>
      <c r="AJ16" s="9" t="s">
        <v>527</v>
      </c>
      <c r="AK16" s="1"/>
      <c r="AL16" s="9" t="s">
        <v>528</v>
      </c>
      <c r="AM16" s="9" t="s">
        <v>529</v>
      </c>
      <c r="AN16" s="1"/>
      <c r="AO16" s="9" t="s">
        <v>528</v>
      </c>
      <c r="AP16" s="9" t="s">
        <v>529</v>
      </c>
      <c r="AQ16" s="1"/>
      <c r="AR16" s="9" t="s">
        <v>531</v>
      </c>
      <c r="AS16" s="9" t="s">
        <v>530</v>
      </c>
      <c r="AT16" s="1"/>
      <c r="AU16" s="9" t="s">
        <v>499</v>
      </c>
      <c r="AV16" s="9" t="s">
        <v>500</v>
      </c>
      <c r="AW16" s="1"/>
      <c r="AX16" s="9" t="s">
        <v>532</v>
      </c>
      <c r="AY16" s="9" t="s">
        <v>522</v>
      </c>
      <c r="AZ16" s="9"/>
      <c r="BA16" s="9" t="s">
        <v>533</v>
      </c>
      <c r="BB16" s="9" t="s">
        <v>523</v>
      </c>
      <c r="BC16" s="1"/>
      <c r="BD16" s="9" t="s">
        <v>534</v>
      </c>
      <c r="BE16" s="9" t="s">
        <v>524</v>
      </c>
      <c r="BF16" s="1"/>
      <c r="BG16" s="2"/>
      <c r="BH16" s="2"/>
      <c r="BI16" s="2"/>
      <c r="BJ16" s="2"/>
      <c r="BK16" s="2"/>
      <c r="BL16" s="2"/>
      <c r="BM16" s="2"/>
      <c r="BN16" s="2"/>
      <c r="BO16" s="2"/>
      <c r="BP16" s="2"/>
      <c r="BQ16" s="2"/>
      <c r="BR16" s="2"/>
      <c r="BS16" s="2"/>
      <c r="BT16" s="2"/>
      <c r="BU16" s="2"/>
      <c r="BV16" s="2"/>
    </row>
    <row r="17" spans="1:74">
      <c r="A17" s="11"/>
      <c r="B17" s="8" t="s">
        <v>145</v>
      </c>
      <c r="C17" s="8" t="s">
        <v>146</v>
      </c>
      <c r="D17" s="7"/>
      <c r="E17" s="8" t="s">
        <v>145</v>
      </c>
      <c r="F17" s="8" t="s">
        <v>146</v>
      </c>
      <c r="G17" s="7"/>
      <c r="H17" s="8" t="s">
        <v>145</v>
      </c>
      <c r="I17" s="8" t="s">
        <v>146</v>
      </c>
      <c r="J17" s="7"/>
      <c r="K17" s="8" t="s">
        <v>145</v>
      </c>
      <c r="L17" s="8" t="s">
        <v>146</v>
      </c>
      <c r="M17" s="7"/>
      <c r="N17" s="8" t="s">
        <v>145</v>
      </c>
      <c r="O17" s="8" t="s">
        <v>146</v>
      </c>
      <c r="P17" s="7"/>
      <c r="Q17" s="8" t="s">
        <v>145</v>
      </c>
      <c r="R17" s="8" t="s">
        <v>146</v>
      </c>
      <c r="S17" s="7"/>
      <c r="T17" s="8" t="s">
        <v>145</v>
      </c>
      <c r="U17" s="8" t="s">
        <v>146</v>
      </c>
      <c r="V17" s="7"/>
      <c r="W17" s="8" t="s">
        <v>145</v>
      </c>
      <c r="X17" s="8" t="s">
        <v>146</v>
      </c>
      <c r="Y17" s="7"/>
      <c r="Z17" s="8" t="s">
        <v>145</v>
      </c>
      <c r="AA17" s="8" t="s">
        <v>146</v>
      </c>
      <c r="AB17" s="7"/>
      <c r="AC17" s="8" t="s">
        <v>145</v>
      </c>
      <c r="AD17" s="8" t="s">
        <v>146</v>
      </c>
      <c r="AE17" s="7"/>
      <c r="AF17" s="8" t="s">
        <v>145</v>
      </c>
      <c r="AG17" s="8" t="s">
        <v>146</v>
      </c>
      <c r="AH17" s="7"/>
      <c r="AI17" s="8" t="s">
        <v>145</v>
      </c>
      <c r="AJ17" s="8" t="s">
        <v>146</v>
      </c>
      <c r="AK17" s="7"/>
      <c r="AL17" s="8" t="s">
        <v>145</v>
      </c>
      <c r="AM17" s="8" t="s">
        <v>146</v>
      </c>
      <c r="AN17" s="7"/>
      <c r="AO17" s="8" t="s">
        <v>145</v>
      </c>
      <c r="AP17" s="8" t="s">
        <v>146</v>
      </c>
      <c r="AQ17" s="7"/>
      <c r="AR17" s="8" t="s">
        <v>145</v>
      </c>
      <c r="AS17" s="8" t="s">
        <v>146</v>
      </c>
      <c r="AT17" s="7"/>
      <c r="AU17" s="8" t="s">
        <v>145</v>
      </c>
      <c r="AV17" s="8" t="s">
        <v>146</v>
      </c>
      <c r="AW17" s="7"/>
      <c r="AX17" s="8" t="s">
        <v>145</v>
      </c>
      <c r="AY17" s="8" t="s">
        <v>146</v>
      </c>
      <c r="AZ17" s="8"/>
      <c r="BA17" s="8" t="s">
        <v>145</v>
      </c>
      <c r="BB17" s="8" t="s">
        <v>146</v>
      </c>
      <c r="BC17" s="7"/>
      <c r="BD17" s="8" t="s">
        <v>145</v>
      </c>
      <c r="BE17" s="8" t="s">
        <v>146</v>
      </c>
      <c r="BF17" s="7"/>
      <c r="BG17" s="8" t="s">
        <v>145</v>
      </c>
      <c r="BH17" s="8" t="s">
        <v>146</v>
      </c>
      <c r="BI17" s="2"/>
      <c r="BJ17" s="2"/>
      <c r="BK17" s="2"/>
      <c r="BL17" s="2"/>
      <c r="BM17" s="2"/>
      <c r="BN17" s="2"/>
      <c r="BO17" s="2"/>
      <c r="BP17" s="2"/>
      <c r="BQ17" s="2"/>
      <c r="BR17" s="2"/>
      <c r="BS17" s="2"/>
      <c r="BT17" s="2"/>
      <c r="BU17" s="2"/>
      <c r="BV17" s="2"/>
    </row>
    <row r="18" spans="1:74" ht="62.5">
      <c r="A18" s="1"/>
      <c r="B18" s="9" t="s">
        <v>552</v>
      </c>
      <c r="C18" s="9" t="s">
        <v>553</v>
      </c>
      <c r="D18" s="1"/>
      <c r="E18" s="9" t="s">
        <v>552</v>
      </c>
      <c r="F18" s="9" t="s">
        <v>553</v>
      </c>
      <c r="G18" s="1"/>
      <c r="H18" s="9" t="s">
        <v>552</v>
      </c>
      <c r="I18" s="9" t="s">
        <v>553</v>
      </c>
      <c r="J18" s="1"/>
      <c r="K18" s="9" t="s">
        <v>552</v>
      </c>
      <c r="L18" s="9" t="s">
        <v>553</v>
      </c>
      <c r="M18" s="1"/>
      <c r="N18" s="9" t="s">
        <v>552</v>
      </c>
      <c r="O18" s="9" t="s">
        <v>553</v>
      </c>
      <c r="P18" s="1"/>
      <c r="Q18" s="9" t="s">
        <v>552</v>
      </c>
      <c r="R18" s="9" t="s">
        <v>553</v>
      </c>
      <c r="S18" s="1"/>
      <c r="T18" s="9" t="s">
        <v>552</v>
      </c>
      <c r="U18" s="9" t="s">
        <v>553</v>
      </c>
      <c r="V18" s="1"/>
      <c r="W18" s="9" t="s">
        <v>552</v>
      </c>
      <c r="X18" s="9" t="s">
        <v>553</v>
      </c>
      <c r="Y18" s="1"/>
      <c r="Z18" s="9" t="s">
        <v>552</v>
      </c>
      <c r="AA18" s="9" t="s">
        <v>553</v>
      </c>
      <c r="AB18" s="1"/>
      <c r="AC18" s="9" t="s">
        <v>552</v>
      </c>
      <c r="AD18" s="9" t="s">
        <v>553</v>
      </c>
      <c r="AE18" s="1"/>
      <c r="AF18" s="9" t="s">
        <v>552</v>
      </c>
      <c r="AG18" s="9" t="s">
        <v>553</v>
      </c>
      <c r="AH18" s="1"/>
      <c r="AI18" s="9" t="s">
        <v>552</v>
      </c>
      <c r="AJ18" s="9" t="s">
        <v>553</v>
      </c>
      <c r="AK18" s="1"/>
      <c r="AL18" s="9" t="s">
        <v>555</v>
      </c>
      <c r="AM18" s="9" t="s">
        <v>554</v>
      </c>
      <c r="AN18" s="1"/>
      <c r="AO18" s="9" t="s">
        <v>555</v>
      </c>
      <c r="AP18" s="9" t="s">
        <v>554</v>
      </c>
      <c r="AQ18" s="1"/>
      <c r="AR18" s="9" t="s">
        <v>555</v>
      </c>
      <c r="AS18" s="9" t="s">
        <v>554</v>
      </c>
      <c r="AT18" s="1"/>
      <c r="AU18" s="9" t="s">
        <v>555</v>
      </c>
      <c r="AV18" s="9" t="s">
        <v>554</v>
      </c>
      <c r="AW18" s="1"/>
      <c r="AX18" s="9" t="s">
        <v>556</v>
      </c>
      <c r="AY18" s="9" t="s">
        <v>557</v>
      </c>
      <c r="AZ18" s="12"/>
      <c r="BA18" s="12" t="s">
        <v>558</v>
      </c>
      <c r="BB18" s="12" t="s">
        <v>559</v>
      </c>
      <c r="BC18" s="1"/>
      <c r="BD18" s="9" t="s">
        <v>556</v>
      </c>
      <c r="BE18" s="9" t="s">
        <v>557</v>
      </c>
      <c r="BF18" s="1"/>
      <c r="BG18" s="2"/>
      <c r="BH18" s="2"/>
      <c r="BI18" s="2"/>
      <c r="BJ18" s="2"/>
      <c r="BK18" s="2"/>
      <c r="BL18" s="2"/>
      <c r="BM18" s="2"/>
      <c r="BN18" s="2"/>
      <c r="BO18" s="2"/>
      <c r="BP18" s="2"/>
      <c r="BQ18" s="2"/>
      <c r="BR18" s="2"/>
      <c r="BS18" s="2"/>
      <c r="BT18" s="2"/>
      <c r="BU18" s="2"/>
      <c r="BV18" s="2"/>
    </row>
    <row r="19" spans="1:74">
      <c r="A19" s="1"/>
      <c r="B19" s="8" t="s">
        <v>144</v>
      </c>
      <c r="C19" s="8" t="s">
        <v>143</v>
      </c>
      <c r="D19" s="1"/>
      <c r="E19" s="8" t="s">
        <v>144</v>
      </c>
      <c r="F19" s="8" t="s">
        <v>143</v>
      </c>
      <c r="G19" s="1"/>
      <c r="H19" s="8" t="s">
        <v>144</v>
      </c>
      <c r="I19" s="8" t="s">
        <v>143</v>
      </c>
      <c r="J19" s="7"/>
      <c r="K19" s="8" t="s">
        <v>144</v>
      </c>
      <c r="L19" s="8" t="s">
        <v>143</v>
      </c>
      <c r="M19" s="1"/>
      <c r="N19" s="8" t="s">
        <v>144</v>
      </c>
      <c r="O19" s="8" t="s">
        <v>143</v>
      </c>
      <c r="P19" s="7"/>
      <c r="Q19" s="8" t="s">
        <v>144</v>
      </c>
      <c r="R19" s="8" t="s">
        <v>143</v>
      </c>
      <c r="S19" s="7"/>
      <c r="T19" s="8" t="s">
        <v>144</v>
      </c>
      <c r="U19" s="8" t="s">
        <v>143</v>
      </c>
      <c r="V19" s="7"/>
      <c r="W19" s="8" t="s">
        <v>144</v>
      </c>
      <c r="X19" s="8" t="s">
        <v>143</v>
      </c>
      <c r="Y19" s="7"/>
      <c r="Z19" s="8" t="s">
        <v>144</v>
      </c>
      <c r="AA19" s="8" t="s">
        <v>143</v>
      </c>
      <c r="AB19" s="7"/>
      <c r="AC19" s="8" t="s">
        <v>144</v>
      </c>
      <c r="AD19" s="8" t="s">
        <v>143</v>
      </c>
      <c r="AE19" s="7"/>
      <c r="AF19" s="8" t="s">
        <v>144</v>
      </c>
      <c r="AG19" s="8" t="s">
        <v>143</v>
      </c>
      <c r="AH19" s="7"/>
      <c r="AI19" s="8" t="s">
        <v>144</v>
      </c>
      <c r="AJ19" s="8" t="s">
        <v>143</v>
      </c>
      <c r="AK19" s="7"/>
      <c r="AL19" s="8" t="s">
        <v>144</v>
      </c>
      <c r="AM19" s="8" t="s">
        <v>143</v>
      </c>
      <c r="AN19" s="7"/>
      <c r="AO19" s="8" t="s">
        <v>144</v>
      </c>
      <c r="AP19" s="8" t="s">
        <v>143</v>
      </c>
      <c r="AQ19" s="7"/>
      <c r="AR19" s="8" t="s">
        <v>144</v>
      </c>
      <c r="AS19" s="8" t="s">
        <v>143</v>
      </c>
      <c r="AT19" s="7"/>
      <c r="AU19" s="8" t="s">
        <v>144</v>
      </c>
      <c r="AV19" s="8" t="s">
        <v>143</v>
      </c>
      <c r="AW19" s="7"/>
      <c r="AX19" s="8" t="s">
        <v>144</v>
      </c>
      <c r="AY19" s="8" t="s">
        <v>143</v>
      </c>
      <c r="AZ19" s="8"/>
      <c r="BA19" s="8" t="s">
        <v>144</v>
      </c>
      <c r="BB19" s="8" t="s">
        <v>143</v>
      </c>
      <c r="BC19" s="7"/>
      <c r="BD19" s="8" t="s">
        <v>144</v>
      </c>
      <c r="BE19" s="8" t="s">
        <v>143</v>
      </c>
      <c r="BF19" s="7"/>
      <c r="BG19" s="8" t="s">
        <v>144</v>
      </c>
      <c r="BH19" s="8" t="s">
        <v>143</v>
      </c>
      <c r="BI19" s="2"/>
      <c r="BJ19" s="2"/>
      <c r="BK19" s="2"/>
      <c r="BL19" s="2"/>
      <c r="BM19" s="2"/>
      <c r="BN19" s="2"/>
      <c r="BO19" s="2"/>
      <c r="BP19" s="2"/>
      <c r="BQ19" s="2"/>
      <c r="BR19" s="2"/>
      <c r="BS19" s="2"/>
      <c r="BT19" s="2"/>
      <c r="BU19" s="2"/>
      <c r="BV19" s="2"/>
    </row>
    <row r="20" spans="1:74" ht="128">
      <c r="A20" s="7"/>
      <c r="B20" s="13" t="s">
        <v>456</v>
      </c>
      <c r="C20" s="13" t="s">
        <v>456</v>
      </c>
      <c r="D20" s="7"/>
      <c r="E20" s="13" t="s">
        <v>456</v>
      </c>
      <c r="F20" s="13" t="s">
        <v>456</v>
      </c>
      <c r="G20" s="7"/>
      <c r="H20" s="9" t="s">
        <v>570</v>
      </c>
      <c r="I20" s="9" t="s">
        <v>571</v>
      </c>
      <c r="J20" s="1"/>
      <c r="K20" s="9" t="s">
        <v>570</v>
      </c>
      <c r="L20" s="9" t="s">
        <v>571</v>
      </c>
      <c r="M20" s="1"/>
      <c r="N20" s="9" t="s">
        <v>560</v>
      </c>
      <c r="O20" s="9" t="s">
        <v>561</v>
      </c>
      <c r="P20" s="1"/>
      <c r="Q20" s="9" t="s">
        <v>560</v>
      </c>
      <c r="R20" s="9" t="s">
        <v>561</v>
      </c>
      <c r="S20" s="1"/>
      <c r="T20" s="9" t="s">
        <v>562</v>
      </c>
      <c r="U20" s="9" t="s">
        <v>563</v>
      </c>
      <c r="V20" s="1"/>
      <c r="W20" s="9" t="s">
        <v>562</v>
      </c>
      <c r="X20" s="9" t="s">
        <v>563</v>
      </c>
      <c r="Y20" s="1"/>
      <c r="Z20" s="9" t="s">
        <v>564</v>
      </c>
      <c r="AA20" s="9" t="s">
        <v>565</v>
      </c>
      <c r="AB20" s="1"/>
      <c r="AC20" s="9" t="s">
        <v>564</v>
      </c>
      <c r="AD20" s="9" t="s">
        <v>565</v>
      </c>
      <c r="AE20" s="1"/>
      <c r="AF20" s="9" t="s">
        <v>564</v>
      </c>
      <c r="AG20" s="9" t="s">
        <v>565</v>
      </c>
      <c r="AH20" s="1"/>
      <c r="AI20" s="9" t="s">
        <v>564</v>
      </c>
      <c r="AJ20" s="9" t="s">
        <v>565</v>
      </c>
      <c r="AK20" s="1"/>
      <c r="AL20" s="9" t="s">
        <v>567</v>
      </c>
      <c r="AM20" s="9" t="s">
        <v>566</v>
      </c>
      <c r="AN20" s="1"/>
      <c r="AO20" s="9" t="s">
        <v>567</v>
      </c>
      <c r="AP20" s="9" t="s">
        <v>566</v>
      </c>
      <c r="AQ20" s="1"/>
      <c r="AR20" s="9" t="s">
        <v>567</v>
      </c>
      <c r="AS20" s="9" t="s">
        <v>566</v>
      </c>
      <c r="AT20" s="1"/>
      <c r="AU20" s="9" t="s">
        <v>567</v>
      </c>
      <c r="AV20" s="9" t="s">
        <v>566</v>
      </c>
      <c r="AW20" s="1"/>
      <c r="AX20" s="9" t="s">
        <v>567</v>
      </c>
      <c r="AY20" s="9" t="s">
        <v>566</v>
      </c>
      <c r="AZ20" s="10"/>
      <c r="BA20" s="10" t="s">
        <v>568</v>
      </c>
      <c r="BB20" s="10" t="s">
        <v>569</v>
      </c>
      <c r="BC20" s="1"/>
      <c r="BD20" s="10" t="s">
        <v>444</v>
      </c>
      <c r="BE20" s="10" t="s">
        <v>445</v>
      </c>
      <c r="BF20" s="1"/>
      <c r="BG20" s="2"/>
      <c r="BH20" s="2"/>
      <c r="BI20" s="2"/>
      <c r="BJ20" s="2"/>
      <c r="BK20" s="2"/>
      <c r="BL20" s="2"/>
      <c r="BM20" s="2"/>
      <c r="BN20" s="2"/>
      <c r="BO20" s="2"/>
      <c r="BP20" s="2"/>
      <c r="BQ20" s="2"/>
      <c r="BR20" s="2"/>
      <c r="BS20" s="2"/>
      <c r="BT20" s="2"/>
      <c r="BU20" s="2"/>
      <c r="BV20" s="2"/>
    </row>
    <row r="21" spans="1:74">
      <c r="A21" s="1"/>
      <c r="B21" s="8" t="s">
        <v>147</v>
      </c>
      <c r="C21" s="8" t="s">
        <v>148</v>
      </c>
      <c r="D21" s="1"/>
      <c r="E21" s="8" t="s">
        <v>147</v>
      </c>
      <c r="F21" s="8" t="s">
        <v>148</v>
      </c>
      <c r="G21" s="1"/>
      <c r="H21" s="8" t="s">
        <v>147</v>
      </c>
      <c r="I21" s="8" t="s">
        <v>148</v>
      </c>
      <c r="J21" s="7"/>
      <c r="K21" s="8" t="s">
        <v>147</v>
      </c>
      <c r="L21" s="8" t="s">
        <v>148</v>
      </c>
      <c r="M21" s="1"/>
      <c r="N21" s="8" t="s">
        <v>147</v>
      </c>
      <c r="O21" s="8" t="s">
        <v>148</v>
      </c>
      <c r="P21" s="7"/>
      <c r="Q21" s="8" t="s">
        <v>147</v>
      </c>
      <c r="R21" s="8" t="s">
        <v>148</v>
      </c>
      <c r="S21" s="7"/>
      <c r="T21" s="8" t="s">
        <v>147</v>
      </c>
      <c r="U21" s="8" t="s">
        <v>148</v>
      </c>
      <c r="V21" s="7"/>
      <c r="W21" s="8" t="s">
        <v>147</v>
      </c>
      <c r="X21" s="8" t="s">
        <v>148</v>
      </c>
      <c r="Y21" s="7"/>
      <c r="Z21" s="8" t="s">
        <v>147</v>
      </c>
      <c r="AA21" s="8" t="s">
        <v>148</v>
      </c>
      <c r="AB21" s="7"/>
      <c r="AC21" s="8" t="s">
        <v>147</v>
      </c>
      <c r="AD21" s="8" t="s">
        <v>148</v>
      </c>
      <c r="AE21" s="7"/>
      <c r="AF21" s="8" t="s">
        <v>147</v>
      </c>
      <c r="AG21" s="8" t="s">
        <v>148</v>
      </c>
      <c r="AH21" s="7"/>
      <c r="AI21" s="8" t="s">
        <v>147</v>
      </c>
      <c r="AJ21" s="8" t="s">
        <v>148</v>
      </c>
      <c r="AK21" s="7"/>
      <c r="AL21" s="8" t="s">
        <v>147</v>
      </c>
      <c r="AM21" s="8" t="s">
        <v>148</v>
      </c>
      <c r="AN21" s="7"/>
      <c r="AO21" s="8" t="s">
        <v>147</v>
      </c>
      <c r="AP21" s="8" t="s">
        <v>148</v>
      </c>
      <c r="AQ21" s="7"/>
      <c r="AR21" s="8" t="s">
        <v>147</v>
      </c>
      <c r="AS21" s="8" t="s">
        <v>148</v>
      </c>
      <c r="AT21" s="7"/>
      <c r="AU21" s="8" t="s">
        <v>147</v>
      </c>
      <c r="AV21" s="8" t="s">
        <v>148</v>
      </c>
      <c r="AW21" s="7"/>
      <c r="AX21" s="8" t="s">
        <v>147</v>
      </c>
      <c r="AY21" s="8" t="s">
        <v>148</v>
      </c>
      <c r="AZ21" s="8"/>
      <c r="BA21" s="8" t="s">
        <v>147</v>
      </c>
      <c r="BB21" s="8" t="s">
        <v>148</v>
      </c>
      <c r="BC21" s="7"/>
      <c r="BD21" s="8" t="s">
        <v>147</v>
      </c>
      <c r="BE21" s="8" t="s">
        <v>148</v>
      </c>
      <c r="BF21" s="7"/>
      <c r="BG21" s="8" t="s">
        <v>147</v>
      </c>
      <c r="BH21" s="8" t="s">
        <v>148</v>
      </c>
      <c r="BI21" s="2"/>
      <c r="BJ21" s="2"/>
      <c r="BK21" s="2"/>
      <c r="BL21" s="2"/>
      <c r="BM21" s="2"/>
      <c r="BN21" s="2"/>
      <c r="BO21" s="2"/>
      <c r="BP21" s="2"/>
      <c r="BQ21" s="2"/>
      <c r="BR21" s="2"/>
      <c r="BS21" s="2"/>
      <c r="BT21" s="2"/>
      <c r="BU21" s="2"/>
      <c r="BV21" s="2"/>
    </row>
    <row r="22" spans="1:74" ht="62.5">
      <c r="A22" s="7"/>
      <c r="B22" s="13" t="s">
        <v>456</v>
      </c>
      <c r="C22" s="13" t="s">
        <v>456</v>
      </c>
      <c r="D22" s="7"/>
      <c r="E22" s="13" t="s">
        <v>456</v>
      </c>
      <c r="F22" s="13" t="s">
        <v>456</v>
      </c>
      <c r="G22" s="7"/>
      <c r="H22" s="9" t="s">
        <v>572</v>
      </c>
      <c r="I22" s="9" t="s">
        <v>573</v>
      </c>
      <c r="J22" s="1"/>
      <c r="K22" s="9" t="s">
        <v>572</v>
      </c>
      <c r="L22" s="9" t="s">
        <v>573</v>
      </c>
      <c r="M22" s="1"/>
      <c r="N22" s="9" t="s">
        <v>575</v>
      </c>
      <c r="O22" s="9" t="s">
        <v>574</v>
      </c>
      <c r="P22" s="1"/>
      <c r="Q22" s="9" t="s">
        <v>575</v>
      </c>
      <c r="R22" s="9" t="s">
        <v>574</v>
      </c>
      <c r="S22" s="1"/>
      <c r="T22" s="9" t="s">
        <v>575</v>
      </c>
      <c r="U22" s="9" t="s">
        <v>574</v>
      </c>
      <c r="V22" s="1"/>
      <c r="W22" s="9" t="s">
        <v>575</v>
      </c>
      <c r="X22" s="9" t="s">
        <v>574</v>
      </c>
      <c r="Y22" s="1"/>
      <c r="Z22" s="9" t="s">
        <v>575</v>
      </c>
      <c r="AA22" s="9" t="s">
        <v>574</v>
      </c>
      <c r="AB22" s="1"/>
      <c r="AC22" s="9" t="s">
        <v>575</v>
      </c>
      <c r="AD22" s="9" t="s">
        <v>574</v>
      </c>
      <c r="AE22" s="1"/>
      <c r="AF22" s="9" t="s">
        <v>575</v>
      </c>
      <c r="AG22" s="9" t="s">
        <v>574</v>
      </c>
      <c r="AH22" s="1"/>
      <c r="AI22" s="9" t="s">
        <v>576</v>
      </c>
      <c r="AJ22" s="9" t="s">
        <v>577</v>
      </c>
      <c r="AK22" s="1"/>
      <c r="AL22" s="9" t="s">
        <v>579</v>
      </c>
      <c r="AM22" s="9" t="s">
        <v>578</v>
      </c>
      <c r="AN22" s="1"/>
      <c r="AO22" s="9" t="s">
        <v>579</v>
      </c>
      <c r="AP22" s="9" t="s">
        <v>578</v>
      </c>
      <c r="AQ22" s="1"/>
      <c r="AR22" s="9" t="s">
        <v>579</v>
      </c>
      <c r="AS22" s="9" t="s">
        <v>578</v>
      </c>
      <c r="AT22" s="1"/>
      <c r="AU22" s="9" t="s">
        <v>579</v>
      </c>
      <c r="AV22" s="9" t="s">
        <v>578</v>
      </c>
      <c r="AW22" s="1"/>
      <c r="AX22" s="9" t="s">
        <v>580</v>
      </c>
      <c r="AY22" s="9" t="s">
        <v>581</v>
      </c>
      <c r="AZ22" s="9"/>
      <c r="BA22" s="9" t="s">
        <v>582</v>
      </c>
      <c r="BB22" s="9" t="s">
        <v>583</v>
      </c>
      <c r="BC22" s="1"/>
      <c r="BD22" s="9" t="s">
        <v>582</v>
      </c>
      <c r="BE22" s="9" t="s">
        <v>583</v>
      </c>
      <c r="BF22" s="1"/>
      <c r="BG22" s="2"/>
      <c r="BH22" s="2"/>
      <c r="BI22" s="2"/>
      <c r="BJ22" s="2"/>
      <c r="BK22" s="2"/>
      <c r="BL22" s="2"/>
      <c r="BM22" s="2"/>
      <c r="BN22" s="2"/>
      <c r="BO22" s="2"/>
      <c r="BP22" s="2"/>
      <c r="BQ22" s="2"/>
      <c r="BR22" s="2"/>
      <c r="BS22" s="2"/>
      <c r="BT22" s="2"/>
      <c r="BU22" s="2"/>
      <c r="BV22" s="2"/>
    </row>
    <row r="23" spans="1:74">
      <c r="A23" s="7"/>
      <c r="B23" s="8"/>
      <c r="C23" s="8"/>
      <c r="D23" s="7"/>
      <c r="E23" s="8"/>
      <c r="F23" s="8"/>
      <c r="G23" s="7"/>
      <c r="H23" s="8"/>
      <c r="I23" s="8"/>
      <c r="J23" s="7"/>
      <c r="K23" s="8"/>
      <c r="L23" s="8"/>
      <c r="M23" s="7"/>
      <c r="N23" s="8"/>
      <c r="O23" s="8"/>
      <c r="P23" s="7"/>
      <c r="Q23" s="8"/>
      <c r="R23" s="8"/>
      <c r="S23" s="7"/>
      <c r="T23" s="8"/>
      <c r="U23" s="8"/>
      <c r="V23" s="7"/>
      <c r="W23" s="8"/>
      <c r="X23" s="8"/>
      <c r="Y23" s="7"/>
      <c r="Z23" s="8"/>
      <c r="AA23" s="8"/>
      <c r="AB23" s="7"/>
      <c r="AC23" s="8"/>
      <c r="AD23" s="8"/>
      <c r="AE23" s="7"/>
      <c r="AF23" s="8"/>
      <c r="AG23" s="8"/>
      <c r="AH23" s="7"/>
      <c r="AI23" s="8"/>
      <c r="AJ23" s="8"/>
      <c r="AK23" s="7"/>
      <c r="AL23" s="8"/>
      <c r="AM23" s="8"/>
      <c r="AN23" s="7"/>
      <c r="AO23" s="8"/>
      <c r="AP23" s="8"/>
      <c r="AQ23" s="7"/>
      <c r="AR23" s="8"/>
      <c r="AS23" s="8"/>
      <c r="AT23" s="7"/>
      <c r="AU23" s="8"/>
      <c r="AV23" s="8"/>
      <c r="AW23" s="7"/>
      <c r="AX23" s="8" t="s">
        <v>481</v>
      </c>
      <c r="AY23" s="8" t="s">
        <v>162</v>
      </c>
      <c r="AZ23" s="8"/>
      <c r="BA23" s="8" t="s">
        <v>481</v>
      </c>
      <c r="BB23" s="8" t="s">
        <v>162</v>
      </c>
      <c r="BC23" s="7"/>
      <c r="BD23" s="8" t="s">
        <v>481</v>
      </c>
      <c r="BE23" s="8" t="s">
        <v>162</v>
      </c>
      <c r="BF23" s="7"/>
      <c r="BG23" s="8" t="s">
        <v>481</v>
      </c>
      <c r="BH23" s="8" t="s">
        <v>162</v>
      </c>
      <c r="BI23" s="2"/>
      <c r="BJ23" s="2"/>
      <c r="BK23" s="2"/>
      <c r="BL23" s="2"/>
      <c r="BM23" s="2"/>
      <c r="BN23" s="2"/>
      <c r="BO23" s="2"/>
      <c r="BP23" s="2"/>
      <c r="BQ23" s="2"/>
      <c r="BR23" s="2"/>
      <c r="BS23" s="2"/>
      <c r="BT23" s="2"/>
      <c r="BU23" s="2"/>
      <c r="BV23" s="2"/>
    </row>
    <row r="24" spans="1:74" ht="87.5">
      <c r="A24" s="1"/>
      <c r="B24" s="2"/>
      <c r="C24" s="2"/>
      <c r="D24" s="1"/>
      <c r="E24" s="2"/>
      <c r="F24" s="2"/>
      <c r="G24" s="1"/>
      <c r="H24" s="2"/>
      <c r="I24" s="2"/>
      <c r="J24" s="1"/>
      <c r="K24" s="2"/>
      <c r="L24" s="2"/>
      <c r="M24" s="1"/>
      <c r="N24" s="9"/>
      <c r="O24" s="12"/>
      <c r="P24" s="1"/>
      <c r="Q24" s="2"/>
      <c r="R24" s="2"/>
      <c r="S24" s="1"/>
      <c r="T24" s="2"/>
      <c r="U24" s="2"/>
      <c r="V24" s="1"/>
      <c r="W24" s="2"/>
      <c r="X24" s="2"/>
      <c r="Y24" s="1"/>
      <c r="Z24" s="2"/>
      <c r="AA24" s="2"/>
      <c r="AB24" s="1"/>
      <c r="AC24" s="2"/>
      <c r="AD24" s="2"/>
      <c r="AE24" s="1"/>
      <c r="AF24" s="2"/>
      <c r="AG24" s="2"/>
      <c r="AH24" s="1"/>
      <c r="AI24" s="2"/>
      <c r="AJ24" s="2"/>
      <c r="AK24" s="1"/>
      <c r="AL24" s="2"/>
      <c r="AM24" s="2"/>
      <c r="AN24" s="1"/>
      <c r="AO24" s="2"/>
      <c r="AP24" s="2"/>
      <c r="AQ24" s="1"/>
      <c r="AR24" s="2"/>
      <c r="AS24" s="2"/>
      <c r="AT24" s="1"/>
      <c r="AU24" s="2"/>
      <c r="AV24" s="2"/>
      <c r="AW24" s="1"/>
      <c r="AX24" s="9" t="s">
        <v>182</v>
      </c>
      <c r="AY24" s="9" t="s">
        <v>189</v>
      </c>
      <c r="AZ24" s="9"/>
      <c r="BA24" s="9" t="s">
        <v>328</v>
      </c>
      <c r="BB24" s="9" t="s">
        <v>334</v>
      </c>
      <c r="BC24" s="1"/>
      <c r="BD24" s="9" t="s">
        <v>452</v>
      </c>
      <c r="BE24" s="10" t="s">
        <v>453</v>
      </c>
      <c r="BF24" s="1"/>
      <c r="BG24" s="2"/>
      <c r="BH24" s="2"/>
      <c r="BI24" s="2"/>
      <c r="BJ24" s="2"/>
      <c r="BK24" s="2"/>
      <c r="BL24" s="2"/>
      <c r="BM24" s="2"/>
      <c r="BN24" s="2"/>
      <c r="BO24" s="2"/>
      <c r="BP24" s="2"/>
      <c r="BQ24" s="2"/>
      <c r="BR24" s="2"/>
      <c r="BS24" s="2"/>
      <c r="BT24" s="2"/>
      <c r="BU24" s="2"/>
      <c r="BV24" s="2"/>
    </row>
    <row r="25" spans="1:74">
      <c r="A25" s="7"/>
      <c r="B25" s="8"/>
      <c r="C25" s="8"/>
      <c r="D25" s="7"/>
      <c r="E25" s="8"/>
      <c r="F25" s="8"/>
      <c r="G25" s="7"/>
      <c r="H25" s="8"/>
      <c r="I25" s="8"/>
      <c r="J25" s="7"/>
      <c r="K25" s="8"/>
      <c r="L25" s="8"/>
      <c r="M25" s="7"/>
      <c r="N25" s="8"/>
      <c r="O25" s="8"/>
      <c r="P25" s="7"/>
      <c r="Q25" s="8"/>
      <c r="R25" s="8"/>
      <c r="S25" s="7"/>
      <c r="T25" s="8"/>
      <c r="U25" s="8"/>
      <c r="V25" s="7"/>
      <c r="W25" s="8"/>
      <c r="X25" s="8"/>
      <c r="Y25" s="7"/>
      <c r="Z25" s="8"/>
      <c r="AA25" s="8"/>
      <c r="AB25" s="7"/>
      <c r="AC25" s="8"/>
      <c r="AD25" s="8"/>
      <c r="AE25" s="7"/>
      <c r="AF25" s="8"/>
      <c r="AG25" s="8"/>
      <c r="AH25" s="7"/>
      <c r="AI25" s="8"/>
      <c r="AJ25" s="8"/>
      <c r="AK25" s="7"/>
      <c r="AL25" s="8"/>
      <c r="AM25" s="8"/>
      <c r="AN25" s="7"/>
      <c r="AO25" s="8"/>
      <c r="AP25" s="8"/>
      <c r="AQ25" s="7"/>
      <c r="AR25" s="8"/>
      <c r="AS25" s="8"/>
      <c r="AT25" s="7"/>
      <c r="AU25" s="8"/>
      <c r="AV25" s="8"/>
      <c r="AW25" s="7"/>
      <c r="AX25" s="8" t="s">
        <v>183</v>
      </c>
      <c r="AY25" s="8" t="s">
        <v>184</v>
      </c>
      <c r="AZ25" s="8"/>
      <c r="BA25" s="8" t="s">
        <v>183</v>
      </c>
      <c r="BB25" s="8" t="s">
        <v>184</v>
      </c>
      <c r="BC25" s="7"/>
      <c r="BD25" s="8" t="s">
        <v>183</v>
      </c>
      <c r="BE25" s="8" t="s">
        <v>184</v>
      </c>
      <c r="BF25" s="7"/>
      <c r="BG25" s="8" t="s">
        <v>183</v>
      </c>
      <c r="BH25" s="8" t="s">
        <v>184</v>
      </c>
      <c r="BI25" s="2"/>
      <c r="BJ25" s="2"/>
      <c r="BK25" s="2"/>
      <c r="BL25" s="2"/>
      <c r="BM25" s="2"/>
      <c r="BN25" s="2"/>
      <c r="BO25" s="2"/>
      <c r="BP25" s="2"/>
      <c r="BQ25" s="2"/>
      <c r="BR25" s="2"/>
      <c r="BS25" s="2"/>
      <c r="BT25" s="2"/>
      <c r="BU25" s="2"/>
      <c r="BV25" s="2"/>
    </row>
    <row r="26" spans="1:74" ht="75">
      <c r="A26" s="1"/>
      <c r="B26" s="2"/>
      <c r="C26" s="2"/>
      <c r="D26" s="1"/>
      <c r="E26" s="2"/>
      <c r="F26" s="2"/>
      <c r="G26" s="1"/>
      <c r="H26" s="2"/>
      <c r="I26" s="2"/>
      <c r="J26" s="1"/>
      <c r="K26" s="2"/>
      <c r="L26" s="2"/>
      <c r="M26" s="1"/>
      <c r="N26" s="9"/>
      <c r="O26" s="12"/>
      <c r="P26" s="1"/>
      <c r="Q26" s="2"/>
      <c r="R26" s="2"/>
      <c r="S26" s="1"/>
      <c r="T26" s="2"/>
      <c r="U26" s="2"/>
      <c r="V26" s="1"/>
      <c r="W26" s="2"/>
      <c r="X26" s="2"/>
      <c r="Y26" s="1"/>
      <c r="Z26" s="2"/>
      <c r="AA26" s="2"/>
      <c r="AB26" s="1"/>
      <c r="AC26" s="2"/>
      <c r="AD26" s="2"/>
      <c r="AE26" s="1"/>
      <c r="AF26" s="2"/>
      <c r="AG26" s="2"/>
      <c r="AH26" s="1"/>
      <c r="AI26" s="2"/>
      <c r="AJ26" s="2"/>
      <c r="AK26" s="1"/>
      <c r="AL26" s="2"/>
      <c r="AM26" s="2"/>
      <c r="AN26" s="1"/>
      <c r="AO26" s="2"/>
      <c r="AP26" s="2"/>
      <c r="AQ26" s="1"/>
      <c r="AR26" s="2"/>
      <c r="AS26" s="2"/>
      <c r="AT26" s="1"/>
      <c r="AU26" s="2"/>
      <c r="AV26" s="2"/>
      <c r="AW26" s="1"/>
      <c r="AX26" s="9" t="s">
        <v>185</v>
      </c>
      <c r="AY26" s="9" t="s">
        <v>188</v>
      </c>
      <c r="AZ26" s="9"/>
      <c r="BA26" s="9" t="s">
        <v>329</v>
      </c>
      <c r="BB26" s="9" t="s">
        <v>335</v>
      </c>
      <c r="BC26" s="1"/>
      <c r="BD26" s="9" t="s">
        <v>454</v>
      </c>
      <c r="BE26" s="10" t="s">
        <v>455</v>
      </c>
      <c r="BF26" s="1"/>
      <c r="BG26" s="2"/>
      <c r="BH26" s="2"/>
      <c r="BI26" s="2"/>
      <c r="BJ26" s="2"/>
      <c r="BK26" s="2"/>
      <c r="BL26" s="2"/>
      <c r="BM26" s="2"/>
      <c r="BN26" s="2"/>
      <c r="BO26" s="2"/>
      <c r="BP26" s="2"/>
      <c r="BQ26" s="2"/>
      <c r="BR26" s="2"/>
      <c r="BS26" s="2"/>
      <c r="BT26" s="2"/>
      <c r="BU26" s="2"/>
      <c r="BV26" s="2"/>
    </row>
    <row r="27" spans="1:74">
      <c r="A27" s="7"/>
      <c r="B27" s="8"/>
      <c r="C27" s="8"/>
      <c r="D27" s="7"/>
      <c r="E27" s="8"/>
      <c r="F27" s="8"/>
      <c r="G27" s="7"/>
      <c r="H27" s="8"/>
      <c r="I27" s="8"/>
      <c r="J27" s="7"/>
      <c r="K27" s="8"/>
      <c r="L27" s="8"/>
      <c r="M27" s="7"/>
      <c r="N27" s="8"/>
      <c r="O27" s="8"/>
      <c r="P27" s="7"/>
      <c r="Q27" s="8"/>
      <c r="R27" s="8"/>
      <c r="S27" s="7"/>
      <c r="T27" s="8"/>
      <c r="U27" s="8"/>
      <c r="V27" s="7"/>
      <c r="W27" s="8"/>
      <c r="X27" s="8"/>
      <c r="Y27" s="7"/>
      <c r="Z27" s="8"/>
      <c r="AA27" s="8"/>
      <c r="AB27" s="7"/>
      <c r="AC27" s="8"/>
      <c r="AD27" s="8"/>
      <c r="AE27" s="7"/>
      <c r="AF27" s="8"/>
      <c r="AG27" s="8"/>
      <c r="AH27" s="7"/>
      <c r="AI27" s="8"/>
      <c r="AJ27" s="8"/>
      <c r="AK27" s="7"/>
      <c r="AL27" s="8"/>
      <c r="AM27" s="8"/>
      <c r="AN27" s="7"/>
      <c r="AO27" s="8"/>
      <c r="AP27" s="8"/>
      <c r="AQ27" s="7"/>
      <c r="AR27" s="8"/>
      <c r="AS27" s="8"/>
      <c r="AT27" s="7"/>
      <c r="AU27" s="8"/>
      <c r="AV27" s="8"/>
      <c r="AW27" s="7"/>
      <c r="AX27" s="8" t="s">
        <v>163</v>
      </c>
      <c r="AY27" s="8" t="s">
        <v>166</v>
      </c>
      <c r="AZ27" s="8"/>
      <c r="BA27" s="8" t="s">
        <v>163</v>
      </c>
      <c r="BB27" s="8" t="s">
        <v>166</v>
      </c>
      <c r="BC27" s="7"/>
      <c r="BD27" s="8" t="s">
        <v>163</v>
      </c>
      <c r="BE27" s="8" t="s">
        <v>166</v>
      </c>
      <c r="BF27" s="7"/>
      <c r="BG27" s="8" t="s">
        <v>163</v>
      </c>
      <c r="BH27" s="8" t="s">
        <v>166</v>
      </c>
      <c r="BI27" s="2"/>
      <c r="BJ27" s="2"/>
      <c r="BK27" s="2"/>
      <c r="BL27" s="2"/>
      <c r="BM27" s="2"/>
      <c r="BN27" s="2"/>
      <c r="BO27" s="2"/>
      <c r="BP27" s="2"/>
      <c r="BQ27" s="2"/>
      <c r="BR27" s="2"/>
      <c r="BS27" s="2"/>
      <c r="BT27" s="2"/>
      <c r="BU27" s="2"/>
      <c r="BV27" s="2"/>
    </row>
    <row r="28" spans="1:74" ht="75">
      <c r="A28" s="1"/>
      <c r="B28" s="2"/>
      <c r="C28" s="2"/>
      <c r="D28" s="1"/>
      <c r="E28" s="2"/>
      <c r="F28" s="2"/>
      <c r="G28" s="1"/>
      <c r="H28" s="2"/>
      <c r="I28" s="2"/>
      <c r="J28" s="1"/>
      <c r="K28" s="2"/>
      <c r="L28" s="2"/>
      <c r="M28" s="1"/>
      <c r="N28" s="9"/>
      <c r="O28" s="12"/>
      <c r="P28" s="1"/>
      <c r="Q28" s="2"/>
      <c r="R28" s="2"/>
      <c r="S28" s="1"/>
      <c r="T28" s="2"/>
      <c r="U28" s="2"/>
      <c r="V28" s="1"/>
      <c r="W28" s="2"/>
      <c r="X28" s="2"/>
      <c r="Y28" s="1"/>
      <c r="Z28" s="2"/>
      <c r="AA28" s="2"/>
      <c r="AB28" s="1"/>
      <c r="AC28" s="2"/>
      <c r="AD28" s="2"/>
      <c r="AE28" s="1"/>
      <c r="AF28" s="2"/>
      <c r="AG28" s="2"/>
      <c r="AH28" s="1"/>
      <c r="AI28" s="2"/>
      <c r="AJ28" s="2"/>
      <c r="AK28" s="1"/>
      <c r="AL28" s="2"/>
      <c r="AM28" s="2"/>
      <c r="AN28" s="1"/>
      <c r="AO28" s="2"/>
      <c r="AP28" s="2"/>
      <c r="AQ28" s="1"/>
      <c r="AR28" s="2"/>
      <c r="AS28" s="2"/>
      <c r="AT28" s="1"/>
      <c r="AU28" s="2"/>
      <c r="AV28" s="2"/>
      <c r="AW28" s="1"/>
      <c r="AX28" s="9" t="s">
        <v>194</v>
      </c>
      <c r="AY28" s="9" t="s">
        <v>191</v>
      </c>
      <c r="AZ28" s="9"/>
      <c r="BA28" s="9" t="s">
        <v>330</v>
      </c>
      <c r="BB28" s="9" t="s">
        <v>336</v>
      </c>
      <c r="BC28" s="1"/>
      <c r="BD28" s="9" t="s">
        <v>456</v>
      </c>
      <c r="BE28" s="14" t="s">
        <v>456</v>
      </c>
      <c r="BF28" s="1"/>
      <c r="BG28" s="2"/>
      <c r="BH28" s="2"/>
      <c r="BI28" s="2"/>
      <c r="BJ28" s="2"/>
      <c r="BK28" s="2"/>
      <c r="BL28" s="2"/>
      <c r="BM28" s="2"/>
      <c r="BN28" s="2"/>
      <c r="BO28" s="2"/>
      <c r="BP28" s="2"/>
      <c r="BQ28" s="2"/>
      <c r="BR28" s="2"/>
      <c r="BS28" s="2"/>
      <c r="BT28" s="2"/>
      <c r="BU28" s="2"/>
      <c r="BV28" s="2"/>
    </row>
    <row r="29" spans="1:74">
      <c r="A29" s="7"/>
      <c r="B29" s="8"/>
      <c r="C29" s="8"/>
      <c r="D29" s="7"/>
      <c r="E29" s="8"/>
      <c r="F29" s="8"/>
      <c r="G29" s="7"/>
      <c r="H29" s="8"/>
      <c r="I29" s="8"/>
      <c r="J29" s="7"/>
      <c r="K29" s="8"/>
      <c r="L29" s="8"/>
      <c r="M29" s="7"/>
      <c r="N29" s="8"/>
      <c r="O29" s="8"/>
      <c r="P29" s="7"/>
      <c r="Q29" s="8"/>
      <c r="R29" s="8"/>
      <c r="S29" s="7"/>
      <c r="T29" s="8"/>
      <c r="U29" s="8"/>
      <c r="V29" s="7"/>
      <c r="W29" s="8"/>
      <c r="X29" s="8"/>
      <c r="Y29" s="7"/>
      <c r="Z29" s="8"/>
      <c r="AA29" s="8"/>
      <c r="AB29" s="7"/>
      <c r="AC29" s="8"/>
      <c r="AD29" s="8"/>
      <c r="AE29" s="7"/>
      <c r="AF29" s="8"/>
      <c r="AG29" s="8"/>
      <c r="AH29" s="7"/>
      <c r="AI29" s="8"/>
      <c r="AJ29" s="8"/>
      <c r="AK29" s="7"/>
      <c r="AL29" s="8"/>
      <c r="AM29" s="8"/>
      <c r="AN29" s="7"/>
      <c r="AO29" s="8"/>
      <c r="AP29" s="8"/>
      <c r="AQ29" s="7"/>
      <c r="AR29" s="8"/>
      <c r="AS29" s="8"/>
      <c r="AT29" s="7"/>
      <c r="AU29" s="8"/>
      <c r="AV29" s="8"/>
      <c r="AW29" s="7"/>
      <c r="AX29" s="8" t="s">
        <v>164</v>
      </c>
      <c r="AY29" s="8" t="s">
        <v>167</v>
      </c>
      <c r="AZ29" s="8"/>
      <c r="BA29" s="8" t="s">
        <v>164</v>
      </c>
      <c r="BB29" s="8" t="s">
        <v>167</v>
      </c>
      <c r="BC29" s="7"/>
      <c r="BD29" s="8" t="s">
        <v>164</v>
      </c>
      <c r="BE29" s="8" t="s">
        <v>167</v>
      </c>
      <c r="BF29" s="7"/>
      <c r="BG29" s="8" t="s">
        <v>164</v>
      </c>
      <c r="BH29" s="8" t="s">
        <v>167</v>
      </c>
      <c r="BI29" s="2"/>
      <c r="BJ29" s="2"/>
      <c r="BK29" s="2"/>
      <c r="BL29" s="2"/>
      <c r="BM29" s="2"/>
      <c r="BN29" s="2"/>
      <c r="BO29" s="2"/>
      <c r="BP29" s="2"/>
      <c r="BQ29" s="2"/>
      <c r="BR29" s="2"/>
      <c r="BS29" s="2"/>
      <c r="BT29" s="2"/>
      <c r="BU29" s="2"/>
      <c r="BV29" s="2"/>
    </row>
    <row r="30" spans="1:74" ht="75">
      <c r="A30" s="1"/>
      <c r="B30" s="2"/>
      <c r="C30" s="2"/>
      <c r="D30" s="1"/>
      <c r="E30" s="2"/>
      <c r="F30" s="2"/>
      <c r="G30" s="1"/>
      <c r="H30" s="2"/>
      <c r="I30" s="2"/>
      <c r="J30" s="1"/>
      <c r="K30" s="2"/>
      <c r="L30" s="2"/>
      <c r="M30" s="1"/>
      <c r="N30" s="9"/>
      <c r="O30" s="12"/>
      <c r="P30" s="1"/>
      <c r="Q30" s="2"/>
      <c r="R30" s="2"/>
      <c r="S30" s="1"/>
      <c r="T30" s="2"/>
      <c r="U30" s="2"/>
      <c r="V30" s="1"/>
      <c r="W30" s="2"/>
      <c r="X30" s="2"/>
      <c r="Y30" s="1"/>
      <c r="Z30" s="2"/>
      <c r="AA30" s="2"/>
      <c r="AB30" s="1"/>
      <c r="AC30" s="2"/>
      <c r="AD30" s="2"/>
      <c r="AE30" s="1"/>
      <c r="AF30" s="2"/>
      <c r="AG30" s="2"/>
      <c r="AH30" s="1"/>
      <c r="AI30" s="2"/>
      <c r="AJ30" s="2"/>
      <c r="AK30" s="1"/>
      <c r="AL30" s="2"/>
      <c r="AM30" s="2"/>
      <c r="AN30" s="1"/>
      <c r="AO30" s="2"/>
      <c r="AP30" s="2"/>
      <c r="AQ30" s="1"/>
      <c r="AR30" s="2"/>
      <c r="AS30" s="2"/>
      <c r="AT30" s="1"/>
      <c r="AU30" s="2"/>
      <c r="AV30" s="2"/>
      <c r="AW30" s="1"/>
      <c r="AX30" s="9" t="s">
        <v>195</v>
      </c>
      <c r="AY30" s="9" t="s">
        <v>192</v>
      </c>
      <c r="AZ30" s="9"/>
      <c r="BA30" s="9" t="s">
        <v>331</v>
      </c>
      <c r="BB30" s="9" t="s">
        <v>337</v>
      </c>
      <c r="BC30" s="1"/>
      <c r="BD30" s="9" t="s">
        <v>454</v>
      </c>
      <c r="BE30" s="10" t="s">
        <v>455</v>
      </c>
      <c r="BF30" s="1"/>
      <c r="BG30" s="2"/>
      <c r="BH30" s="2"/>
      <c r="BI30" s="2"/>
      <c r="BJ30" s="2"/>
      <c r="BK30" s="2"/>
      <c r="BL30" s="2"/>
      <c r="BM30" s="2"/>
      <c r="BN30" s="2"/>
      <c r="BO30" s="2"/>
      <c r="BP30" s="2"/>
      <c r="BQ30" s="2"/>
      <c r="BR30" s="2"/>
      <c r="BS30" s="2"/>
      <c r="BT30" s="2"/>
      <c r="BU30" s="2"/>
      <c r="BV30" s="2"/>
    </row>
    <row r="31" spans="1:74">
      <c r="A31" s="7"/>
      <c r="B31" s="10"/>
      <c r="C31" s="15"/>
      <c r="D31" s="1"/>
      <c r="E31" s="15"/>
      <c r="F31" s="15"/>
      <c r="G31" s="7"/>
      <c r="H31" s="8"/>
      <c r="I31" s="8"/>
      <c r="J31" s="7"/>
      <c r="K31" s="8"/>
      <c r="L31" s="8"/>
      <c r="M31" s="7"/>
      <c r="N31" s="8"/>
      <c r="O31" s="8"/>
      <c r="P31" s="7"/>
      <c r="Q31" s="8"/>
      <c r="R31" s="8"/>
      <c r="S31" s="7"/>
      <c r="T31" s="8"/>
      <c r="U31" s="8"/>
      <c r="V31" s="7"/>
      <c r="W31" s="8"/>
      <c r="X31" s="8"/>
      <c r="Y31" s="7"/>
      <c r="Z31" s="8"/>
      <c r="AA31" s="8"/>
      <c r="AB31" s="7"/>
      <c r="AC31" s="8"/>
      <c r="AD31" s="8"/>
      <c r="AE31" s="7"/>
      <c r="AF31" s="8"/>
      <c r="AG31" s="8"/>
      <c r="AH31" s="7"/>
      <c r="AI31" s="8"/>
      <c r="AJ31" s="8"/>
      <c r="AK31" s="7"/>
      <c r="AL31" s="8"/>
      <c r="AM31" s="8"/>
      <c r="AN31" s="7"/>
      <c r="AO31" s="8"/>
      <c r="AP31" s="8"/>
      <c r="AQ31" s="7"/>
      <c r="AR31" s="8"/>
      <c r="AS31" s="8"/>
      <c r="AT31" s="7"/>
      <c r="AU31" s="8"/>
      <c r="AV31" s="8"/>
      <c r="AW31" s="7"/>
      <c r="AX31" s="8" t="s">
        <v>165</v>
      </c>
      <c r="AY31" s="8" t="s">
        <v>168</v>
      </c>
      <c r="AZ31" s="8"/>
      <c r="BA31" s="8" t="s">
        <v>165</v>
      </c>
      <c r="BB31" s="8" t="s">
        <v>168</v>
      </c>
      <c r="BC31" s="7"/>
      <c r="BD31" s="8" t="s">
        <v>165</v>
      </c>
      <c r="BE31" s="8" t="s">
        <v>168</v>
      </c>
      <c r="BF31" s="7"/>
      <c r="BG31" s="8" t="s">
        <v>165</v>
      </c>
      <c r="BH31" s="8" t="s">
        <v>168</v>
      </c>
      <c r="BI31" s="2"/>
      <c r="BJ31" s="2"/>
      <c r="BK31" s="2"/>
      <c r="BL31" s="2"/>
      <c r="BM31" s="2"/>
      <c r="BN31" s="2"/>
      <c r="BO31" s="2"/>
      <c r="BP31" s="2"/>
      <c r="BQ31" s="2"/>
      <c r="BR31" s="2"/>
      <c r="BS31" s="2"/>
      <c r="BT31" s="2"/>
      <c r="BU31" s="2"/>
      <c r="BV31" s="2"/>
    </row>
    <row r="32" spans="1:74" ht="87.5">
      <c r="A32" s="1"/>
      <c r="B32" s="16"/>
      <c r="C32" s="16"/>
      <c r="D32" s="1"/>
      <c r="E32" s="2"/>
      <c r="F32" s="2"/>
      <c r="G32" s="1"/>
      <c r="H32" s="2"/>
      <c r="I32" s="2"/>
      <c r="J32" s="1"/>
      <c r="K32" s="2"/>
      <c r="L32" s="2"/>
      <c r="M32" s="1"/>
      <c r="N32" s="9"/>
      <c r="O32" s="12"/>
      <c r="P32" s="1"/>
      <c r="Q32" s="2"/>
      <c r="R32" s="2"/>
      <c r="S32" s="1"/>
      <c r="T32" s="2"/>
      <c r="U32" s="2"/>
      <c r="V32" s="1"/>
      <c r="W32" s="2"/>
      <c r="X32" s="2"/>
      <c r="Y32" s="1"/>
      <c r="Z32" s="2"/>
      <c r="AA32" s="2"/>
      <c r="AB32" s="1"/>
      <c r="AC32" s="2"/>
      <c r="AD32" s="2"/>
      <c r="AE32" s="1"/>
      <c r="AF32" s="2"/>
      <c r="AG32" s="2"/>
      <c r="AH32" s="1"/>
      <c r="AI32" s="2"/>
      <c r="AJ32" s="2"/>
      <c r="AK32" s="1"/>
      <c r="AL32" s="2"/>
      <c r="AM32" s="2"/>
      <c r="AN32" s="1"/>
      <c r="AO32" s="2"/>
      <c r="AP32" s="2"/>
      <c r="AQ32" s="1"/>
      <c r="AR32" s="2"/>
      <c r="AS32" s="2"/>
      <c r="AT32" s="1"/>
      <c r="AU32" s="2"/>
      <c r="AV32" s="2"/>
      <c r="AW32" s="1"/>
      <c r="AX32" s="9" t="s">
        <v>196</v>
      </c>
      <c r="AY32" s="9" t="s">
        <v>193</v>
      </c>
      <c r="AZ32" s="9"/>
      <c r="BA32" s="9" t="s">
        <v>332</v>
      </c>
      <c r="BB32" s="9" t="s">
        <v>338</v>
      </c>
      <c r="BC32" s="1"/>
      <c r="BD32" s="9" t="s">
        <v>454</v>
      </c>
      <c r="BE32" s="10" t="s">
        <v>455</v>
      </c>
      <c r="BF32" s="1"/>
      <c r="BG32" s="2"/>
      <c r="BH32" s="2"/>
      <c r="BI32" s="2"/>
      <c r="BJ32" s="2"/>
      <c r="BK32" s="2"/>
      <c r="BL32" s="2"/>
      <c r="BM32" s="2"/>
      <c r="BN32" s="2"/>
      <c r="BO32" s="2"/>
      <c r="BP32" s="2"/>
      <c r="BQ32" s="2"/>
      <c r="BR32" s="2"/>
      <c r="BS32" s="2"/>
      <c r="BT32" s="2"/>
      <c r="BU32" s="2"/>
      <c r="BV32" s="2"/>
    </row>
    <row r="33" spans="1:74">
      <c r="A33" s="7"/>
      <c r="B33" s="17"/>
      <c r="C33" s="17"/>
      <c r="D33" s="1"/>
      <c r="E33" s="2"/>
      <c r="F33" s="2"/>
      <c r="G33" s="1"/>
      <c r="H33" s="8"/>
      <c r="I33" s="8"/>
      <c r="J33" s="7"/>
      <c r="K33" s="8"/>
      <c r="L33" s="8"/>
      <c r="M33" s="7"/>
      <c r="N33" s="8"/>
      <c r="O33" s="8"/>
      <c r="P33" s="7"/>
      <c r="Q33" s="8"/>
      <c r="R33" s="8"/>
      <c r="S33" s="7"/>
      <c r="T33" s="8"/>
      <c r="U33" s="8"/>
      <c r="V33" s="7"/>
      <c r="W33" s="8"/>
      <c r="X33" s="8"/>
      <c r="Y33" s="7"/>
      <c r="Z33" s="8"/>
      <c r="AA33" s="8"/>
      <c r="AB33" s="7"/>
      <c r="AC33" s="8"/>
      <c r="AD33" s="8"/>
      <c r="AE33" s="7"/>
      <c r="AF33" s="8"/>
      <c r="AG33" s="8"/>
      <c r="AH33" s="7"/>
      <c r="AI33" s="8"/>
      <c r="AJ33" s="8"/>
      <c r="AK33" s="7"/>
      <c r="AL33" s="8"/>
      <c r="AM33" s="8"/>
      <c r="AN33" s="7"/>
      <c r="AO33" s="8"/>
      <c r="AP33" s="8"/>
      <c r="AQ33" s="7"/>
      <c r="AR33" s="8"/>
      <c r="AS33" s="8"/>
      <c r="AT33" s="7"/>
      <c r="AU33" s="8"/>
      <c r="AV33" s="8"/>
      <c r="AW33" s="7"/>
      <c r="AX33" s="8" t="s">
        <v>169</v>
      </c>
      <c r="AY33" s="8" t="s">
        <v>170</v>
      </c>
      <c r="AZ33" s="8"/>
      <c r="BA33" s="8" t="s">
        <v>169</v>
      </c>
      <c r="BB33" s="8" t="s">
        <v>170</v>
      </c>
      <c r="BC33" s="7"/>
      <c r="BD33" s="8" t="s">
        <v>169</v>
      </c>
      <c r="BE33" s="8" t="s">
        <v>170</v>
      </c>
      <c r="BF33" s="7"/>
      <c r="BG33" s="8" t="s">
        <v>169</v>
      </c>
      <c r="BH33" s="8" t="s">
        <v>170</v>
      </c>
      <c r="BI33" s="2"/>
      <c r="BJ33" s="2"/>
      <c r="BK33" s="2"/>
      <c r="BL33" s="2"/>
      <c r="BM33" s="2"/>
      <c r="BN33" s="2"/>
      <c r="BO33" s="2"/>
      <c r="BP33" s="2"/>
      <c r="BQ33" s="2"/>
      <c r="BR33" s="2"/>
      <c r="BS33" s="2"/>
      <c r="BT33" s="2"/>
      <c r="BU33" s="2"/>
      <c r="BV33" s="2"/>
    </row>
    <row r="34" spans="1:74" ht="75">
      <c r="A34" s="1"/>
      <c r="B34" s="17"/>
      <c r="C34" s="17"/>
      <c r="D34" s="1"/>
      <c r="E34" s="2"/>
      <c r="F34" s="2"/>
      <c r="G34" s="1"/>
      <c r="H34" s="2"/>
      <c r="I34" s="2"/>
      <c r="J34" s="1"/>
      <c r="K34" s="2"/>
      <c r="L34" s="2"/>
      <c r="M34" s="1"/>
      <c r="N34" s="9"/>
      <c r="O34" s="12"/>
      <c r="P34" s="1"/>
      <c r="Q34" s="2"/>
      <c r="R34" s="2"/>
      <c r="S34" s="1"/>
      <c r="T34" s="2"/>
      <c r="U34" s="2"/>
      <c r="V34" s="1"/>
      <c r="W34" s="2"/>
      <c r="X34" s="2"/>
      <c r="Y34" s="1"/>
      <c r="Z34" s="2"/>
      <c r="AA34" s="2"/>
      <c r="AB34" s="1"/>
      <c r="AC34" s="2"/>
      <c r="AD34" s="2"/>
      <c r="AE34" s="1"/>
      <c r="AF34" s="2"/>
      <c r="AG34" s="2"/>
      <c r="AH34" s="1"/>
      <c r="AI34" s="2"/>
      <c r="AJ34" s="2"/>
      <c r="AK34" s="1"/>
      <c r="AL34" s="2"/>
      <c r="AM34" s="2"/>
      <c r="AN34" s="1"/>
      <c r="AO34" s="2"/>
      <c r="AP34" s="2"/>
      <c r="AQ34" s="1"/>
      <c r="AR34" s="2"/>
      <c r="AS34" s="2"/>
      <c r="AT34" s="1"/>
      <c r="AU34" s="2"/>
      <c r="AV34" s="2"/>
      <c r="AW34" s="1"/>
      <c r="AX34" s="9" t="s">
        <v>197</v>
      </c>
      <c r="AY34" s="9" t="s">
        <v>190</v>
      </c>
      <c r="AZ34" s="9"/>
      <c r="BA34" s="9" t="s">
        <v>333</v>
      </c>
      <c r="BB34" s="9" t="s">
        <v>339</v>
      </c>
      <c r="BC34" s="1"/>
      <c r="BD34" s="9" t="s">
        <v>454</v>
      </c>
      <c r="BE34" s="10" t="s">
        <v>455</v>
      </c>
      <c r="BF34" s="1"/>
      <c r="BG34" s="2"/>
      <c r="BH34" s="2"/>
      <c r="BI34" s="2"/>
      <c r="BJ34" s="2"/>
      <c r="BK34" s="2"/>
      <c r="BL34" s="2"/>
      <c r="BM34" s="2"/>
      <c r="BN34" s="2"/>
      <c r="BO34" s="2"/>
      <c r="BP34" s="2"/>
      <c r="BQ34" s="2"/>
      <c r="BR34" s="2"/>
      <c r="BS34" s="2"/>
      <c r="BT34" s="2"/>
      <c r="BU34" s="2"/>
      <c r="BV34" s="2"/>
    </row>
    <row r="35" spans="1:74">
      <c r="A35" s="1"/>
      <c r="B35" s="15"/>
      <c r="C35" s="15"/>
      <c r="D35" s="1"/>
      <c r="E35" s="2"/>
      <c r="F35" s="2"/>
      <c r="G35" s="1"/>
      <c r="H35" s="2"/>
      <c r="I35" s="2"/>
      <c r="J35" s="1"/>
      <c r="K35" s="2"/>
      <c r="L35" s="2"/>
      <c r="M35" s="7"/>
      <c r="N35" s="15"/>
      <c r="O35" s="15"/>
      <c r="P35" s="1"/>
      <c r="Q35" s="15"/>
      <c r="R35" s="15"/>
      <c r="S35" s="1"/>
      <c r="T35" s="2"/>
      <c r="U35" s="2"/>
      <c r="V35" s="1"/>
      <c r="W35" s="2"/>
      <c r="X35" s="2"/>
      <c r="Y35" s="1"/>
      <c r="Z35" s="15"/>
      <c r="AA35" s="15"/>
      <c r="AB35" s="1"/>
      <c r="AC35" s="15"/>
      <c r="AD35" s="15"/>
      <c r="AE35" s="1"/>
      <c r="AF35" s="2"/>
      <c r="AG35" s="2"/>
      <c r="AH35" s="1"/>
      <c r="AI35" s="2"/>
      <c r="AJ35" s="2"/>
      <c r="AK35" s="1"/>
      <c r="AL35" s="15"/>
      <c r="AM35" s="15"/>
      <c r="AN35" s="1"/>
      <c r="AO35" s="15"/>
      <c r="AP35" s="15"/>
      <c r="AQ35" s="1"/>
      <c r="AR35" s="2"/>
      <c r="AS35" s="2"/>
      <c r="AT35" s="1"/>
      <c r="AU35" s="2"/>
      <c r="AV35" s="2"/>
      <c r="AW35" s="1"/>
      <c r="AX35" s="15"/>
      <c r="AY35" s="15"/>
      <c r="AZ35" s="1"/>
      <c r="BA35" s="15"/>
      <c r="BB35" s="15"/>
      <c r="BC35" s="1"/>
      <c r="BD35" s="15"/>
      <c r="BE35" s="2"/>
      <c r="BF35" s="1"/>
      <c r="BG35" s="2"/>
      <c r="BH35" s="2"/>
      <c r="BI35" s="2"/>
      <c r="BJ35" s="2"/>
      <c r="BK35" s="2"/>
      <c r="BL35" s="2"/>
      <c r="BM35" s="2"/>
      <c r="BN35" s="2"/>
      <c r="BO35" s="2"/>
      <c r="BP35" s="2"/>
      <c r="BQ35" s="2"/>
      <c r="BR35" s="2"/>
      <c r="BS35" s="2"/>
      <c r="BT35" s="2"/>
      <c r="BU35" s="2"/>
      <c r="BV35" s="2"/>
    </row>
    <row r="36" spans="1:74">
      <c r="A36" s="1"/>
      <c r="B36" s="1"/>
      <c r="C36" s="1"/>
      <c r="D36" s="1"/>
      <c r="E36" s="2"/>
      <c r="F36" s="2"/>
      <c r="G36" s="1"/>
      <c r="H36" s="2"/>
      <c r="I36" s="2"/>
      <c r="J36" s="1"/>
      <c r="K36" s="2"/>
      <c r="L36" s="2"/>
      <c r="M36" s="1"/>
      <c r="N36" s="16"/>
      <c r="O36" s="16"/>
      <c r="P36" s="1"/>
      <c r="Q36" s="2"/>
      <c r="R36" s="2"/>
      <c r="S36" s="1"/>
      <c r="T36" s="2"/>
      <c r="U36" s="2"/>
      <c r="V36" s="1"/>
      <c r="W36" s="2"/>
      <c r="X36" s="2"/>
      <c r="Y36" s="1"/>
      <c r="Z36" s="16"/>
      <c r="AA36" s="16"/>
      <c r="AB36" s="1"/>
      <c r="AC36" s="2"/>
      <c r="AD36" s="2"/>
      <c r="AE36" s="1"/>
      <c r="AF36" s="2"/>
      <c r="AG36" s="2"/>
      <c r="AH36" s="1"/>
      <c r="AI36" s="2"/>
      <c r="AJ36" s="2"/>
      <c r="AK36" s="1"/>
      <c r="AL36" s="16"/>
      <c r="AM36" s="16"/>
      <c r="AN36" s="1"/>
      <c r="AO36" s="2"/>
      <c r="AP36" s="2"/>
      <c r="AQ36" s="1"/>
      <c r="AR36" s="2"/>
      <c r="AS36" s="2"/>
      <c r="AT36" s="1"/>
      <c r="AU36" s="2"/>
      <c r="AV36" s="2"/>
      <c r="AW36" s="1"/>
      <c r="AX36" s="16"/>
      <c r="AY36" s="16"/>
      <c r="AZ36" s="1"/>
      <c r="BA36" s="2"/>
      <c r="BB36" s="2"/>
      <c r="BC36" s="1"/>
      <c r="BD36" s="2"/>
      <c r="BE36" s="2"/>
      <c r="BF36" s="1"/>
      <c r="BG36" s="2"/>
      <c r="BH36" s="2"/>
      <c r="BI36" s="2"/>
      <c r="BJ36" s="2"/>
      <c r="BK36" s="2"/>
      <c r="BL36" s="2"/>
      <c r="BM36" s="2"/>
      <c r="BN36" s="2"/>
      <c r="BO36" s="2"/>
      <c r="BP36" s="2"/>
      <c r="BQ36" s="2"/>
      <c r="BR36" s="2"/>
      <c r="BS36" s="2"/>
      <c r="BT36" s="2"/>
      <c r="BU36" s="2"/>
      <c r="BV36" s="2"/>
    </row>
    <row r="37" spans="1:74">
      <c r="A37" s="1"/>
      <c r="B37" s="1"/>
      <c r="C37" s="1"/>
      <c r="D37" s="1"/>
      <c r="E37" s="2"/>
      <c r="F37" s="2"/>
      <c r="G37" s="1"/>
      <c r="H37" s="2"/>
      <c r="I37" s="2"/>
      <c r="J37" s="1"/>
      <c r="K37" s="2"/>
      <c r="L37" s="2"/>
      <c r="M37" s="7"/>
      <c r="N37" s="17"/>
      <c r="O37" s="17"/>
      <c r="P37" s="1"/>
      <c r="Q37" s="2"/>
      <c r="R37" s="2"/>
      <c r="S37" s="1"/>
      <c r="T37" s="2"/>
      <c r="U37" s="2"/>
      <c r="V37" s="1"/>
      <c r="W37" s="2"/>
      <c r="X37" s="2"/>
      <c r="Y37" s="1"/>
      <c r="Z37" s="17"/>
      <c r="AA37" s="17"/>
      <c r="AB37" s="1"/>
      <c r="AC37" s="2"/>
      <c r="AD37" s="2"/>
      <c r="AE37" s="1"/>
      <c r="AF37" s="2"/>
      <c r="AG37" s="2"/>
      <c r="AH37" s="1"/>
      <c r="AI37" s="2"/>
      <c r="AJ37" s="2"/>
      <c r="AK37" s="1"/>
      <c r="AL37" s="17"/>
      <c r="AM37" s="17"/>
      <c r="AN37" s="1"/>
      <c r="AO37" s="2"/>
      <c r="AP37" s="2"/>
      <c r="AQ37" s="1"/>
      <c r="AR37" s="2"/>
      <c r="AS37" s="2"/>
      <c r="AT37" s="1"/>
      <c r="AU37" s="2"/>
      <c r="AV37" s="2"/>
      <c r="AW37" s="1"/>
      <c r="AX37" s="17"/>
      <c r="AY37" s="17"/>
      <c r="AZ37" s="1"/>
      <c r="BA37" s="2"/>
      <c r="BB37" s="2"/>
      <c r="BC37" s="1"/>
      <c r="BD37" s="2"/>
      <c r="BE37" s="2"/>
      <c r="BF37" s="1"/>
      <c r="BG37" s="2"/>
      <c r="BH37" s="2"/>
      <c r="BI37" s="2"/>
      <c r="BJ37" s="2"/>
      <c r="BK37" s="2"/>
      <c r="BL37" s="2"/>
      <c r="BM37" s="2"/>
      <c r="BN37" s="2"/>
      <c r="BO37" s="2"/>
      <c r="BP37" s="2"/>
      <c r="BQ37" s="2"/>
      <c r="BR37" s="2"/>
      <c r="BS37" s="2"/>
      <c r="BT37" s="2"/>
      <c r="BU37" s="2"/>
      <c r="BV37" s="2"/>
    </row>
    <row r="38" spans="1:74">
      <c r="A38" s="1"/>
      <c r="B38" s="1"/>
      <c r="C38" s="1"/>
      <c r="D38" s="1"/>
      <c r="E38" s="2"/>
      <c r="F38" s="2"/>
      <c r="G38" s="1"/>
      <c r="H38" s="2"/>
      <c r="I38" s="2"/>
      <c r="J38" s="1"/>
      <c r="K38" s="2"/>
      <c r="L38" s="2"/>
      <c r="M38" s="1"/>
      <c r="N38" s="17"/>
      <c r="O38" s="17"/>
      <c r="P38" s="1"/>
      <c r="Q38" s="2"/>
      <c r="R38" s="2"/>
      <c r="S38" s="1"/>
      <c r="T38" s="2"/>
      <c r="U38" s="2"/>
      <c r="V38" s="1"/>
      <c r="W38" s="2"/>
      <c r="X38" s="2"/>
      <c r="Y38" s="1"/>
      <c r="Z38" s="17"/>
      <c r="AA38" s="17"/>
      <c r="AB38" s="1"/>
      <c r="AC38" s="2"/>
      <c r="AD38" s="2"/>
      <c r="AE38" s="1"/>
      <c r="AF38" s="2"/>
      <c r="AG38" s="2"/>
      <c r="AH38" s="1"/>
      <c r="AI38" s="2"/>
      <c r="AJ38" s="2"/>
      <c r="AK38" s="1"/>
      <c r="AL38" s="17"/>
      <c r="AM38" s="17"/>
      <c r="AN38" s="1"/>
      <c r="AO38" s="2"/>
      <c r="AP38" s="2"/>
      <c r="AQ38" s="1"/>
      <c r="AR38" s="2"/>
      <c r="AS38" s="2"/>
      <c r="AT38" s="1"/>
      <c r="AU38" s="2"/>
      <c r="AV38" s="2"/>
      <c r="AW38" s="1"/>
      <c r="AX38" s="17"/>
      <c r="AY38" s="17"/>
      <c r="AZ38" s="1"/>
      <c r="BA38" s="2"/>
      <c r="BB38" s="2"/>
      <c r="BC38" s="1"/>
      <c r="BD38" s="2"/>
      <c r="BE38" s="2"/>
      <c r="BF38" s="1"/>
      <c r="BG38" s="2"/>
      <c r="BH38" s="2"/>
      <c r="BI38" s="2"/>
      <c r="BJ38" s="2"/>
      <c r="BK38" s="2"/>
      <c r="BL38" s="2"/>
      <c r="BM38" s="2"/>
      <c r="BN38" s="2"/>
      <c r="BO38" s="2"/>
      <c r="BP38" s="2"/>
      <c r="BQ38" s="2"/>
      <c r="BR38" s="2"/>
      <c r="BS38" s="2"/>
      <c r="BT38" s="2"/>
      <c r="BU38" s="2"/>
      <c r="BV38" s="2"/>
    </row>
    <row r="39" spans="1:74">
      <c r="A39" s="1"/>
      <c r="B39" s="1"/>
      <c r="C39" s="1"/>
      <c r="D39" s="1"/>
      <c r="E39" s="2"/>
      <c r="F39" s="2"/>
      <c r="G39" s="1"/>
      <c r="H39" s="2"/>
      <c r="I39" s="2"/>
      <c r="J39" s="1"/>
      <c r="K39" s="2"/>
      <c r="L39" s="2"/>
      <c r="M39" s="1"/>
      <c r="N39" s="15"/>
      <c r="O39" s="15"/>
      <c r="P39" s="1"/>
      <c r="Q39" s="2"/>
      <c r="R39" s="2"/>
      <c r="S39" s="1"/>
      <c r="T39" s="2"/>
      <c r="U39" s="2"/>
      <c r="V39" s="1"/>
      <c r="W39" s="2"/>
      <c r="X39" s="2"/>
      <c r="Y39" s="1"/>
      <c r="Z39" s="15"/>
      <c r="AA39" s="15"/>
      <c r="AB39" s="1"/>
      <c r="AC39" s="2"/>
      <c r="AD39" s="2"/>
      <c r="AE39" s="1"/>
      <c r="AF39" s="2"/>
      <c r="AG39" s="2"/>
      <c r="AH39" s="1"/>
      <c r="AI39" s="2"/>
      <c r="AJ39" s="2"/>
      <c r="AK39" s="1"/>
      <c r="AL39" s="15"/>
      <c r="AM39" s="15"/>
      <c r="AN39" s="1"/>
      <c r="AO39" s="2"/>
      <c r="AP39" s="2"/>
      <c r="AQ39" s="1"/>
      <c r="AR39" s="2"/>
      <c r="AS39" s="2"/>
      <c r="AT39" s="1"/>
      <c r="AU39" s="2"/>
      <c r="AV39" s="2"/>
      <c r="AW39" s="1"/>
      <c r="AX39" s="15"/>
      <c r="AY39" s="15"/>
      <c r="AZ39" s="1"/>
      <c r="BA39" s="2"/>
      <c r="BB39" s="2"/>
      <c r="BC39" s="1"/>
      <c r="BD39" s="2"/>
      <c r="BE39" s="2"/>
      <c r="BF39" s="1"/>
      <c r="BG39" s="2"/>
      <c r="BH39" s="2"/>
      <c r="BI39" s="2"/>
      <c r="BJ39" s="2"/>
      <c r="BK39" s="2"/>
      <c r="BL39" s="2"/>
      <c r="BM39" s="2"/>
      <c r="BN39" s="2"/>
      <c r="BO39" s="2"/>
      <c r="BP39" s="2"/>
      <c r="BQ39" s="2"/>
      <c r="BR39" s="2"/>
      <c r="BS39" s="2"/>
      <c r="BT39" s="2"/>
      <c r="BU39" s="2"/>
      <c r="BV39" s="2"/>
    </row>
    <row r="40" spans="1:74">
      <c r="A40" s="1"/>
      <c r="B40" s="1"/>
      <c r="C40" s="1"/>
      <c r="D40" s="1"/>
      <c r="E40" s="2"/>
      <c r="F40" s="2"/>
      <c r="G40" s="1"/>
      <c r="H40" s="2"/>
      <c r="I40" s="2"/>
      <c r="J40" s="1"/>
      <c r="K40" s="2"/>
      <c r="L40" s="2"/>
      <c r="M40" s="1"/>
      <c r="N40" s="1"/>
      <c r="O40" s="1"/>
      <c r="P40" s="1"/>
      <c r="Q40" s="2"/>
      <c r="R40" s="2"/>
      <c r="S40" s="1"/>
      <c r="T40" s="2"/>
      <c r="U40" s="2"/>
      <c r="V40" s="1"/>
      <c r="W40" s="2"/>
      <c r="X40" s="2"/>
      <c r="Y40" s="1"/>
      <c r="Z40" s="1"/>
      <c r="AA40" s="1"/>
      <c r="AB40" s="1"/>
      <c r="AC40" s="2"/>
      <c r="AD40" s="2"/>
      <c r="AE40" s="1"/>
      <c r="AF40" s="2"/>
      <c r="AG40" s="2"/>
      <c r="AH40" s="1"/>
      <c r="AI40" s="2"/>
      <c r="AJ40" s="2"/>
      <c r="AK40" s="1"/>
      <c r="AL40" s="1"/>
      <c r="AM40" s="1"/>
      <c r="AN40" s="1"/>
      <c r="AO40" s="2"/>
      <c r="AP40" s="2"/>
      <c r="AQ40" s="1"/>
      <c r="AR40" s="2"/>
      <c r="AS40" s="2"/>
      <c r="AT40" s="1"/>
      <c r="AU40" s="2"/>
      <c r="AV40" s="2"/>
      <c r="AW40" s="1"/>
      <c r="AX40" s="1"/>
      <c r="AY40" s="1"/>
      <c r="AZ40" s="1"/>
      <c r="BA40" s="2"/>
      <c r="BB40" s="2"/>
      <c r="BC40" s="1"/>
      <c r="BD40" s="2"/>
      <c r="BE40" s="2"/>
      <c r="BF40" s="1"/>
      <c r="BG40" s="2"/>
      <c r="BH40" s="2"/>
      <c r="BI40" s="2"/>
      <c r="BJ40" s="2"/>
      <c r="BK40" s="2"/>
      <c r="BL40" s="2"/>
      <c r="BM40" s="2"/>
      <c r="BN40" s="2"/>
      <c r="BO40" s="2"/>
      <c r="BP40" s="2"/>
      <c r="BQ40" s="2"/>
      <c r="BR40" s="2"/>
      <c r="BS40" s="2"/>
      <c r="BT40" s="2"/>
      <c r="BU40" s="2"/>
      <c r="BV40" s="2"/>
    </row>
    <row r="41" spans="1:74">
      <c r="A41" s="1"/>
      <c r="B41" s="1"/>
      <c r="C41" s="1"/>
      <c r="D41" s="1"/>
      <c r="E41" s="2"/>
      <c r="F41" s="2"/>
      <c r="G41" s="1"/>
      <c r="H41" s="2"/>
      <c r="I41" s="2"/>
      <c r="J41" s="1"/>
      <c r="K41" s="2"/>
      <c r="L41" s="2"/>
      <c r="M41" s="1"/>
      <c r="N41" s="1"/>
      <c r="O41" s="1"/>
      <c r="P41" s="1"/>
      <c r="Q41" s="2"/>
      <c r="R41" s="2"/>
      <c r="S41" s="1"/>
      <c r="T41" s="2"/>
      <c r="U41" s="2"/>
      <c r="V41" s="1"/>
      <c r="W41" s="2"/>
      <c r="X41" s="2"/>
      <c r="Y41" s="1"/>
      <c r="Z41" s="1"/>
      <c r="AA41" s="1"/>
      <c r="AB41" s="1"/>
      <c r="AC41" s="2"/>
      <c r="AD41" s="2"/>
      <c r="AE41" s="1"/>
      <c r="AF41" s="2"/>
      <c r="AG41" s="2"/>
      <c r="AH41" s="1"/>
      <c r="AI41" s="2"/>
      <c r="AJ41" s="2"/>
      <c r="AK41" s="1"/>
      <c r="AL41" s="1"/>
      <c r="AM41" s="1"/>
      <c r="AN41" s="1"/>
      <c r="AO41" s="2"/>
      <c r="AP41" s="2"/>
      <c r="AQ41" s="1"/>
      <c r="AR41" s="2"/>
      <c r="AS41" s="2"/>
      <c r="AT41" s="1"/>
      <c r="AU41" s="2"/>
      <c r="AV41" s="2"/>
      <c r="AW41" s="1"/>
      <c r="AX41" s="1"/>
      <c r="AY41" s="1"/>
      <c r="AZ41" s="1"/>
      <c r="BA41" s="2"/>
      <c r="BB41" s="2"/>
      <c r="BC41" s="1"/>
      <c r="BD41" s="2"/>
      <c r="BE41" s="2"/>
      <c r="BF41" s="1"/>
      <c r="BG41" s="2"/>
      <c r="BH41" s="2"/>
      <c r="BI41" s="2"/>
      <c r="BJ41" s="2"/>
      <c r="BK41" s="2"/>
      <c r="BL41" s="2"/>
      <c r="BM41" s="2"/>
      <c r="BN41" s="2"/>
      <c r="BO41" s="2"/>
      <c r="BP41" s="2"/>
      <c r="BQ41" s="2"/>
      <c r="BR41" s="2"/>
      <c r="BS41" s="2"/>
      <c r="BT41" s="2"/>
      <c r="BU41" s="2"/>
      <c r="BV41" s="2"/>
    </row>
    <row r="42" spans="1:74">
      <c r="A42" s="1"/>
      <c r="B42" s="1"/>
      <c r="C42" s="1"/>
      <c r="D42" s="1"/>
      <c r="E42" s="2"/>
      <c r="F42" s="2"/>
      <c r="G42" s="1"/>
      <c r="H42" s="2"/>
      <c r="I42" s="2"/>
      <c r="J42" s="1"/>
      <c r="K42" s="2"/>
      <c r="L42" s="2"/>
      <c r="M42" s="1"/>
      <c r="N42" s="1"/>
      <c r="O42" s="1"/>
      <c r="P42" s="1"/>
      <c r="Q42" s="2"/>
      <c r="R42" s="2"/>
      <c r="S42" s="1"/>
      <c r="T42" s="2"/>
      <c r="U42" s="2"/>
      <c r="V42" s="1"/>
      <c r="W42" s="2"/>
      <c r="X42" s="2"/>
      <c r="Y42" s="1"/>
      <c r="Z42" s="1"/>
      <c r="AA42" s="1"/>
      <c r="AB42" s="1"/>
      <c r="AC42" s="2"/>
      <c r="AD42" s="2"/>
      <c r="AE42" s="1"/>
      <c r="AF42" s="2"/>
      <c r="AG42" s="2"/>
      <c r="AH42" s="1"/>
      <c r="AI42" s="2"/>
      <c r="AJ42" s="2"/>
      <c r="AK42" s="1"/>
      <c r="AL42" s="1"/>
      <c r="AM42" s="1"/>
      <c r="AN42" s="1"/>
      <c r="AO42" s="2"/>
      <c r="AP42" s="2"/>
      <c r="AQ42" s="1"/>
      <c r="AR42" s="2"/>
      <c r="AS42" s="2"/>
      <c r="AT42" s="1"/>
      <c r="AU42" s="2"/>
      <c r="AV42" s="2"/>
      <c r="AW42" s="1"/>
      <c r="AX42" s="1"/>
      <c r="AY42" s="1"/>
      <c r="AZ42" s="1"/>
      <c r="BA42" s="2"/>
      <c r="BB42" s="2"/>
      <c r="BC42" s="1"/>
      <c r="BD42" s="2"/>
      <c r="BE42" s="2"/>
      <c r="BF42" s="1"/>
      <c r="BG42" s="2"/>
      <c r="BH42" s="2"/>
      <c r="BI42" s="2"/>
      <c r="BJ42" s="2"/>
      <c r="BK42" s="2"/>
      <c r="BL42" s="2"/>
      <c r="BM42" s="2"/>
      <c r="BN42" s="2"/>
      <c r="BO42" s="2"/>
      <c r="BP42" s="2"/>
      <c r="BQ42" s="2"/>
      <c r="BR42" s="2"/>
      <c r="BS42" s="2"/>
      <c r="BT42" s="2"/>
      <c r="BU42" s="2"/>
      <c r="BV42" s="2"/>
    </row>
    <row r="43" spans="1:74">
      <c r="A43" s="1"/>
      <c r="B43" s="1"/>
      <c r="C43" s="1"/>
      <c r="D43" s="1"/>
      <c r="E43" s="2"/>
      <c r="F43" s="2"/>
      <c r="G43" s="1"/>
      <c r="H43" s="2"/>
      <c r="I43" s="2"/>
      <c r="J43" s="1"/>
      <c r="K43" s="2"/>
      <c r="L43" s="2"/>
      <c r="M43" s="1"/>
      <c r="N43" s="1"/>
      <c r="O43" s="1"/>
      <c r="P43" s="1"/>
      <c r="Q43" s="2"/>
      <c r="R43" s="2"/>
      <c r="S43" s="1"/>
      <c r="T43" s="2"/>
      <c r="U43" s="2"/>
      <c r="V43" s="1"/>
      <c r="W43" s="2"/>
      <c r="X43" s="2"/>
      <c r="Y43" s="1"/>
      <c r="Z43" s="1"/>
      <c r="AA43" s="1"/>
      <c r="AB43" s="1"/>
      <c r="AC43" s="2"/>
      <c r="AD43" s="2"/>
      <c r="AE43" s="1"/>
      <c r="AF43" s="2"/>
      <c r="AG43" s="2"/>
      <c r="AH43" s="1"/>
      <c r="AI43" s="2"/>
      <c r="AJ43" s="2"/>
      <c r="AK43" s="1"/>
      <c r="AL43" s="1"/>
      <c r="AM43" s="1"/>
      <c r="AN43" s="1"/>
      <c r="AO43" s="2"/>
      <c r="AP43" s="2"/>
      <c r="AQ43" s="1"/>
      <c r="AR43" s="2"/>
      <c r="AS43" s="2"/>
      <c r="AT43" s="1"/>
      <c r="AU43" s="2"/>
      <c r="AV43" s="2"/>
      <c r="AW43" s="1"/>
      <c r="AX43" s="1"/>
      <c r="AY43" s="1"/>
      <c r="AZ43" s="1"/>
      <c r="BA43" s="2"/>
      <c r="BB43" s="2"/>
      <c r="BC43" s="1"/>
      <c r="BD43" s="2"/>
      <c r="BE43" s="2"/>
      <c r="BF43" s="1"/>
      <c r="BG43" s="2"/>
      <c r="BH43" s="2"/>
      <c r="BI43" s="2"/>
      <c r="BJ43" s="2"/>
      <c r="BK43" s="2"/>
      <c r="BL43" s="2"/>
      <c r="BM43" s="2"/>
      <c r="BN43" s="2"/>
      <c r="BO43" s="2"/>
      <c r="BP43" s="2"/>
      <c r="BQ43" s="2"/>
      <c r="BR43" s="2"/>
      <c r="BS43" s="2"/>
      <c r="BT43" s="2"/>
      <c r="BU43" s="2"/>
      <c r="BV43" s="2"/>
    </row>
    <row r="44" spans="1:74">
      <c r="A44" s="1"/>
      <c r="B44" s="1"/>
      <c r="C44" s="1"/>
      <c r="D44" s="1"/>
      <c r="E44" s="2"/>
      <c r="F44" s="2"/>
      <c r="G44" s="1"/>
      <c r="H44" s="2"/>
      <c r="I44" s="2"/>
      <c r="J44" s="1"/>
      <c r="K44" s="2"/>
      <c r="L44" s="2"/>
      <c r="M44" s="1"/>
      <c r="N44" s="1"/>
      <c r="O44" s="1"/>
      <c r="P44" s="1"/>
      <c r="Q44" s="2"/>
      <c r="R44" s="2"/>
      <c r="S44" s="1"/>
      <c r="T44" s="2"/>
      <c r="U44" s="2"/>
      <c r="V44" s="1"/>
      <c r="W44" s="2"/>
      <c r="X44" s="2"/>
      <c r="Y44" s="1"/>
      <c r="Z44" s="1"/>
      <c r="AA44" s="1"/>
      <c r="AB44" s="1"/>
      <c r="AC44" s="2"/>
      <c r="AD44" s="2"/>
      <c r="AE44" s="1"/>
      <c r="AF44" s="2"/>
      <c r="AG44" s="2"/>
      <c r="AH44" s="1"/>
      <c r="AI44" s="2"/>
      <c r="AJ44" s="2"/>
      <c r="AK44" s="1"/>
      <c r="AL44" s="1"/>
      <c r="AM44" s="1"/>
      <c r="AN44" s="1"/>
      <c r="AO44" s="2"/>
      <c r="AP44" s="2"/>
      <c r="AQ44" s="1"/>
      <c r="AR44" s="2"/>
      <c r="AS44" s="2"/>
      <c r="AT44" s="1"/>
      <c r="AU44" s="2"/>
      <c r="AV44" s="2"/>
      <c r="AW44" s="1"/>
      <c r="AX44" s="1"/>
      <c r="AY44" s="1"/>
      <c r="AZ44" s="1"/>
      <c r="BA44" s="2"/>
      <c r="BB44" s="2"/>
      <c r="BC44" s="1"/>
      <c r="BD44" s="2"/>
      <c r="BE44" s="2"/>
      <c r="BF44" s="1"/>
      <c r="BG44" s="2"/>
      <c r="BH44" s="2"/>
      <c r="BI44" s="2"/>
      <c r="BJ44" s="2"/>
      <c r="BK44" s="2"/>
      <c r="BL44" s="2"/>
      <c r="BM44" s="2"/>
      <c r="BN44" s="2"/>
      <c r="BO44" s="2"/>
      <c r="BP44" s="2"/>
      <c r="BQ44" s="2"/>
      <c r="BR44" s="2"/>
      <c r="BS44" s="2"/>
      <c r="BT44" s="2"/>
      <c r="BU44" s="2"/>
      <c r="BV44" s="2"/>
    </row>
    <row r="45" spans="1:74">
      <c r="A45" s="1"/>
      <c r="B45" s="1"/>
      <c r="C45" s="1"/>
      <c r="D45" s="1"/>
      <c r="E45" s="2"/>
      <c r="F45" s="2"/>
      <c r="G45" s="1"/>
      <c r="H45" s="2"/>
      <c r="I45" s="2"/>
      <c r="J45" s="1"/>
      <c r="K45" s="2"/>
      <c r="L45" s="2"/>
      <c r="M45" s="1"/>
      <c r="N45" s="1"/>
      <c r="O45" s="1"/>
      <c r="P45" s="1"/>
      <c r="Q45" s="2"/>
      <c r="R45" s="2"/>
      <c r="S45" s="1"/>
      <c r="T45" s="2"/>
      <c r="U45" s="2"/>
      <c r="V45" s="1"/>
      <c r="W45" s="2"/>
      <c r="X45" s="2"/>
      <c r="Y45" s="1"/>
      <c r="Z45" s="1"/>
      <c r="AA45" s="1"/>
      <c r="AB45" s="1"/>
      <c r="AC45" s="2"/>
      <c r="AD45" s="2"/>
      <c r="AE45" s="1"/>
      <c r="AF45" s="2"/>
      <c r="AG45" s="2"/>
      <c r="AH45" s="1"/>
      <c r="AI45" s="2"/>
      <c r="AJ45" s="2"/>
      <c r="AK45" s="1"/>
      <c r="AL45" s="1"/>
      <c r="AM45" s="1"/>
      <c r="AN45" s="1"/>
      <c r="AO45" s="2"/>
      <c r="AP45" s="2"/>
      <c r="AQ45" s="1"/>
      <c r="AR45" s="2"/>
      <c r="AS45" s="2"/>
      <c r="AT45" s="1"/>
      <c r="AU45" s="2"/>
      <c r="AV45" s="2"/>
      <c r="AW45" s="1"/>
      <c r="AX45" s="1"/>
      <c r="AY45" s="1"/>
      <c r="AZ45" s="1"/>
      <c r="BA45" s="2"/>
      <c r="BB45" s="2"/>
      <c r="BC45" s="1"/>
      <c r="BD45" s="2"/>
      <c r="BE45" s="2"/>
      <c r="BF45" s="1"/>
      <c r="BG45" s="2"/>
      <c r="BH45" s="2"/>
      <c r="BI45" s="2"/>
      <c r="BJ45" s="2"/>
      <c r="BK45" s="2"/>
      <c r="BL45" s="2"/>
      <c r="BM45" s="2"/>
      <c r="BN45" s="2"/>
      <c r="BO45" s="2"/>
      <c r="BP45" s="2"/>
      <c r="BQ45" s="2"/>
      <c r="BR45" s="2"/>
      <c r="BS45" s="2"/>
      <c r="BT45" s="2"/>
      <c r="BU45" s="2"/>
      <c r="BV45" s="2"/>
    </row>
    <row r="46" spans="1:74">
      <c r="A46" s="1"/>
      <c r="B46" s="1"/>
      <c r="C46" s="1"/>
      <c r="D46" s="1"/>
      <c r="E46" s="2"/>
      <c r="F46" s="2"/>
      <c r="G46" s="1"/>
      <c r="H46" s="2"/>
      <c r="I46" s="2"/>
      <c r="J46" s="1"/>
      <c r="K46" s="2"/>
      <c r="L46" s="2"/>
      <c r="M46" s="1"/>
      <c r="N46" s="1"/>
      <c r="O46" s="1"/>
      <c r="P46" s="1"/>
      <c r="Q46" s="2"/>
      <c r="R46" s="2"/>
      <c r="S46" s="1"/>
      <c r="T46" s="2"/>
      <c r="U46" s="2"/>
      <c r="V46" s="1"/>
      <c r="W46" s="2"/>
      <c r="X46" s="2"/>
      <c r="Y46" s="1"/>
      <c r="Z46" s="1"/>
      <c r="AA46" s="1"/>
      <c r="AB46" s="1"/>
      <c r="AC46" s="2"/>
      <c r="AD46" s="2"/>
      <c r="AE46" s="1"/>
      <c r="AF46" s="2"/>
      <c r="AG46" s="2"/>
      <c r="AH46" s="1"/>
      <c r="AI46" s="2"/>
      <c r="AJ46" s="2"/>
      <c r="AK46" s="1"/>
      <c r="AL46" s="1"/>
      <c r="AM46" s="1"/>
      <c r="AN46" s="1"/>
      <c r="AO46" s="2"/>
      <c r="AP46" s="2"/>
      <c r="AQ46" s="1"/>
      <c r="AR46" s="2"/>
      <c r="AS46" s="2"/>
      <c r="AT46" s="1"/>
      <c r="AU46" s="2"/>
      <c r="AV46" s="2"/>
      <c r="AW46" s="1"/>
      <c r="AX46" s="1"/>
      <c r="AY46" s="1"/>
      <c r="AZ46" s="1"/>
      <c r="BA46" s="2"/>
      <c r="BB46" s="2"/>
      <c r="BC46" s="1"/>
      <c r="BD46" s="2"/>
      <c r="BE46" s="2"/>
      <c r="BF46" s="1"/>
      <c r="BG46" s="2"/>
      <c r="BH46" s="2"/>
      <c r="BI46" s="2"/>
      <c r="BJ46" s="2"/>
      <c r="BK46" s="2"/>
      <c r="BL46" s="2"/>
      <c r="BM46" s="2"/>
      <c r="BN46" s="2"/>
      <c r="BO46" s="2"/>
      <c r="BP46" s="2"/>
      <c r="BQ46" s="2"/>
      <c r="BR46" s="2"/>
      <c r="BS46" s="2"/>
      <c r="BT46" s="2"/>
      <c r="BU46" s="2"/>
      <c r="BV46" s="2"/>
    </row>
    <row r="47" spans="1:74">
      <c r="A47" s="1"/>
      <c r="B47" s="1"/>
      <c r="C47" s="1"/>
      <c r="D47" s="1"/>
      <c r="E47" s="2"/>
      <c r="F47" s="2"/>
      <c r="G47" s="1"/>
      <c r="H47" s="2"/>
      <c r="I47" s="2"/>
      <c r="J47" s="1"/>
      <c r="K47" s="2"/>
      <c r="L47" s="2"/>
      <c r="M47" s="1"/>
      <c r="N47" s="1"/>
      <c r="O47" s="1"/>
      <c r="P47" s="1"/>
      <c r="Q47" s="2"/>
      <c r="R47" s="2"/>
      <c r="S47" s="1"/>
      <c r="T47" s="2"/>
      <c r="U47" s="2"/>
      <c r="V47" s="1"/>
      <c r="W47" s="2"/>
      <c r="X47" s="2"/>
      <c r="Y47" s="1"/>
      <c r="Z47" s="1"/>
      <c r="AA47" s="1"/>
      <c r="AB47" s="1"/>
      <c r="AC47" s="2"/>
      <c r="AD47" s="2"/>
      <c r="AE47" s="1"/>
      <c r="AF47" s="2"/>
      <c r="AG47" s="2"/>
      <c r="AH47" s="1"/>
      <c r="AI47" s="2"/>
      <c r="AJ47" s="2"/>
      <c r="AK47" s="1"/>
      <c r="AL47" s="1"/>
      <c r="AM47" s="1"/>
      <c r="AN47" s="1"/>
      <c r="AO47" s="2"/>
      <c r="AP47" s="2"/>
      <c r="AQ47" s="1"/>
      <c r="AR47" s="2"/>
      <c r="AS47" s="2"/>
      <c r="AT47" s="1"/>
      <c r="AU47" s="2"/>
      <c r="AV47" s="2"/>
      <c r="AW47" s="1"/>
      <c r="AX47" s="1"/>
      <c r="AY47" s="1"/>
      <c r="AZ47" s="1"/>
      <c r="BA47" s="2"/>
      <c r="BB47" s="2"/>
      <c r="BC47" s="1"/>
      <c r="BD47" s="2"/>
      <c r="BE47" s="2"/>
      <c r="BF47" s="1"/>
      <c r="BG47" s="2"/>
      <c r="BH47" s="2"/>
      <c r="BI47" s="2"/>
      <c r="BJ47" s="2"/>
      <c r="BK47" s="2"/>
      <c r="BL47" s="2"/>
      <c r="BM47" s="2"/>
      <c r="BN47" s="2"/>
      <c r="BO47" s="2"/>
      <c r="BP47" s="2"/>
      <c r="BQ47" s="2"/>
      <c r="BR47" s="2"/>
      <c r="BS47" s="2"/>
      <c r="BT47" s="2"/>
      <c r="BU47" s="2"/>
      <c r="BV47" s="2"/>
    </row>
    <row r="48" spans="1:74">
      <c r="A48" s="1"/>
      <c r="B48" s="1"/>
      <c r="C48" s="1"/>
      <c r="D48" s="1"/>
      <c r="E48" s="2"/>
      <c r="F48" s="2"/>
      <c r="G48" s="1"/>
      <c r="H48" s="2"/>
      <c r="I48" s="2"/>
      <c r="J48" s="1"/>
      <c r="K48" s="2"/>
      <c r="L48" s="2"/>
      <c r="M48" s="1"/>
      <c r="N48" s="1"/>
      <c r="O48" s="1"/>
      <c r="P48" s="1"/>
      <c r="Q48" s="2"/>
      <c r="R48" s="2"/>
      <c r="S48" s="1"/>
      <c r="T48" s="2"/>
      <c r="U48" s="2"/>
      <c r="V48" s="1"/>
      <c r="W48" s="2"/>
      <c r="X48" s="2"/>
      <c r="Y48" s="1"/>
      <c r="Z48" s="1"/>
      <c r="AA48" s="1"/>
      <c r="AB48" s="1"/>
      <c r="AC48" s="2"/>
      <c r="AD48" s="2"/>
      <c r="AE48" s="1"/>
      <c r="AF48" s="2"/>
      <c r="AG48" s="2"/>
      <c r="AH48" s="1"/>
      <c r="AI48" s="2"/>
      <c r="AJ48" s="2"/>
      <c r="AK48" s="1"/>
      <c r="AL48" s="1"/>
      <c r="AM48" s="1"/>
      <c r="AN48" s="1"/>
      <c r="AO48" s="2"/>
      <c r="AP48" s="2"/>
      <c r="AQ48" s="1"/>
      <c r="AR48" s="2"/>
      <c r="AS48" s="2"/>
      <c r="AT48" s="1"/>
      <c r="AU48" s="2"/>
      <c r="AV48" s="2"/>
      <c r="AW48" s="1"/>
      <c r="AX48" s="1"/>
      <c r="AY48" s="1"/>
      <c r="AZ48" s="1"/>
      <c r="BA48" s="2"/>
      <c r="BB48" s="2"/>
      <c r="BC48" s="1"/>
      <c r="BD48" s="2"/>
      <c r="BE48" s="2"/>
      <c r="BF48" s="1"/>
      <c r="BG48" s="2"/>
      <c r="BH48" s="2"/>
      <c r="BI48" s="2"/>
      <c r="BJ48" s="2"/>
      <c r="BK48" s="2"/>
      <c r="BL48" s="2"/>
      <c r="BM48" s="2"/>
      <c r="BN48" s="2"/>
      <c r="BO48" s="2"/>
      <c r="BP48" s="2"/>
      <c r="BQ48" s="2"/>
      <c r="BR48" s="2"/>
      <c r="BS48" s="2"/>
      <c r="BT48" s="2"/>
      <c r="BU48" s="2"/>
      <c r="BV48" s="2"/>
    </row>
    <row r="49" spans="1:74">
      <c r="A49" s="1"/>
      <c r="B49" s="1"/>
      <c r="C49" s="1"/>
      <c r="D49" s="1"/>
      <c r="E49" s="2"/>
      <c r="F49" s="2"/>
      <c r="G49" s="1"/>
      <c r="H49" s="2"/>
      <c r="I49" s="2"/>
      <c r="J49" s="1"/>
      <c r="K49" s="2"/>
      <c r="L49" s="2"/>
      <c r="M49" s="1"/>
      <c r="N49" s="1"/>
      <c r="O49" s="1"/>
      <c r="P49" s="1"/>
      <c r="Q49" s="2"/>
      <c r="R49" s="2"/>
      <c r="S49" s="1"/>
      <c r="T49" s="2"/>
      <c r="U49" s="2"/>
      <c r="V49" s="1"/>
      <c r="W49" s="2"/>
      <c r="X49" s="2"/>
      <c r="Y49" s="1"/>
      <c r="Z49" s="1"/>
      <c r="AA49" s="1"/>
      <c r="AB49" s="1"/>
      <c r="AC49" s="2"/>
      <c r="AD49" s="2"/>
      <c r="AE49" s="1"/>
      <c r="AF49" s="2"/>
      <c r="AG49" s="2"/>
      <c r="AH49" s="1"/>
      <c r="AI49" s="2"/>
      <c r="AJ49" s="2"/>
      <c r="AK49" s="1"/>
      <c r="AL49" s="1"/>
      <c r="AM49" s="1"/>
      <c r="AN49" s="1"/>
      <c r="AO49" s="2"/>
      <c r="AP49" s="2"/>
      <c r="AQ49" s="1"/>
      <c r="AR49" s="2"/>
      <c r="AS49" s="2"/>
      <c r="AT49" s="1"/>
      <c r="AU49" s="2"/>
      <c r="AV49" s="2"/>
      <c r="AW49" s="1"/>
      <c r="AX49" s="1"/>
      <c r="AY49" s="1"/>
      <c r="AZ49" s="1"/>
      <c r="BA49" s="2"/>
      <c r="BB49" s="2"/>
      <c r="BC49" s="1"/>
      <c r="BD49" s="2"/>
      <c r="BE49" s="2"/>
      <c r="BF49" s="1"/>
      <c r="BG49" s="2"/>
      <c r="BH49" s="2"/>
      <c r="BI49" s="2"/>
      <c r="BJ49" s="2"/>
      <c r="BK49" s="2"/>
      <c r="BL49" s="2"/>
      <c r="BM49" s="2"/>
      <c r="BN49" s="2"/>
      <c r="BO49" s="2"/>
      <c r="BP49" s="2"/>
      <c r="BQ49" s="2"/>
      <c r="BR49" s="2"/>
      <c r="BS49" s="2"/>
      <c r="BT49" s="2"/>
      <c r="BU49" s="2"/>
      <c r="BV49" s="2"/>
    </row>
    <row r="50" spans="1:74">
      <c r="A50" s="1"/>
      <c r="B50" s="1"/>
      <c r="C50" s="1"/>
      <c r="D50" s="1"/>
      <c r="E50" s="2"/>
      <c r="F50" s="2"/>
      <c r="G50" s="1"/>
      <c r="H50" s="2"/>
      <c r="I50" s="2"/>
      <c r="J50" s="1"/>
      <c r="K50" s="2"/>
      <c r="L50" s="2"/>
      <c r="M50" s="7"/>
      <c r="N50" s="1"/>
      <c r="O50" s="1"/>
      <c r="P50" s="1"/>
      <c r="Q50" s="2"/>
      <c r="R50" s="2"/>
      <c r="S50" s="1"/>
      <c r="T50" s="2"/>
      <c r="U50" s="2"/>
      <c r="V50" s="1"/>
      <c r="W50" s="2"/>
      <c r="X50" s="2"/>
      <c r="Y50" s="1"/>
      <c r="Z50" s="1"/>
      <c r="AA50" s="1"/>
      <c r="AB50" s="1"/>
      <c r="AC50" s="2"/>
      <c r="AD50" s="2"/>
      <c r="AE50" s="1"/>
      <c r="AF50" s="2"/>
      <c r="AG50" s="2"/>
      <c r="AH50" s="1"/>
      <c r="AI50" s="2"/>
      <c r="AJ50" s="2"/>
      <c r="AK50" s="1"/>
      <c r="AL50" s="1"/>
      <c r="AM50" s="1"/>
      <c r="AN50" s="1"/>
      <c r="AO50" s="2"/>
      <c r="AP50" s="2"/>
      <c r="AQ50" s="1"/>
      <c r="AR50" s="2"/>
      <c r="AS50" s="2"/>
      <c r="AT50" s="1"/>
      <c r="AU50" s="2"/>
      <c r="AV50" s="2"/>
      <c r="AW50" s="1"/>
      <c r="AX50" s="1"/>
      <c r="AY50" s="1"/>
      <c r="AZ50" s="1"/>
      <c r="BA50" s="2"/>
      <c r="BB50" s="2"/>
      <c r="BC50" s="1"/>
      <c r="BD50" s="2"/>
      <c r="BE50" s="2"/>
      <c r="BF50" s="1"/>
      <c r="BG50" s="2"/>
      <c r="BH50" s="2"/>
      <c r="BI50" s="2"/>
      <c r="BJ50" s="2"/>
      <c r="BK50" s="2"/>
      <c r="BL50" s="2"/>
      <c r="BM50" s="2"/>
      <c r="BN50" s="2"/>
      <c r="BO50" s="2"/>
      <c r="BP50" s="2"/>
      <c r="BQ50" s="2"/>
      <c r="BR50" s="2"/>
      <c r="BS50" s="2"/>
      <c r="BT50" s="2"/>
      <c r="BU50" s="2"/>
      <c r="BV50" s="2"/>
    </row>
    <row r="51" spans="1:74">
      <c r="A51" s="1"/>
      <c r="B51" s="1"/>
      <c r="C51" s="1"/>
      <c r="D51" s="1"/>
      <c r="E51" s="2"/>
      <c r="F51" s="2"/>
      <c r="G51" s="1"/>
      <c r="H51" s="2"/>
      <c r="I51" s="2"/>
      <c r="J51" s="1"/>
      <c r="K51" s="2"/>
      <c r="L51" s="2"/>
      <c r="M51" s="1"/>
      <c r="N51" s="1"/>
      <c r="O51" s="1"/>
      <c r="P51" s="1"/>
      <c r="Q51" s="2"/>
      <c r="R51" s="2"/>
      <c r="S51" s="1"/>
      <c r="T51" s="2"/>
      <c r="U51" s="2"/>
      <c r="V51" s="1"/>
      <c r="W51" s="2"/>
      <c r="X51" s="2"/>
      <c r="Y51" s="1"/>
      <c r="Z51" s="1"/>
      <c r="AA51" s="1"/>
      <c r="AB51" s="1"/>
      <c r="AC51" s="2"/>
      <c r="AD51" s="2"/>
      <c r="AE51" s="1"/>
      <c r="AF51" s="2"/>
      <c r="AG51" s="2"/>
      <c r="AH51" s="1"/>
      <c r="AI51" s="2"/>
      <c r="AJ51" s="2"/>
      <c r="AK51" s="1"/>
      <c r="AL51" s="1"/>
      <c r="AM51" s="1"/>
      <c r="AN51" s="1"/>
      <c r="AO51" s="2"/>
      <c r="AP51" s="2"/>
      <c r="AQ51" s="1"/>
      <c r="AR51" s="2"/>
      <c r="AS51" s="2"/>
      <c r="AT51" s="1"/>
      <c r="AU51" s="2"/>
      <c r="AV51" s="2"/>
      <c r="AW51" s="1"/>
      <c r="AX51" s="1"/>
      <c r="AY51" s="1"/>
      <c r="AZ51" s="1"/>
      <c r="BA51" s="2"/>
      <c r="BB51" s="2"/>
      <c r="BC51" s="1"/>
      <c r="BD51" s="2"/>
      <c r="BE51" s="2"/>
      <c r="BF51" s="1"/>
      <c r="BG51" s="2"/>
      <c r="BH51" s="2"/>
      <c r="BI51" s="2"/>
      <c r="BJ51" s="2"/>
      <c r="BK51" s="2"/>
      <c r="BL51" s="2"/>
      <c r="BM51" s="2"/>
      <c r="BN51" s="2"/>
      <c r="BO51" s="2"/>
      <c r="BP51" s="2"/>
      <c r="BQ51" s="2"/>
      <c r="BR51" s="2"/>
      <c r="BS51" s="2"/>
      <c r="BT51" s="2"/>
      <c r="BU51" s="2"/>
      <c r="BV51" s="2"/>
    </row>
    <row r="52" spans="1:74">
      <c r="A52" s="1"/>
      <c r="B52" s="1"/>
      <c r="C52" s="1"/>
      <c r="D52" s="1"/>
      <c r="E52" s="2"/>
      <c r="F52" s="2"/>
      <c r="G52" s="1"/>
      <c r="H52" s="2"/>
      <c r="I52" s="2"/>
      <c r="J52" s="1"/>
      <c r="K52" s="2"/>
      <c r="L52" s="2"/>
      <c r="M52" s="7"/>
      <c r="N52" s="1"/>
      <c r="O52" s="1"/>
      <c r="P52" s="1"/>
      <c r="Q52" s="2"/>
      <c r="R52" s="2"/>
      <c r="S52" s="1"/>
      <c r="T52" s="2"/>
      <c r="U52" s="2"/>
      <c r="V52" s="1"/>
      <c r="W52" s="2"/>
      <c r="X52" s="2"/>
      <c r="Y52" s="1"/>
      <c r="Z52" s="1"/>
      <c r="AA52" s="1"/>
      <c r="AB52" s="1"/>
      <c r="AC52" s="2"/>
      <c r="AD52" s="2"/>
      <c r="AE52" s="1"/>
      <c r="AF52" s="2"/>
      <c r="AG52" s="2"/>
      <c r="AH52" s="1"/>
      <c r="AI52" s="2"/>
      <c r="AJ52" s="2"/>
      <c r="AK52" s="1"/>
      <c r="AL52" s="1"/>
      <c r="AM52" s="1"/>
      <c r="AN52" s="1"/>
      <c r="AO52" s="2"/>
      <c r="AP52" s="2"/>
      <c r="AQ52" s="1"/>
      <c r="AR52" s="2"/>
      <c r="AS52" s="2"/>
      <c r="AT52" s="1"/>
      <c r="AU52" s="2"/>
      <c r="AV52" s="2"/>
      <c r="AW52" s="1"/>
      <c r="AX52" s="1"/>
      <c r="AY52" s="1"/>
      <c r="AZ52" s="1"/>
      <c r="BA52" s="2"/>
      <c r="BB52" s="2"/>
      <c r="BC52" s="1"/>
      <c r="BD52" s="2"/>
      <c r="BE52" s="2"/>
      <c r="BF52" s="1"/>
      <c r="BG52" s="2"/>
      <c r="BH52" s="2"/>
      <c r="BI52" s="2"/>
      <c r="BJ52" s="2"/>
      <c r="BK52" s="2"/>
      <c r="BL52" s="2"/>
      <c r="BM52" s="2"/>
      <c r="BN52" s="2"/>
      <c r="BO52" s="2"/>
      <c r="BP52" s="2"/>
      <c r="BQ52" s="2"/>
      <c r="BR52" s="2"/>
      <c r="BS52" s="2"/>
      <c r="BT52" s="2"/>
      <c r="BU52" s="2"/>
      <c r="BV52" s="2"/>
    </row>
    <row r="53" spans="1:74">
      <c r="A53" s="1"/>
      <c r="B53" s="1"/>
      <c r="C53" s="1"/>
      <c r="D53" s="1"/>
      <c r="E53" s="2"/>
      <c r="F53" s="2"/>
      <c r="G53" s="1"/>
      <c r="H53" s="2"/>
      <c r="I53" s="2"/>
      <c r="J53" s="1"/>
      <c r="K53" s="2"/>
      <c r="L53" s="2"/>
      <c r="M53" s="1"/>
      <c r="N53" s="1"/>
      <c r="O53" s="1"/>
      <c r="P53" s="1"/>
      <c r="Q53" s="2"/>
      <c r="R53" s="2"/>
      <c r="S53" s="1"/>
      <c r="T53" s="2"/>
      <c r="U53" s="2"/>
      <c r="V53" s="1"/>
      <c r="W53" s="2"/>
      <c r="X53" s="2"/>
      <c r="Y53" s="1"/>
      <c r="Z53" s="1"/>
      <c r="AA53" s="1"/>
      <c r="AB53" s="1"/>
      <c r="AC53" s="2"/>
      <c r="AD53" s="2"/>
      <c r="AE53" s="1"/>
      <c r="AF53" s="2"/>
      <c r="AG53" s="2"/>
      <c r="AH53" s="1"/>
      <c r="AI53" s="2"/>
      <c r="AJ53" s="2"/>
      <c r="AK53" s="1"/>
      <c r="AL53" s="1"/>
      <c r="AM53" s="1"/>
      <c r="AN53" s="1"/>
      <c r="AO53" s="2"/>
      <c r="AP53" s="2"/>
      <c r="AQ53" s="1"/>
      <c r="AR53" s="2"/>
      <c r="AS53" s="2"/>
      <c r="AT53" s="1"/>
      <c r="AU53" s="2"/>
      <c r="AV53" s="2"/>
      <c r="AW53" s="1"/>
      <c r="AX53" s="1"/>
      <c r="AY53" s="1"/>
      <c r="AZ53" s="1"/>
      <c r="BA53" s="2"/>
      <c r="BB53" s="2"/>
      <c r="BC53" s="1"/>
      <c r="BD53" s="2"/>
      <c r="BE53" s="2"/>
      <c r="BF53" s="1"/>
      <c r="BG53" s="2"/>
      <c r="BH53" s="2"/>
      <c r="BI53" s="2"/>
      <c r="BJ53" s="2"/>
      <c r="BK53" s="2"/>
      <c r="BL53" s="2"/>
      <c r="BM53" s="2"/>
      <c r="BN53" s="2"/>
      <c r="BO53" s="2"/>
      <c r="BP53" s="2"/>
      <c r="BQ53" s="2"/>
      <c r="BR53" s="2"/>
      <c r="BS53" s="2"/>
      <c r="BT53" s="2"/>
      <c r="BU53" s="2"/>
      <c r="BV53" s="2"/>
    </row>
    <row r="54" spans="1:74">
      <c r="A54" s="1"/>
      <c r="B54" s="1"/>
      <c r="C54" s="1"/>
      <c r="D54" s="1"/>
      <c r="E54" s="2"/>
      <c r="F54" s="2"/>
      <c r="G54" s="1"/>
      <c r="H54" s="2"/>
      <c r="I54" s="2"/>
      <c r="J54" s="1"/>
      <c r="K54" s="2"/>
      <c r="L54" s="2"/>
      <c r="M54" s="1"/>
      <c r="N54" s="1"/>
      <c r="O54" s="1"/>
      <c r="P54" s="1"/>
      <c r="Q54" s="2"/>
      <c r="R54" s="2"/>
      <c r="S54" s="1"/>
      <c r="T54" s="2"/>
      <c r="U54" s="2"/>
      <c r="V54" s="1"/>
      <c r="W54" s="2"/>
      <c r="X54" s="2"/>
      <c r="Y54" s="1"/>
      <c r="Z54" s="1"/>
      <c r="AA54" s="1"/>
      <c r="AB54" s="1"/>
      <c r="AC54" s="2"/>
      <c r="AD54" s="2"/>
      <c r="AE54" s="1"/>
      <c r="AF54" s="2"/>
      <c r="AG54" s="2"/>
      <c r="AH54" s="1"/>
      <c r="AI54" s="2"/>
      <c r="AJ54" s="2"/>
      <c r="AK54" s="1"/>
      <c r="AL54" s="1"/>
      <c r="AM54" s="1"/>
      <c r="AN54" s="1"/>
      <c r="AO54" s="2"/>
      <c r="AP54" s="2"/>
      <c r="AQ54" s="1"/>
      <c r="AR54" s="2"/>
      <c r="AS54" s="2"/>
      <c r="AT54" s="1"/>
      <c r="AU54" s="2"/>
      <c r="AV54" s="2"/>
      <c r="AW54" s="1"/>
      <c r="AX54" s="1"/>
      <c r="AY54" s="1"/>
      <c r="AZ54" s="1"/>
      <c r="BA54" s="2"/>
      <c r="BB54" s="2"/>
      <c r="BC54" s="1"/>
      <c r="BD54" s="2"/>
      <c r="BE54" s="2"/>
      <c r="BF54" s="1"/>
      <c r="BG54" s="2"/>
      <c r="BH54" s="2"/>
      <c r="BI54" s="2"/>
      <c r="BJ54" s="2"/>
      <c r="BK54" s="2"/>
      <c r="BL54" s="2"/>
      <c r="BM54" s="2"/>
      <c r="BN54" s="2"/>
      <c r="BO54" s="2"/>
      <c r="BP54" s="2"/>
      <c r="BQ54" s="2"/>
      <c r="BR54" s="2"/>
      <c r="BS54" s="2"/>
      <c r="BT54" s="2"/>
      <c r="BU54" s="2"/>
      <c r="BV54" s="2"/>
    </row>
    <row r="55" spans="1:74">
      <c r="A55" s="1"/>
      <c r="B55" s="1"/>
      <c r="C55" s="1"/>
      <c r="D55" s="1"/>
      <c r="E55" s="2"/>
      <c r="F55" s="2"/>
      <c r="G55" s="1"/>
      <c r="H55" s="2"/>
      <c r="I55" s="2"/>
      <c r="J55" s="1"/>
      <c r="K55" s="2"/>
      <c r="L55" s="2"/>
      <c r="M55" s="1"/>
      <c r="N55" s="1"/>
      <c r="O55" s="1"/>
      <c r="P55" s="1"/>
      <c r="Q55" s="2"/>
      <c r="R55" s="2"/>
      <c r="S55" s="1"/>
      <c r="T55" s="2"/>
      <c r="U55" s="2"/>
      <c r="V55" s="1"/>
      <c r="W55" s="2"/>
      <c r="X55" s="2"/>
      <c r="Y55" s="1"/>
      <c r="Z55" s="1"/>
      <c r="AA55" s="1"/>
      <c r="AB55" s="1"/>
      <c r="AC55" s="2"/>
      <c r="AD55" s="2"/>
      <c r="AE55" s="1"/>
      <c r="AF55" s="2"/>
      <c r="AG55" s="2"/>
      <c r="AH55" s="1"/>
      <c r="AI55" s="2"/>
      <c r="AJ55" s="2"/>
      <c r="AK55" s="1"/>
      <c r="AL55" s="1"/>
      <c r="AM55" s="1"/>
      <c r="AN55" s="1"/>
      <c r="AO55" s="2"/>
      <c r="AP55" s="2"/>
      <c r="AQ55" s="1"/>
      <c r="AR55" s="2"/>
      <c r="AS55" s="2"/>
      <c r="AT55" s="1"/>
      <c r="AU55" s="2"/>
      <c r="AV55" s="2"/>
      <c r="AW55" s="1"/>
      <c r="AX55" s="1"/>
      <c r="AY55" s="1"/>
      <c r="AZ55" s="1"/>
      <c r="BA55" s="2"/>
      <c r="BB55" s="2"/>
      <c r="BC55" s="1"/>
      <c r="BD55" s="2"/>
      <c r="BE55" s="2"/>
      <c r="BF55" s="1"/>
      <c r="BG55" s="2"/>
      <c r="BH55" s="2"/>
      <c r="BI55" s="2"/>
      <c r="BJ55" s="2"/>
      <c r="BK55" s="2"/>
      <c r="BL55" s="2"/>
      <c r="BM55" s="2"/>
      <c r="BN55" s="2"/>
      <c r="BO55" s="2"/>
      <c r="BP55" s="2"/>
      <c r="BQ55" s="2"/>
      <c r="BR55" s="2"/>
      <c r="BS55" s="2"/>
      <c r="BT55" s="2"/>
      <c r="BU55" s="2"/>
      <c r="BV55" s="2"/>
    </row>
    <row r="56" spans="1:74">
      <c r="A56" s="1"/>
      <c r="B56" s="1"/>
      <c r="C56" s="1"/>
      <c r="D56" s="1"/>
      <c r="E56" s="2"/>
      <c r="F56" s="2"/>
      <c r="G56" s="1"/>
      <c r="H56" s="2"/>
      <c r="I56" s="2"/>
      <c r="J56" s="1"/>
      <c r="K56" s="2"/>
      <c r="L56" s="2"/>
      <c r="M56" s="1"/>
      <c r="N56" s="1"/>
      <c r="O56" s="1"/>
      <c r="P56" s="1"/>
      <c r="Q56" s="2"/>
      <c r="R56" s="2"/>
      <c r="S56" s="1"/>
      <c r="T56" s="2"/>
      <c r="U56" s="2"/>
      <c r="V56" s="1"/>
      <c r="W56" s="2"/>
      <c r="X56" s="2"/>
      <c r="Y56" s="1"/>
      <c r="Z56" s="1"/>
      <c r="AA56" s="1"/>
      <c r="AB56" s="1"/>
      <c r="AC56" s="2"/>
      <c r="AD56" s="2"/>
      <c r="AE56" s="1"/>
      <c r="AF56" s="2"/>
      <c r="AG56" s="2"/>
      <c r="AH56" s="1"/>
      <c r="AI56" s="2"/>
      <c r="AJ56" s="2"/>
      <c r="AK56" s="1"/>
      <c r="AL56" s="1"/>
      <c r="AM56" s="1"/>
      <c r="AN56" s="1"/>
      <c r="AO56" s="2"/>
      <c r="AP56" s="2"/>
      <c r="AQ56" s="1"/>
      <c r="AR56" s="2"/>
      <c r="AS56" s="2"/>
      <c r="AT56" s="1"/>
      <c r="AU56" s="2"/>
      <c r="AV56" s="2"/>
      <c r="AW56" s="1"/>
      <c r="AX56" s="1"/>
      <c r="AY56" s="1"/>
      <c r="AZ56" s="1"/>
      <c r="BA56" s="2"/>
      <c r="BB56" s="2"/>
      <c r="BC56" s="1"/>
      <c r="BD56" s="2"/>
      <c r="BE56" s="2"/>
      <c r="BF56" s="1"/>
      <c r="BG56" s="2"/>
      <c r="BH56" s="2"/>
      <c r="BI56" s="2"/>
      <c r="BJ56" s="2"/>
      <c r="BK56" s="2"/>
      <c r="BL56" s="2"/>
      <c r="BM56" s="2"/>
      <c r="BN56" s="2"/>
      <c r="BO56" s="2"/>
      <c r="BP56" s="2"/>
      <c r="BQ56" s="2"/>
      <c r="BR56" s="2"/>
      <c r="BS56" s="2"/>
      <c r="BT56" s="2"/>
      <c r="BU56" s="2"/>
      <c r="BV56" s="2"/>
    </row>
    <row r="57" spans="1:74">
      <c r="A57" s="1"/>
      <c r="B57" s="1"/>
      <c r="C57" s="1"/>
      <c r="D57" s="1"/>
      <c r="E57" s="2"/>
      <c r="F57" s="2"/>
      <c r="G57" s="1"/>
      <c r="H57" s="2"/>
      <c r="I57" s="2"/>
      <c r="J57" s="1"/>
      <c r="K57" s="2"/>
      <c r="L57" s="2"/>
      <c r="M57" s="1"/>
      <c r="N57" s="1"/>
      <c r="O57" s="1"/>
      <c r="P57" s="1"/>
      <c r="Q57" s="2"/>
      <c r="R57" s="2"/>
      <c r="S57" s="1"/>
      <c r="T57" s="2"/>
      <c r="U57" s="2"/>
      <c r="V57" s="1"/>
      <c r="W57" s="2"/>
      <c r="X57" s="2"/>
      <c r="Y57" s="1"/>
      <c r="Z57" s="1"/>
      <c r="AA57" s="1"/>
      <c r="AB57" s="1"/>
      <c r="AC57" s="2"/>
      <c r="AD57" s="2"/>
      <c r="AE57" s="1"/>
      <c r="AF57" s="2"/>
      <c r="AG57" s="2"/>
      <c r="AH57" s="1"/>
      <c r="AI57" s="2"/>
      <c r="AJ57" s="2"/>
      <c r="AK57" s="1"/>
      <c r="AL57" s="1"/>
      <c r="AM57" s="1"/>
      <c r="AN57" s="1"/>
      <c r="AO57" s="2"/>
      <c r="AP57" s="2"/>
      <c r="AQ57" s="1"/>
      <c r="AR57" s="2"/>
      <c r="AS57" s="2"/>
      <c r="AT57" s="1"/>
      <c r="AU57" s="2"/>
      <c r="AV57" s="2"/>
      <c r="AW57" s="1"/>
      <c r="AX57" s="1"/>
      <c r="AY57" s="1"/>
      <c r="AZ57" s="1"/>
      <c r="BA57" s="2"/>
      <c r="BB57" s="2"/>
      <c r="BC57" s="1"/>
      <c r="BD57" s="2"/>
      <c r="BE57" s="2"/>
      <c r="BF57" s="1"/>
      <c r="BG57" s="2"/>
      <c r="BH57" s="2"/>
      <c r="BI57" s="2"/>
      <c r="BJ57" s="2"/>
      <c r="BK57" s="2"/>
      <c r="BL57" s="2"/>
      <c r="BM57" s="2"/>
      <c r="BN57" s="2"/>
      <c r="BO57" s="2"/>
      <c r="BP57" s="2"/>
      <c r="BQ57" s="2"/>
      <c r="BR57" s="2"/>
      <c r="BS57" s="2"/>
      <c r="BT57" s="2"/>
      <c r="BU57" s="2"/>
      <c r="BV57" s="2"/>
    </row>
    <row r="58" spans="1:74">
      <c r="A58" s="1"/>
      <c r="B58" s="1"/>
      <c r="C58" s="1"/>
      <c r="D58" s="1"/>
      <c r="E58" s="2"/>
      <c r="F58" s="2"/>
      <c r="G58" s="1"/>
      <c r="H58" s="2"/>
      <c r="I58" s="2"/>
      <c r="J58" s="1"/>
      <c r="K58" s="2"/>
      <c r="L58" s="2"/>
      <c r="M58" s="1"/>
      <c r="N58" s="1"/>
      <c r="O58" s="1"/>
      <c r="P58" s="1"/>
      <c r="Q58" s="2"/>
      <c r="R58" s="2"/>
      <c r="S58" s="1"/>
      <c r="T58" s="2"/>
      <c r="U58" s="2"/>
      <c r="V58" s="1"/>
      <c r="W58" s="2"/>
      <c r="X58" s="2"/>
      <c r="Y58" s="1"/>
      <c r="Z58" s="1"/>
      <c r="AA58" s="1"/>
      <c r="AB58" s="1"/>
      <c r="AC58" s="2"/>
      <c r="AD58" s="2"/>
      <c r="AE58" s="1"/>
      <c r="AF58" s="2"/>
      <c r="AG58" s="2"/>
      <c r="AH58" s="1"/>
      <c r="AI58" s="2"/>
      <c r="AJ58" s="2"/>
      <c r="AK58" s="1"/>
      <c r="AL58" s="1"/>
      <c r="AM58" s="1"/>
      <c r="AN58" s="1"/>
      <c r="AO58" s="2"/>
      <c r="AP58" s="2"/>
      <c r="AQ58" s="1"/>
      <c r="AR58" s="2"/>
      <c r="AS58" s="2"/>
      <c r="AT58" s="1"/>
      <c r="AU58" s="2"/>
      <c r="AV58" s="2"/>
      <c r="AW58" s="1"/>
      <c r="AX58" s="1"/>
      <c r="AY58" s="1"/>
      <c r="AZ58" s="1"/>
      <c r="BA58" s="2"/>
      <c r="BB58" s="2"/>
      <c r="BC58" s="1"/>
      <c r="BD58" s="2"/>
      <c r="BE58" s="2"/>
      <c r="BF58" s="1"/>
      <c r="BG58" s="2"/>
      <c r="BH58" s="2"/>
      <c r="BI58" s="2"/>
      <c r="BJ58" s="2"/>
      <c r="BK58" s="2"/>
      <c r="BL58" s="2"/>
      <c r="BM58" s="2"/>
      <c r="BN58" s="2"/>
      <c r="BO58" s="2"/>
      <c r="BP58" s="2"/>
      <c r="BQ58" s="2"/>
      <c r="BR58" s="2"/>
      <c r="BS58" s="2"/>
      <c r="BT58" s="2"/>
      <c r="BU58" s="2"/>
      <c r="BV58" s="2"/>
    </row>
    <row r="59" spans="1:74">
      <c r="A59" s="1"/>
      <c r="B59" s="1"/>
      <c r="C59" s="1"/>
      <c r="D59" s="1"/>
      <c r="E59" s="2"/>
      <c r="F59" s="2"/>
      <c r="G59" s="1"/>
      <c r="H59" s="2"/>
      <c r="I59" s="2"/>
      <c r="J59" s="1"/>
      <c r="K59" s="2"/>
      <c r="L59" s="2"/>
      <c r="M59" s="1"/>
      <c r="N59" s="1"/>
      <c r="O59" s="1"/>
      <c r="P59" s="1"/>
      <c r="Q59" s="2"/>
      <c r="R59" s="2"/>
      <c r="S59" s="1"/>
      <c r="T59" s="2"/>
      <c r="U59" s="2"/>
      <c r="V59" s="1"/>
      <c r="W59" s="2"/>
      <c r="X59" s="2"/>
      <c r="Y59" s="1"/>
      <c r="Z59" s="1"/>
      <c r="AA59" s="1"/>
      <c r="AB59" s="1"/>
      <c r="AC59" s="2"/>
      <c r="AD59" s="2"/>
      <c r="AE59" s="1"/>
      <c r="AF59" s="2"/>
      <c r="AG59" s="2"/>
      <c r="AH59" s="1"/>
      <c r="AI59" s="2"/>
      <c r="AJ59" s="2"/>
      <c r="AK59" s="1"/>
      <c r="AL59" s="1"/>
      <c r="AM59" s="1"/>
      <c r="AN59" s="1"/>
      <c r="AO59" s="2"/>
      <c r="AP59" s="2"/>
      <c r="AQ59" s="1"/>
      <c r="AR59" s="2"/>
      <c r="AS59" s="2"/>
      <c r="AT59" s="1"/>
      <c r="AU59" s="2"/>
      <c r="AV59" s="2"/>
      <c r="AW59" s="1"/>
      <c r="AX59" s="1"/>
      <c r="AY59" s="1"/>
      <c r="AZ59" s="1"/>
      <c r="BA59" s="2"/>
      <c r="BB59" s="2"/>
      <c r="BC59" s="1"/>
      <c r="BD59" s="2"/>
      <c r="BE59" s="2"/>
      <c r="BF59" s="1"/>
      <c r="BG59" s="2"/>
      <c r="BH59" s="2"/>
      <c r="BI59" s="2"/>
      <c r="BJ59" s="2"/>
      <c r="BK59" s="2"/>
      <c r="BL59" s="2"/>
      <c r="BM59" s="2"/>
      <c r="BN59" s="2"/>
      <c r="BO59" s="2"/>
      <c r="BP59" s="2"/>
      <c r="BQ59" s="2"/>
      <c r="BR59" s="2"/>
      <c r="BS59" s="2"/>
      <c r="BT59" s="2"/>
      <c r="BU59" s="2"/>
      <c r="BV59" s="2"/>
    </row>
    <row r="60" spans="1:74">
      <c r="A60" s="1"/>
      <c r="B60" s="1"/>
      <c r="C60" s="1"/>
      <c r="D60" s="1"/>
      <c r="E60" s="2"/>
      <c r="F60" s="2"/>
      <c r="G60" s="1"/>
      <c r="H60" s="2"/>
      <c r="I60" s="2"/>
      <c r="J60" s="1"/>
      <c r="K60" s="2"/>
      <c r="L60" s="2"/>
      <c r="M60" s="1"/>
      <c r="N60" s="1"/>
      <c r="O60" s="1"/>
      <c r="P60" s="1"/>
      <c r="Q60" s="2"/>
      <c r="R60" s="2"/>
      <c r="S60" s="1"/>
      <c r="T60" s="2"/>
      <c r="U60" s="2"/>
      <c r="V60" s="1"/>
      <c r="W60" s="2"/>
      <c r="X60" s="2"/>
      <c r="Y60" s="1"/>
      <c r="Z60" s="1"/>
      <c r="AA60" s="1"/>
      <c r="AB60" s="1"/>
      <c r="AC60" s="2"/>
      <c r="AD60" s="2"/>
      <c r="AE60" s="1"/>
      <c r="AF60" s="2"/>
      <c r="AG60" s="2"/>
      <c r="AH60" s="1"/>
      <c r="AI60" s="2"/>
      <c r="AJ60" s="2"/>
      <c r="AK60" s="1"/>
      <c r="AL60" s="1"/>
      <c r="AM60" s="1"/>
      <c r="AN60" s="1"/>
      <c r="AO60" s="2"/>
      <c r="AP60" s="2"/>
      <c r="AQ60" s="1"/>
      <c r="AR60" s="2"/>
      <c r="AS60" s="2"/>
      <c r="AT60" s="1"/>
      <c r="AU60" s="2"/>
      <c r="AV60" s="2"/>
      <c r="AW60" s="1"/>
      <c r="AX60" s="1"/>
      <c r="AY60" s="1"/>
      <c r="AZ60" s="1"/>
      <c r="BA60" s="2"/>
      <c r="BB60" s="2"/>
      <c r="BC60" s="1"/>
      <c r="BD60" s="2"/>
      <c r="BE60" s="2"/>
      <c r="BF60" s="1"/>
      <c r="BG60" s="2"/>
      <c r="BH60" s="2"/>
      <c r="BI60" s="2"/>
      <c r="BJ60" s="2"/>
      <c r="BK60" s="2"/>
      <c r="BL60" s="2"/>
      <c r="BM60" s="2"/>
      <c r="BN60" s="2"/>
      <c r="BO60" s="2"/>
      <c r="BP60" s="2"/>
      <c r="BQ60" s="2"/>
      <c r="BR60" s="2"/>
      <c r="BS60" s="2"/>
      <c r="BT60" s="2"/>
      <c r="BU60" s="2"/>
      <c r="BV60" s="2"/>
    </row>
    <row r="61" spans="1:74">
      <c r="A61" s="1"/>
      <c r="B61" s="1"/>
      <c r="C61" s="1"/>
      <c r="D61" s="1"/>
      <c r="E61" s="2"/>
      <c r="F61" s="2"/>
      <c r="G61" s="1"/>
      <c r="H61" s="2"/>
      <c r="I61" s="2"/>
      <c r="J61" s="1"/>
      <c r="K61" s="2"/>
      <c r="L61" s="2"/>
      <c r="M61" s="1"/>
      <c r="N61" s="1"/>
      <c r="O61" s="1"/>
      <c r="P61" s="1"/>
      <c r="Q61" s="2"/>
      <c r="R61" s="2"/>
      <c r="S61" s="1"/>
      <c r="T61" s="2"/>
      <c r="U61" s="2"/>
      <c r="V61" s="1"/>
      <c r="W61" s="2"/>
      <c r="X61" s="2"/>
      <c r="Y61" s="1"/>
      <c r="Z61" s="1"/>
      <c r="AA61" s="1"/>
      <c r="AB61" s="1"/>
      <c r="AC61" s="2"/>
      <c r="AD61" s="2"/>
      <c r="AE61" s="1"/>
      <c r="AF61" s="2"/>
      <c r="AG61" s="2"/>
      <c r="AH61" s="1"/>
      <c r="AI61" s="2"/>
      <c r="AJ61" s="2"/>
      <c r="AK61" s="1"/>
      <c r="AL61" s="1"/>
      <c r="AM61" s="1"/>
      <c r="AN61" s="1"/>
      <c r="AO61" s="2"/>
      <c r="AP61" s="2"/>
      <c r="AQ61" s="1"/>
      <c r="AR61" s="2"/>
      <c r="AS61" s="2"/>
      <c r="AT61" s="1"/>
      <c r="AU61" s="2"/>
      <c r="AV61" s="2"/>
      <c r="AW61" s="1"/>
      <c r="AX61" s="1"/>
      <c r="AY61" s="1"/>
      <c r="AZ61" s="1"/>
      <c r="BA61" s="2"/>
      <c r="BB61" s="2"/>
      <c r="BC61" s="1"/>
      <c r="BD61" s="2"/>
      <c r="BE61" s="2"/>
      <c r="BF61" s="1"/>
      <c r="BG61" s="2"/>
      <c r="BH61" s="2"/>
      <c r="BI61" s="2"/>
      <c r="BJ61" s="2"/>
      <c r="BK61" s="2"/>
      <c r="BL61" s="2"/>
      <c r="BM61" s="2"/>
      <c r="BN61" s="2"/>
      <c r="BO61" s="2"/>
      <c r="BP61" s="2"/>
      <c r="BQ61" s="2"/>
      <c r="BR61" s="2"/>
      <c r="BS61" s="2"/>
      <c r="BT61" s="2"/>
      <c r="BU61" s="2"/>
      <c r="BV61" s="2"/>
    </row>
    <row r="62" spans="1:74">
      <c r="A62" s="1"/>
      <c r="B62" s="1"/>
      <c r="C62" s="1"/>
      <c r="D62" s="1"/>
      <c r="E62" s="2"/>
      <c r="F62" s="2"/>
      <c r="G62" s="1"/>
      <c r="H62" s="2"/>
      <c r="I62" s="2"/>
      <c r="J62" s="1"/>
      <c r="K62" s="2"/>
      <c r="L62" s="2"/>
      <c r="M62" s="1"/>
      <c r="N62" s="1"/>
      <c r="O62" s="1"/>
      <c r="P62" s="1"/>
      <c r="Q62" s="2"/>
      <c r="R62" s="2"/>
      <c r="S62" s="1"/>
      <c r="T62" s="2"/>
      <c r="U62" s="2"/>
      <c r="V62" s="1"/>
      <c r="W62" s="2"/>
      <c r="X62" s="2"/>
      <c r="Y62" s="1"/>
      <c r="Z62" s="1"/>
      <c r="AA62" s="1"/>
      <c r="AB62" s="1"/>
      <c r="AC62" s="2"/>
      <c r="AD62" s="2"/>
      <c r="AE62" s="1"/>
      <c r="AF62" s="2"/>
      <c r="AG62" s="2"/>
      <c r="AH62" s="1"/>
      <c r="AI62" s="2"/>
      <c r="AJ62" s="2"/>
      <c r="AK62" s="1"/>
      <c r="AL62" s="1"/>
      <c r="AM62" s="1"/>
      <c r="AN62" s="1"/>
      <c r="AO62" s="2"/>
      <c r="AP62" s="2"/>
      <c r="AQ62" s="1"/>
      <c r="AR62" s="2"/>
      <c r="AS62" s="2"/>
      <c r="AT62" s="1"/>
      <c r="AU62" s="2"/>
      <c r="AV62" s="2"/>
      <c r="AW62" s="1"/>
      <c r="AX62" s="1"/>
      <c r="AY62" s="1"/>
      <c r="AZ62" s="1"/>
      <c r="BA62" s="2"/>
      <c r="BB62" s="2"/>
      <c r="BC62" s="1"/>
      <c r="BD62" s="2"/>
      <c r="BE62" s="2"/>
      <c r="BF62" s="1"/>
      <c r="BG62" s="2"/>
      <c r="BH62" s="2"/>
      <c r="BI62" s="2"/>
      <c r="BJ62" s="2"/>
      <c r="BK62" s="2"/>
      <c r="BL62" s="2"/>
      <c r="BM62" s="2"/>
      <c r="BN62" s="2"/>
      <c r="BO62" s="2"/>
      <c r="BP62" s="2"/>
      <c r="BQ62" s="2"/>
      <c r="BR62" s="2"/>
      <c r="BS62" s="2"/>
      <c r="BT62" s="2"/>
      <c r="BU62" s="2"/>
      <c r="BV62" s="2"/>
    </row>
    <row r="63" spans="1:74">
      <c r="A63" s="1"/>
      <c r="B63" s="1"/>
      <c r="C63" s="1"/>
      <c r="D63" s="1"/>
      <c r="E63" s="2"/>
      <c r="F63" s="2"/>
      <c r="G63" s="1"/>
      <c r="H63" s="2"/>
      <c r="I63" s="2"/>
      <c r="J63" s="1"/>
      <c r="K63" s="2"/>
      <c r="L63" s="2"/>
      <c r="M63" s="1"/>
      <c r="N63" s="1"/>
      <c r="O63" s="1"/>
      <c r="P63" s="1"/>
      <c r="Q63" s="2"/>
      <c r="R63" s="2"/>
      <c r="S63" s="1"/>
      <c r="T63" s="2"/>
      <c r="U63" s="2"/>
      <c r="V63" s="1"/>
      <c r="W63" s="2"/>
      <c r="X63" s="2"/>
      <c r="Y63" s="1"/>
      <c r="Z63" s="1"/>
      <c r="AA63" s="1"/>
      <c r="AB63" s="1"/>
      <c r="AC63" s="2"/>
      <c r="AD63" s="2"/>
      <c r="AE63" s="1"/>
      <c r="AF63" s="2"/>
      <c r="AG63" s="2"/>
      <c r="AH63" s="1"/>
      <c r="AI63" s="2"/>
      <c r="AJ63" s="2"/>
      <c r="AK63" s="1"/>
      <c r="AL63" s="1"/>
      <c r="AM63" s="1"/>
      <c r="AN63" s="1"/>
      <c r="AO63" s="2"/>
      <c r="AP63" s="2"/>
      <c r="AQ63" s="1"/>
      <c r="AR63" s="2"/>
      <c r="AS63" s="2"/>
      <c r="AT63" s="1"/>
      <c r="AU63" s="2"/>
      <c r="AV63" s="2"/>
      <c r="AW63" s="1"/>
      <c r="AX63" s="1"/>
      <c r="AY63" s="1"/>
      <c r="AZ63" s="1"/>
      <c r="BA63" s="2"/>
      <c r="BB63" s="2"/>
      <c r="BC63" s="1"/>
      <c r="BD63" s="2"/>
      <c r="BE63" s="2"/>
      <c r="BF63" s="1"/>
      <c r="BG63" s="2"/>
      <c r="BH63" s="2"/>
      <c r="BI63" s="2"/>
      <c r="BJ63" s="2"/>
      <c r="BK63" s="2"/>
      <c r="BL63" s="2"/>
      <c r="BM63" s="2"/>
      <c r="BN63" s="2"/>
      <c r="BO63" s="2"/>
      <c r="BP63" s="2"/>
      <c r="BQ63" s="2"/>
      <c r="BR63" s="2"/>
      <c r="BS63" s="2"/>
      <c r="BT63" s="2"/>
      <c r="BU63" s="2"/>
      <c r="BV63" s="2"/>
    </row>
    <row r="64" spans="1:74">
      <c r="A64" s="1"/>
      <c r="B64" s="1"/>
      <c r="C64" s="1"/>
      <c r="D64" s="1"/>
      <c r="E64" s="2"/>
      <c r="F64" s="2"/>
      <c r="G64" s="1"/>
      <c r="H64" s="2"/>
      <c r="I64" s="2"/>
      <c r="J64" s="1"/>
      <c r="K64" s="2"/>
      <c r="L64" s="2"/>
      <c r="M64" s="1"/>
      <c r="N64" s="1"/>
      <c r="O64" s="1"/>
      <c r="P64" s="1"/>
      <c r="Q64" s="2"/>
      <c r="R64" s="2"/>
      <c r="S64" s="1"/>
      <c r="T64" s="2"/>
      <c r="U64" s="2"/>
      <c r="V64" s="1"/>
      <c r="W64" s="2"/>
      <c r="X64" s="2"/>
      <c r="Y64" s="1"/>
      <c r="Z64" s="1"/>
      <c r="AA64" s="1"/>
      <c r="AB64" s="1"/>
      <c r="AC64" s="2"/>
      <c r="AD64" s="2"/>
      <c r="AE64" s="1"/>
      <c r="AF64" s="2"/>
      <c r="AG64" s="2"/>
      <c r="AH64" s="1"/>
      <c r="AI64" s="2"/>
      <c r="AJ64" s="2"/>
      <c r="AK64" s="1"/>
      <c r="AL64" s="1"/>
      <c r="AM64" s="1"/>
      <c r="AN64" s="1"/>
      <c r="AO64" s="2"/>
      <c r="AP64" s="2"/>
      <c r="AQ64" s="1"/>
      <c r="AR64" s="2"/>
      <c r="AS64" s="2"/>
      <c r="AT64" s="1"/>
      <c r="AU64" s="2"/>
      <c r="AV64" s="2"/>
      <c r="AW64" s="1"/>
      <c r="AX64" s="1"/>
      <c r="AY64" s="1"/>
      <c r="AZ64" s="1"/>
      <c r="BA64" s="2"/>
      <c r="BB64" s="2"/>
      <c r="BC64" s="1"/>
      <c r="BD64" s="2"/>
      <c r="BE64" s="2"/>
      <c r="BF64" s="1"/>
      <c r="BG64" s="2"/>
      <c r="BH64" s="2"/>
      <c r="BI64" s="2"/>
      <c r="BJ64" s="2"/>
      <c r="BK64" s="2"/>
      <c r="BL64" s="2"/>
      <c r="BM64" s="2"/>
      <c r="BN64" s="2"/>
      <c r="BO64" s="2"/>
      <c r="BP64" s="2"/>
      <c r="BQ64" s="2"/>
      <c r="BR64" s="2"/>
      <c r="BS64" s="2"/>
      <c r="BT64" s="2"/>
      <c r="BU64" s="2"/>
      <c r="BV64" s="2"/>
    </row>
    <row r="65" spans="1:74">
      <c r="A65" s="1"/>
      <c r="B65" s="1"/>
      <c r="C65" s="1"/>
      <c r="D65" s="1"/>
      <c r="E65" s="2"/>
      <c r="F65" s="2"/>
      <c r="G65" s="1"/>
      <c r="H65" s="2"/>
      <c r="I65" s="2"/>
      <c r="J65" s="1"/>
      <c r="K65" s="2"/>
      <c r="L65" s="2"/>
      <c r="M65" s="1"/>
      <c r="N65" s="1"/>
      <c r="O65" s="1"/>
      <c r="P65" s="1"/>
      <c r="Q65" s="2"/>
      <c r="R65" s="2"/>
      <c r="S65" s="1"/>
      <c r="T65" s="2"/>
      <c r="U65" s="2"/>
      <c r="V65" s="1"/>
      <c r="W65" s="2"/>
      <c r="X65" s="2"/>
      <c r="Y65" s="1"/>
      <c r="Z65" s="1"/>
      <c r="AA65" s="1"/>
      <c r="AB65" s="1"/>
      <c r="AC65" s="2"/>
      <c r="AD65" s="2"/>
      <c r="AE65" s="1"/>
      <c r="AF65" s="2"/>
      <c r="AG65" s="2"/>
      <c r="AH65" s="1"/>
      <c r="AI65" s="2"/>
      <c r="AJ65" s="2"/>
      <c r="AK65" s="1"/>
      <c r="AL65" s="1"/>
      <c r="AM65" s="1"/>
      <c r="AN65" s="1"/>
      <c r="AO65" s="2"/>
      <c r="AP65" s="2"/>
      <c r="AQ65" s="1"/>
      <c r="AR65" s="2"/>
      <c r="AS65" s="2"/>
      <c r="AT65" s="1"/>
      <c r="AU65" s="2"/>
      <c r="AV65" s="2"/>
      <c r="AW65" s="1"/>
      <c r="AX65" s="1"/>
      <c r="AY65" s="1"/>
      <c r="AZ65" s="1"/>
      <c r="BA65" s="2"/>
      <c r="BB65" s="2"/>
      <c r="BC65" s="1"/>
      <c r="BD65" s="2"/>
      <c r="BE65" s="2"/>
      <c r="BF65" s="1"/>
      <c r="BG65" s="2"/>
      <c r="BH65" s="2"/>
      <c r="BI65" s="2"/>
      <c r="BJ65" s="2"/>
      <c r="BK65" s="2"/>
      <c r="BL65" s="2"/>
      <c r="BM65" s="2"/>
      <c r="BN65" s="2"/>
      <c r="BO65" s="2"/>
      <c r="BP65" s="2"/>
      <c r="BQ65" s="2"/>
      <c r="BR65" s="2"/>
      <c r="BS65" s="2"/>
      <c r="BT65" s="2"/>
      <c r="BU65" s="2"/>
      <c r="BV65" s="2"/>
    </row>
    <row r="66" spans="1:74">
      <c r="A66" s="1"/>
      <c r="B66" s="1"/>
      <c r="C66" s="1"/>
      <c r="D66" s="1"/>
      <c r="E66" s="2"/>
      <c r="F66" s="2"/>
      <c r="G66" s="1"/>
      <c r="H66" s="2"/>
      <c r="I66" s="2"/>
      <c r="J66" s="1"/>
      <c r="K66" s="2"/>
      <c r="L66" s="2"/>
      <c r="M66" s="1"/>
      <c r="N66" s="1"/>
      <c r="O66" s="1"/>
      <c r="P66" s="1"/>
      <c r="Q66" s="2"/>
      <c r="R66" s="2"/>
      <c r="S66" s="1"/>
      <c r="T66" s="2"/>
      <c r="U66" s="2"/>
      <c r="V66" s="1"/>
      <c r="W66" s="2"/>
      <c r="X66" s="2"/>
      <c r="Y66" s="1"/>
      <c r="Z66" s="1"/>
      <c r="AA66" s="1"/>
      <c r="AB66" s="1"/>
      <c r="AC66" s="2"/>
      <c r="AD66" s="2"/>
      <c r="AE66" s="1"/>
      <c r="AF66" s="2"/>
      <c r="AG66" s="2"/>
      <c r="AH66" s="1"/>
      <c r="AI66" s="2"/>
      <c r="AJ66" s="2"/>
      <c r="AK66" s="1"/>
      <c r="AL66" s="1"/>
      <c r="AM66" s="1"/>
      <c r="AN66" s="1"/>
      <c r="AO66" s="2"/>
      <c r="AP66" s="2"/>
      <c r="AQ66" s="1"/>
      <c r="AR66" s="2"/>
      <c r="AS66" s="2"/>
      <c r="AT66" s="1"/>
      <c r="AU66" s="2"/>
      <c r="AV66" s="2"/>
      <c r="AW66" s="1"/>
      <c r="AX66" s="1"/>
      <c r="AY66" s="1"/>
      <c r="AZ66" s="1"/>
      <c r="BA66" s="2"/>
      <c r="BB66" s="2"/>
      <c r="BC66" s="1"/>
      <c r="BD66" s="2"/>
      <c r="BE66" s="2"/>
      <c r="BF66" s="1"/>
      <c r="BG66" s="2"/>
      <c r="BH66" s="2"/>
      <c r="BI66" s="2"/>
      <c r="BJ66" s="2"/>
      <c r="BK66" s="2"/>
      <c r="BL66" s="2"/>
      <c r="BM66" s="2"/>
      <c r="BN66" s="2"/>
      <c r="BO66" s="2"/>
      <c r="BP66" s="2"/>
      <c r="BQ66" s="2"/>
      <c r="BR66" s="2"/>
      <c r="BS66" s="2"/>
      <c r="BT66" s="2"/>
      <c r="BU66" s="2"/>
      <c r="BV66" s="2"/>
    </row>
    <row r="67" spans="1:74">
      <c r="A67" s="1"/>
      <c r="B67" s="1"/>
      <c r="C67" s="1"/>
      <c r="D67" s="1"/>
      <c r="E67" s="2"/>
      <c r="F67" s="2"/>
      <c r="G67" s="1"/>
      <c r="H67" s="2"/>
      <c r="I67" s="2"/>
      <c r="J67" s="1"/>
      <c r="K67" s="2"/>
      <c r="L67" s="2"/>
      <c r="M67" s="1"/>
      <c r="N67" s="1"/>
      <c r="O67" s="1"/>
      <c r="P67" s="1"/>
      <c r="Q67" s="2"/>
      <c r="R67" s="2"/>
      <c r="S67" s="1"/>
      <c r="T67" s="2"/>
      <c r="U67" s="2"/>
      <c r="V67" s="1"/>
      <c r="W67" s="2"/>
      <c r="X67" s="2"/>
      <c r="Y67" s="1"/>
      <c r="Z67" s="1"/>
      <c r="AA67" s="1"/>
      <c r="AB67" s="1"/>
      <c r="AC67" s="2"/>
      <c r="AD67" s="2"/>
      <c r="AE67" s="1"/>
      <c r="AF67" s="2"/>
      <c r="AG67" s="2"/>
      <c r="AH67" s="1"/>
      <c r="AI67" s="2"/>
      <c r="AJ67" s="2"/>
      <c r="AK67" s="1"/>
      <c r="AL67" s="1"/>
      <c r="AM67" s="1"/>
      <c r="AN67" s="1"/>
      <c r="AO67" s="2"/>
      <c r="AP67" s="2"/>
      <c r="AQ67" s="1"/>
      <c r="AR67" s="2"/>
      <c r="AS67" s="2"/>
      <c r="AT67" s="1"/>
      <c r="AU67" s="2"/>
      <c r="AV67" s="2"/>
      <c r="AW67" s="1"/>
      <c r="AX67" s="1"/>
      <c r="AY67" s="1"/>
      <c r="AZ67" s="1"/>
      <c r="BA67" s="2"/>
      <c r="BB67" s="2"/>
      <c r="BC67" s="1"/>
      <c r="BD67" s="2"/>
      <c r="BE67" s="2"/>
      <c r="BF67" s="1"/>
      <c r="BG67" s="2"/>
      <c r="BH67" s="2"/>
      <c r="BI67" s="2"/>
      <c r="BJ67" s="2"/>
      <c r="BK67" s="2"/>
      <c r="BL67" s="2"/>
      <c r="BM67" s="2"/>
      <c r="BN67" s="2"/>
      <c r="BO67" s="2"/>
      <c r="BP67" s="2"/>
      <c r="BQ67" s="2"/>
      <c r="BR67" s="2"/>
      <c r="BS67" s="2"/>
      <c r="BT67" s="2"/>
      <c r="BU67" s="2"/>
      <c r="BV67" s="2"/>
    </row>
    <row r="68" spans="1:74">
      <c r="A68" s="1"/>
      <c r="B68" s="1"/>
      <c r="C68" s="1"/>
      <c r="D68" s="1"/>
      <c r="E68" s="2"/>
      <c r="F68" s="2"/>
      <c r="G68" s="1"/>
      <c r="H68" s="2"/>
      <c r="I68" s="2"/>
      <c r="J68" s="1"/>
      <c r="K68" s="2"/>
      <c r="L68" s="2"/>
      <c r="M68" s="1"/>
      <c r="N68" s="1"/>
      <c r="O68" s="1"/>
      <c r="P68" s="1"/>
      <c r="Q68" s="2"/>
      <c r="R68" s="2"/>
      <c r="S68" s="1"/>
      <c r="T68" s="2"/>
      <c r="U68" s="2"/>
      <c r="V68" s="1"/>
      <c r="W68" s="2"/>
      <c r="X68" s="2"/>
      <c r="Y68" s="1"/>
      <c r="Z68" s="1"/>
      <c r="AA68" s="1"/>
      <c r="AB68" s="1"/>
      <c r="AC68" s="2"/>
      <c r="AD68" s="2"/>
      <c r="AE68" s="1"/>
      <c r="AF68" s="2"/>
      <c r="AG68" s="2"/>
      <c r="AH68" s="1"/>
      <c r="AI68" s="2"/>
      <c r="AJ68" s="2"/>
      <c r="AK68" s="1"/>
      <c r="AL68" s="1"/>
      <c r="AM68" s="1"/>
      <c r="AN68" s="1"/>
      <c r="AO68" s="2"/>
      <c r="AP68" s="2"/>
      <c r="AQ68" s="1"/>
      <c r="AR68" s="2"/>
      <c r="AS68" s="2"/>
      <c r="AT68" s="1"/>
      <c r="AU68" s="2"/>
      <c r="AV68" s="2"/>
      <c r="AW68" s="1"/>
      <c r="AX68" s="1"/>
      <c r="AY68" s="1"/>
      <c r="AZ68" s="1"/>
      <c r="BA68" s="2"/>
      <c r="BB68" s="2"/>
      <c r="BC68" s="1"/>
      <c r="BD68" s="2"/>
      <c r="BE68" s="2"/>
      <c r="BF68" s="1"/>
      <c r="BG68" s="2"/>
      <c r="BH68" s="2"/>
      <c r="BI68" s="2"/>
      <c r="BJ68" s="2"/>
      <c r="BK68" s="2"/>
      <c r="BL68" s="2"/>
      <c r="BM68" s="2"/>
      <c r="BN68" s="2"/>
      <c r="BO68" s="2"/>
      <c r="BP68" s="2"/>
      <c r="BQ68" s="2"/>
      <c r="BR68" s="2"/>
      <c r="BS68" s="2"/>
      <c r="BT68" s="2"/>
      <c r="BU68" s="2"/>
      <c r="BV68" s="2"/>
    </row>
    <row r="69" spans="1:74">
      <c r="A69" s="1"/>
      <c r="B69" s="1"/>
      <c r="C69" s="1"/>
      <c r="D69" s="1"/>
      <c r="E69" s="2"/>
      <c r="F69" s="2"/>
      <c r="G69" s="1"/>
      <c r="H69" s="2"/>
      <c r="I69" s="2"/>
      <c r="J69" s="1"/>
      <c r="K69" s="2"/>
      <c r="L69" s="2"/>
      <c r="M69" s="1"/>
      <c r="N69" s="1"/>
      <c r="O69" s="1"/>
      <c r="P69" s="1"/>
      <c r="Q69" s="2"/>
      <c r="R69" s="2"/>
      <c r="S69" s="1"/>
      <c r="T69" s="2"/>
      <c r="U69" s="2"/>
      <c r="V69" s="1"/>
      <c r="W69" s="2"/>
      <c r="X69" s="2"/>
      <c r="Y69" s="1"/>
      <c r="Z69" s="1"/>
      <c r="AA69" s="1"/>
      <c r="AB69" s="1"/>
      <c r="AC69" s="2"/>
      <c r="AD69" s="2"/>
      <c r="AE69" s="1"/>
      <c r="AF69" s="2"/>
      <c r="AG69" s="2"/>
      <c r="AH69" s="1"/>
      <c r="AI69" s="2"/>
      <c r="AJ69" s="2"/>
      <c r="AK69" s="1"/>
      <c r="AL69" s="1"/>
      <c r="AM69" s="1"/>
      <c r="AN69" s="1"/>
      <c r="AO69" s="2"/>
      <c r="AP69" s="2"/>
      <c r="AQ69" s="1"/>
      <c r="AR69" s="2"/>
      <c r="AS69" s="2"/>
      <c r="AT69" s="1"/>
      <c r="AU69" s="2"/>
      <c r="AV69" s="2"/>
      <c r="AW69" s="1"/>
      <c r="AX69" s="1"/>
      <c r="AY69" s="1"/>
      <c r="AZ69" s="1"/>
      <c r="BA69" s="2"/>
      <c r="BB69" s="2"/>
      <c r="BC69" s="1"/>
      <c r="BD69" s="2"/>
      <c r="BE69" s="2"/>
      <c r="BF69" s="1"/>
      <c r="BG69" s="2"/>
      <c r="BH69" s="2"/>
      <c r="BI69" s="2"/>
      <c r="BJ69" s="2"/>
      <c r="BK69" s="2"/>
      <c r="BL69" s="2"/>
      <c r="BM69" s="2"/>
      <c r="BN69" s="2"/>
      <c r="BO69" s="2"/>
      <c r="BP69" s="2"/>
      <c r="BQ69" s="2"/>
      <c r="BR69" s="2"/>
      <c r="BS69" s="2"/>
      <c r="BT69" s="2"/>
      <c r="BU69" s="2"/>
      <c r="BV69" s="2"/>
    </row>
    <row r="70" spans="1:74">
      <c r="A70" s="1"/>
      <c r="B70" s="1"/>
      <c r="C70" s="1"/>
      <c r="D70" s="1"/>
      <c r="E70" s="2"/>
      <c r="F70" s="2"/>
      <c r="G70" s="1"/>
      <c r="H70" s="2"/>
      <c r="I70" s="2"/>
      <c r="J70" s="1"/>
      <c r="K70" s="2"/>
      <c r="L70" s="2"/>
      <c r="M70" s="1"/>
      <c r="N70" s="1"/>
      <c r="O70" s="1"/>
      <c r="P70" s="1"/>
      <c r="Q70" s="2"/>
      <c r="R70" s="2"/>
      <c r="S70" s="1"/>
      <c r="T70" s="2"/>
      <c r="U70" s="2"/>
      <c r="V70" s="1"/>
      <c r="W70" s="2"/>
      <c r="X70" s="2"/>
      <c r="Y70" s="1"/>
      <c r="Z70" s="1"/>
      <c r="AA70" s="1"/>
      <c r="AB70" s="1"/>
      <c r="AC70" s="2"/>
      <c r="AD70" s="2"/>
      <c r="AE70" s="1"/>
      <c r="AF70" s="2"/>
      <c r="AG70" s="2"/>
      <c r="AH70" s="1"/>
      <c r="AI70" s="2"/>
      <c r="AJ70" s="2"/>
      <c r="AK70" s="1"/>
      <c r="AL70" s="1"/>
      <c r="AM70" s="1"/>
      <c r="AN70" s="1"/>
      <c r="AO70" s="2"/>
      <c r="AP70" s="2"/>
      <c r="AQ70" s="1"/>
      <c r="AR70" s="2"/>
      <c r="AS70" s="2"/>
      <c r="AT70" s="1"/>
      <c r="AU70" s="2"/>
      <c r="AV70" s="2"/>
      <c r="AW70" s="1"/>
      <c r="AX70" s="1"/>
      <c r="AY70" s="1"/>
      <c r="AZ70" s="1"/>
      <c r="BA70" s="2"/>
      <c r="BB70" s="2"/>
      <c r="BC70" s="1"/>
      <c r="BD70" s="2"/>
      <c r="BE70" s="2"/>
      <c r="BF70" s="1"/>
      <c r="BG70" s="2"/>
      <c r="BH70" s="2"/>
      <c r="BI70" s="2"/>
      <c r="BJ70" s="2"/>
      <c r="BK70" s="2"/>
      <c r="BL70" s="2"/>
      <c r="BM70" s="2"/>
      <c r="BN70" s="2"/>
      <c r="BO70" s="2"/>
      <c r="BP70" s="2"/>
      <c r="BQ70" s="2"/>
      <c r="BR70" s="2"/>
      <c r="BS70" s="2"/>
      <c r="BT70" s="2"/>
      <c r="BU70" s="2"/>
      <c r="BV70" s="2"/>
    </row>
    <row r="71" spans="1:74">
      <c r="A71" s="1"/>
      <c r="B71" s="1"/>
      <c r="C71" s="1"/>
      <c r="D71" s="1"/>
      <c r="E71" s="2"/>
      <c r="F71" s="2"/>
      <c r="G71" s="1"/>
      <c r="H71" s="2"/>
      <c r="I71" s="2"/>
      <c r="J71" s="1"/>
      <c r="K71" s="2"/>
      <c r="L71" s="2"/>
      <c r="M71" s="1"/>
      <c r="N71" s="1"/>
      <c r="O71" s="1"/>
      <c r="P71" s="1"/>
      <c r="Q71" s="2"/>
      <c r="R71" s="2"/>
      <c r="S71" s="1"/>
      <c r="T71" s="2"/>
      <c r="U71" s="2"/>
      <c r="V71" s="1"/>
      <c r="W71" s="2"/>
      <c r="X71" s="2"/>
      <c r="Y71" s="1"/>
      <c r="Z71" s="1"/>
      <c r="AA71" s="1"/>
      <c r="AB71" s="1"/>
      <c r="AC71" s="2"/>
      <c r="AD71" s="2"/>
      <c r="AE71" s="1"/>
      <c r="AF71" s="2"/>
      <c r="AG71" s="2"/>
      <c r="AH71" s="1"/>
      <c r="AI71" s="2"/>
      <c r="AJ71" s="2"/>
      <c r="AK71" s="1"/>
      <c r="AL71" s="1"/>
      <c r="AM71" s="1"/>
      <c r="AN71" s="1"/>
      <c r="AO71" s="2"/>
      <c r="AP71" s="2"/>
      <c r="AQ71" s="1"/>
      <c r="AR71" s="2"/>
      <c r="AS71" s="2"/>
      <c r="AT71" s="1"/>
      <c r="AU71" s="2"/>
      <c r="AV71" s="2"/>
      <c r="AW71" s="1"/>
      <c r="AX71" s="1"/>
      <c r="AY71" s="1"/>
      <c r="AZ71" s="1"/>
      <c r="BA71" s="2"/>
      <c r="BB71" s="2"/>
      <c r="BC71" s="1"/>
      <c r="BD71" s="2"/>
      <c r="BE71" s="2"/>
      <c r="BF71" s="1"/>
      <c r="BG71" s="2"/>
      <c r="BH71" s="2"/>
      <c r="BI71" s="2"/>
      <c r="BJ71" s="2"/>
      <c r="BK71" s="2"/>
      <c r="BL71" s="2"/>
      <c r="BM71" s="2"/>
      <c r="BN71" s="2"/>
      <c r="BO71" s="2"/>
      <c r="BP71" s="2"/>
      <c r="BQ71" s="2"/>
      <c r="BR71" s="2"/>
      <c r="BS71" s="2"/>
      <c r="BT71" s="2"/>
      <c r="BU71" s="2"/>
      <c r="BV71" s="2"/>
    </row>
    <row r="72" spans="1:74">
      <c r="A72" s="1"/>
      <c r="B72" s="1"/>
      <c r="C72" s="1"/>
      <c r="D72" s="1"/>
      <c r="E72" s="2"/>
      <c r="F72" s="2"/>
      <c r="G72" s="1"/>
      <c r="H72" s="2"/>
      <c r="I72" s="2"/>
      <c r="J72" s="1"/>
      <c r="K72" s="2"/>
      <c r="L72" s="2"/>
      <c r="M72" s="1"/>
      <c r="N72" s="1"/>
      <c r="O72" s="1"/>
      <c r="P72" s="1"/>
      <c r="Q72" s="2"/>
      <c r="R72" s="2"/>
      <c r="S72" s="1"/>
      <c r="T72" s="2"/>
      <c r="U72" s="2"/>
      <c r="V72" s="1"/>
      <c r="W72" s="2"/>
      <c r="X72" s="2"/>
      <c r="Y72" s="1"/>
      <c r="Z72" s="1"/>
      <c r="AA72" s="1"/>
      <c r="AB72" s="1"/>
      <c r="AC72" s="2"/>
      <c r="AD72" s="2"/>
      <c r="AE72" s="1"/>
      <c r="AF72" s="2"/>
      <c r="AG72" s="2"/>
      <c r="AH72" s="1"/>
      <c r="AI72" s="2"/>
      <c r="AJ72" s="2"/>
      <c r="AK72" s="1"/>
      <c r="AL72" s="1"/>
      <c r="AM72" s="1"/>
      <c r="AN72" s="1"/>
      <c r="AO72" s="2"/>
      <c r="AP72" s="2"/>
      <c r="AQ72" s="1"/>
      <c r="AR72" s="2"/>
      <c r="AS72" s="2"/>
      <c r="AT72" s="1"/>
      <c r="AU72" s="2"/>
      <c r="AV72" s="2"/>
      <c r="AW72" s="1"/>
      <c r="AX72" s="1"/>
      <c r="AY72" s="1"/>
      <c r="AZ72" s="1"/>
      <c r="BA72" s="2"/>
      <c r="BB72" s="2"/>
      <c r="BC72" s="1"/>
      <c r="BD72" s="2"/>
      <c r="BE72" s="2"/>
      <c r="BF72" s="1"/>
      <c r="BG72" s="2"/>
      <c r="BH72" s="2"/>
      <c r="BI72" s="2"/>
      <c r="BJ72" s="2"/>
      <c r="BK72" s="2"/>
      <c r="BL72" s="2"/>
      <c r="BM72" s="2"/>
      <c r="BN72" s="2"/>
      <c r="BO72" s="2"/>
      <c r="BP72" s="2"/>
      <c r="BQ72" s="2"/>
      <c r="BR72" s="2"/>
      <c r="BS72" s="2"/>
      <c r="BT72" s="2"/>
      <c r="BU72" s="2"/>
      <c r="BV72" s="2"/>
    </row>
    <row r="73" spans="1:74">
      <c r="A73" s="1"/>
      <c r="B73" s="1"/>
      <c r="C73" s="1"/>
      <c r="D73" s="1"/>
      <c r="E73" s="2"/>
      <c r="F73" s="2"/>
      <c r="G73" s="1"/>
      <c r="H73" s="2"/>
      <c r="I73" s="2"/>
      <c r="J73" s="1"/>
      <c r="K73" s="2"/>
      <c r="L73" s="2"/>
      <c r="M73" s="1"/>
      <c r="N73" s="1"/>
      <c r="O73" s="1"/>
      <c r="P73" s="1"/>
      <c r="Q73" s="2"/>
      <c r="R73" s="2"/>
      <c r="S73" s="1"/>
      <c r="T73" s="2"/>
      <c r="U73" s="2"/>
      <c r="V73" s="1"/>
      <c r="W73" s="2"/>
      <c r="X73" s="2"/>
      <c r="Y73" s="1"/>
      <c r="Z73" s="1"/>
      <c r="AA73" s="1"/>
      <c r="AB73" s="1"/>
      <c r="AC73" s="2"/>
      <c r="AD73" s="2"/>
      <c r="AE73" s="1"/>
      <c r="AF73" s="2"/>
      <c r="AG73" s="2"/>
      <c r="AH73" s="1"/>
      <c r="AI73" s="2"/>
      <c r="AJ73" s="2"/>
      <c r="AK73" s="1"/>
      <c r="AL73" s="1"/>
      <c r="AM73" s="1"/>
      <c r="AN73" s="1"/>
      <c r="AO73" s="2"/>
      <c r="AP73" s="2"/>
      <c r="AQ73" s="1"/>
      <c r="AR73" s="2"/>
      <c r="AS73" s="2"/>
      <c r="AT73" s="1"/>
      <c r="AU73" s="2"/>
      <c r="AV73" s="2"/>
      <c r="AW73" s="1"/>
      <c r="AX73" s="1"/>
      <c r="AY73" s="1"/>
      <c r="AZ73" s="1"/>
      <c r="BA73" s="2"/>
      <c r="BB73" s="2"/>
      <c r="BC73" s="1"/>
      <c r="BD73" s="2"/>
      <c r="BE73" s="2"/>
      <c r="BF73" s="1"/>
      <c r="BG73" s="2"/>
      <c r="BH73" s="2"/>
      <c r="BI73" s="2"/>
      <c r="BJ73" s="2"/>
      <c r="BK73" s="2"/>
      <c r="BL73" s="2"/>
      <c r="BM73" s="2"/>
      <c r="BN73" s="2"/>
      <c r="BO73" s="2"/>
      <c r="BP73" s="2"/>
      <c r="BQ73" s="2"/>
      <c r="BR73" s="2"/>
      <c r="BS73" s="2"/>
      <c r="BT73" s="2"/>
      <c r="BU73" s="2"/>
      <c r="BV73" s="2"/>
    </row>
    <row r="74" spans="1:74">
      <c r="A74" s="1"/>
      <c r="B74" s="1"/>
      <c r="C74" s="1"/>
      <c r="D74" s="1"/>
      <c r="E74" s="2"/>
      <c r="F74" s="2"/>
      <c r="G74" s="1"/>
      <c r="H74" s="2"/>
      <c r="I74" s="2"/>
      <c r="J74" s="1"/>
      <c r="K74" s="2"/>
      <c r="L74" s="2"/>
      <c r="M74" s="1"/>
      <c r="N74" s="1"/>
      <c r="O74" s="1"/>
      <c r="P74" s="1"/>
      <c r="Q74" s="2"/>
      <c r="R74" s="2"/>
      <c r="S74" s="1"/>
      <c r="T74" s="2"/>
      <c r="U74" s="2"/>
      <c r="V74" s="1"/>
      <c r="W74" s="2"/>
      <c r="X74" s="2"/>
      <c r="Y74" s="1"/>
      <c r="Z74" s="1"/>
      <c r="AA74" s="1"/>
      <c r="AB74" s="1"/>
      <c r="AC74" s="2"/>
      <c r="AD74" s="2"/>
      <c r="AE74" s="1"/>
      <c r="AF74" s="2"/>
      <c r="AG74" s="2"/>
      <c r="AH74" s="1"/>
      <c r="AI74" s="2"/>
      <c r="AJ74" s="2"/>
      <c r="AK74" s="1"/>
      <c r="AL74" s="1"/>
      <c r="AM74" s="1"/>
      <c r="AN74" s="1"/>
      <c r="AO74" s="2"/>
      <c r="AP74" s="2"/>
      <c r="AQ74" s="1"/>
      <c r="AR74" s="2"/>
      <c r="AS74" s="2"/>
      <c r="AT74" s="1"/>
      <c r="AU74" s="2"/>
      <c r="AV74" s="2"/>
      <c r="AW74" s="1"/>
      <c r="AX74" s="1"/>
      <c r="AY74" s="1"/>
      <c r="AZ74" s="1"/>
      <c r="BA74" s="2"/>
      <c r="BB74" s="2"/>
      <c r="BC74" s="1"/>
      <c r="BD74" s="2"/>
      <c r="BE74" s="2"/>
      <c r="BF74" s="1"/>
      <c r="BG74" s="2"/>
      <c r="BH74" s="2"/>
      <c r="BI74" s="2"/>
      <c r="BJ74" s="2"/>
      <c r="BK74" s="2"/>
      <c r="BL74" s="2"/>
      <c r="BM74" s="2"/>
      <c r="BN74" s="2"/>
      <c r="BO74" s="2"/>
      <c r="BP74" s="2"/>
      <c r="BQ74" s="2"/>
      <c r="BR74" s="2"/>
      <c r="BS74" s="2"/>
      <c r="BT74" s="2"/>
      <c r="BU74" s="2"/>
      <c r="BV74" s="2"/>
    </row>
    <row r="75" spans="1:74">
      <c r="A75" s="1"/>
      <c r="B75" s="1"/>
      <c r="C75" s="1"/>
      <c r="D75" s="1"/>
      <c r="E75" s="2"/>
      <c r="F75" s="2"/>
      <c r="G75" s="1"/>
      <c r="H75" s="2"/>
      <c r="I75" s="2"/>
      <c r="J75" s="1"/>
      <c r="K75" s="2"/>
      <c r="L75" s="2"/>
      <c r="M75" s="1"/>
      <c r="N75" s="1"/>
      <c r="O75" s="1"/>
      <c r="P75" s="1"/>
      <c r="Q75" s="2"/>
      <c r="R75" s="2"/>
      <c r="S75" s="1"/>
      <c r="T75" s="2"/>
      <c r="U75" s="2"/>
      <c r="V75" s="1"/>
      <c r="W75" s="2"/>
      <c r="X75" s="2"/>
      <c r="Y75" s="1"/>
      <c r="Z75" s="1"/>
      <c r="AA75" s="1"/>
      <c r="AB75" s="1"/>
      <c r="AC75" s="2"/>
      <c r="AD75" s="2"/>
      <c r="AE75" s="1"/>
      <c r="AF75" s="2"/>
      <c r="AG75" s="2"/>
      <c r="AH75" s="1"/>
      <c r="AI75" s="2"/>
      <c r="AJ75" s="2"/>
      <c r="AK75" s="1"/>
      <c r="AL75" s="1"/>
      <c r="AM75" s="1"/>
      <c r="AN75" s="1"/>
      <c r="AO75" s="2"/>
      <c r="AP75" s="2"/>
      <c r="AQ75" s="1"/>
      <c r="AR75" s="2"/>
      <c r="AS75" s="2"/>
      <c r="AT75" s="1"/>
      <c r="AU75" s="2"/>
      <c r="AV75" s="2"/>
      <c r="AW75" s="1"/>
      <c r="AX75" s="1"/>
      <c r="AY75" s="1"/>
      <c r="AZ75" s="1"/>
      <c r="BA75" s="2"/>
      <c r="BB75" s="2"/>
      <c r="BC75" s="1"/>
      <c r="BD75" s="2"/>
      <c r="BE75" s="2"/>
      <c r="BF75" s="1"/>
      <c r="BG75" s="2"/>
      <c r="BH75" s="2"/>
      <c r="BI75" s="2"/>
      <c r="BJ75" s="2"/>
      <c r="BK75" s="2"/>
      <c r="BL75" s="2"/>
      <c r="BM75" s="2"/>
      <c r="BN75" s="2"/>
      <c r="BO75" s="2"/>
      <c r="BP75" s="2"/>
      <c r="BQ75" s="2"/>
      <c r="BR75" s="2"/>
      <c r="BS75" s="2"/>
      <c r="BT75" s="2"/>
      <c r="BU75" s="2"/>
      <c r="BV75" s="2"/>
    </row>
    <row r="76" spans="1:74">
      <c r="A76" s="1"/>
      <c r="B76" s="1"/>
      <c r="C76" s="1"/>
      <c r="D76" s="1"/>
      <c r="E76" s="2"/>
      <c r="F76" s="2"/>
      <c r="G76" s="1"/>
      <c r="H76" s="2"/>
      <c r="I76" s="2"/>
      <c r="J76" s="1"/>
      <c r="K76" s="2"/>
      <c r="L76" s="2"/>
      <c r="M76" s="1"/>
      <c r="N76" s="1"/>
      <c r="O76" s="1"/>
      <c r="P76" s="1"/>
      <c r="Q76" s="2"/>
      <c r="R76" s="2"/>
      <c r="S76" s="1"/>
      <c r="T76" s="2"/>
      <c r="U76" s="2"/>
      <c r="V76" s="1"/>
      <c r="W76" s="2"/>
      <c r="X76" s="2"/>
      <c r="Y76" s="1"/>
      <c r="Z76" s="1"/>
      <c r="AA76" s="1"/>
      <c r="AB76" s="1"/>
      <c r="AC76" s="2"/>
      <c r="AD76" s="2"/>
      <c r="AE76" s="1"/>
      <c r="AF76" s="2"/>
      <c r="AG76" s="2"/>
      <c r="AH76" s="1"/>
      <c r="AI76" s="2"/>
      <c r="AJ76" s="2"/>
      <c r="AK76" s="1"/>
      <c r="AL76" s="1"/>
      <c r="AM76" s="1"/>
      <c r="AN76" s="1"/>
      <c r="AO76" s="2"/>
      <c r="AP76" s="2"/>
      <c r="AQ76" s="1"/>
      <c r="AR76" s="2"/>
      <c r="AS76" s="2"/>
      <c r="AT76" s="1"/>
      <c r="AU76" s="2"/>
      <c r="AV76" s="2"/>
      <c r="AW76" s="1"/>
      <c r="AX76" s="1"/>
      <c r="AY76" s="1"/>
      <c r="AZ76" s="1"/>
      <c r="BA76" s="2"/>
      <c r="BB76" s="2"/>
      <c r="BC76" s="1"/>
      <c r="BD76" s="2"/>
      <c r="BE76" s="2"/>
      <c r="BF76" s="1"/>
      <c r="BG76" s="2"/>
      <c r="BH76" s="2"/>
      <c r="BI76" s="2"/>
      <c r="BJ76" s="2"/>
      <c r="BK76" s="2"/>
      <c r="BL76" s="2"/>
      <c r="BM76" s="2"/>
      <c r="BN76" s="2"/>
      <c r="BO76" s="2"/>
      <c r="BP76" s="2"/>
      <c r="BQ76" s="2"/>
      <c r="BR76" s="2"/>
      <c r="BS76" s="2"/>
      <c r="BT76" s="2"/>
      <c r="BU76" s="2"/>
      <c r="BV76" s="2"/>
    </row>
    <row r="77" spans="1:74">
      <c r="A77" s="1"/>
      <c r="B77" s="1"/>
      <c r="C77" s="1"/>
      <c r="D77" s="1"/>
      <c r="E77" s="2"/>
      <c r="F77" s="2"/>
      <c r="G77" s="1"/>
      <c r="H77" s="2"/>
      <c r="I77" s="2"/>
      <c r="J77" s="1"/>
      <c r="K77" s="2"/>
      <c r="L77" s="2"/>
      <c r="M77" s="1"/>
      <c r="N77" s="1"/>
      <c r="O77" s="1"/>
      <c r="P77" s="1"/>
      <c r="Q77" s="2"/>
      <c r="R77" s="2"/>
      <c r="S77" s="1"/>
      <c r="T77" s="2"/>
      <c r="U77" s="2"/>
      <c r="V77" s="1"/>
      <c r="W77" s="2"/>
      <c r="X77" s="2"/>
      <c r="Y77" s="1"/>
      <c r="Z77" s="1"/>
      <c r="AA77" s="1"/>
      <c r="AB77" s="1"/>
      <c r="AC77" s="2"/>
      <c r="AD77" s="2"/>
      <c r="AE77" s="1"/>
      <c r="AF77" s="2"/>
      <c r="AG77" s="2"/>
      <c r="AH77" s="1"/>
      <c r="AI77" s="2"/>
      <c r="AJ77" s="2"/>
      <c r="AK77" s="1"/>
      <c r="AL77" s="1"/>
      <c r="AM77" s="1"/>
      <c r="AN77" s="1"/>
      <c r="AO77" s="2"/>
      <c r="AP77" s="2"/>
      <c r="AQ77" s="1"/>
      <c r="AR77" s="2"/>
      <c r="AS77" s="2"/>
      <c r="AT77" s="1"/>
      <c r="AU77" s="2"/>
      <c r="AV77" s="2"/>
      <c r="AW77" s="1"/>
      <c r="AX77" s="1"/>
      <c r="AY77" s="1"/>
      <c r="AZ77" s="1"/>
      <c r="BA77" s="2"/>
      <c r="BB77" s="2"/>
      <c r="BC77" s="1"/>
      <c r="BD77" s="2"/>
      <c r="BE77" s="2"/>
      <c r="BF77" s="1"/>
      <c r="BG77" s="2"/>
      <c r="BH77" s="2"/>
      <c r="BI77" s="2"/>
      <c r="BJ77" s="2"/>
      <c r="BK77" s="2"/>
      <c r="BL77" s="2"/>
      <c r="BM77" s="2"/>
      <c r="BN77" s="2"/>
      <c r="BO77" s="2"/>
      <c r="BP77" s="2"/>
      <c r="BQ77" s="2"/>
      <c r="BR77" s="2"/>
      <c r="BS77" s="2"/>
      <c r="BT77" s="2"/>
      <c r="BU77" s="2"/>
      <c r="BV77" s="2"/>
    </row>
    <row r="78" spans="1:74">
      <c r="A78" s="1"/>
      <c r="B78" s="1"/>
      <c r="C78" s="1"/>
      <c r="D78" s="1"/>
      <c r="E78" s="2"/>
      <c r="F78" s="2"/>
      <c r="G78" s="1"/>
      <c r="H78" s="2"/>
      <c r="I78" s="2"/>
      <c r="J78" s="1"/>
      <c r="K78" s="2"/>
      <c r="L78" s="2"/>
      <c r="M78" s="1"/>
      <c r="N78" s="1"/>
      <c r="O78" s="1"/>
      <c r="P78" s="1"/>
      <c r="Q78" s="2"/>
      <c r="R78" s="2"/>
      <c r="S78" s="1"/>
      <c r="T78" s="2"/>
      <c r="U78" s="2"/>
      <c r="V78" s="1"/>
      <c r="W78" s="2"/>
      <c r="X78" s="2"/>
      <c r="Y78" s="1"/>
      <c r="Z78" s="1"/>
      <c r="AA78" s="1"/>
      <c r="AB78" s="1"/>
      <c r="AC78" s="2"/>
      <c r="AD78" s="2"/>
      <c r="AE78" s="1"/>
      <c r="AF78" s="2"/>
      <c r="AG78" s="2"/>
      <c r="AH78" s="1"/>
      <c r="AI78" s="2"/>
      <c r="AJ78" s="2"/>
      <c r="AK78" s="1"/>
      <c r="AL78" s="1"/>
      <c r="AM78" s="1"/>
      <c r="AN78" s="1"/>
      <c r="AO78" s="2"/>
      <c r="AP78" s="2"/>
      <c r="AQ78" s="1"/>
      <c r="AR78" s="2"/>
      <c r="AS78" s="2"/>
      <c r="AT78" s="1"/>
      <c r="AU78" s="2"/>
      <c r="AV78" s="2"/>
      <c r="AW78" s="1"/>
      <c r="AX78" s="1"/>
      <c r="AY78" s="1"/>
      <c r="AZ78" s="1"/>
      <c r="BA78" s="2"/>
      <c r="BB78" s="2"/>
      <c r="BC78" s="1"/>
      <c r="BD78" s="2"/>
      <c r="BE78" s="2"/>
      <c r="BF78" s="1"/>
      <c r="BG78" s="2"/>
      <c r="BH78" s="2"/>
      <c r="BI78" s="2"/>
      <c r="BJ78" s="2"/>
      <c r="BK78" s="2"/>
      <c r="BL78" s="2"/>
      <c r="BM78" s="2"/>
      <c r="BN78" s="2"/>
      <c r="BO78" s="2"/>
      <c r="BP78" s="2"/>
      <c r="BQ78" s="2"/>
      <c r="BR78" s="2"/>
      <c r="BS78" s="2"/>
      <c r="BT78" s="2"/>
      <c r="BU78" s="2"/>
      <c r="BV78" s="2"/>
    </row>
    <row r="79" spans="1:74">
      <c r="A79" s="1"/>
      <c r="B79" s="1"/>
      <c r="C79" s="1"/>
      <c r="D79" s="1"/>
      <c r="E79" s="2"/>
      <c r="F79" s="2"/>
      <c r="G79" s="1"/>
      <c r="H79" s="2"/>
      <c r="I79" s="2"/>
      <c r="J79" s="1"/>
      <c r="K79" s="2"/>
      <c r="L79" s="2"/>
      <c r="M79" s="1"/>
      <c r="N79" s="1"/>
      <c r="O79" s="1"/>
      <c r="P79" s="1"/>
      <c r="Q79" s="2"/>
      <c r="R79" s="2"/>
      <c r="S79" s="1"/>
      <c r="T79" s="2"/>
      <c r="U79" s="2"/>
      <c r="V79" s="1"/>
      <c r="W79" s="2"/>
      <c r="X79" s="2"/>
      <c r="Y79" s="1"/>
      <c r="Z79" s="1"/>
      <c r="AA79" s="1"/>
      <c r="AB79" s="1"/>
      <c r="AC79" s="2"/>
      <c r="AD79" s="2"/>
      <c r="AE79" s="1"/>
      <c r="AF79" s="2"/>
      <c r="AG79" s="2"/>
      <c r="AH79" s="1"/>
      <c r="AI79" s="2"/>
      <c r="AJ79" s="2"/>
      <c r="AK79" s="1"/>
      <c r="AL79" s="1"/>
      <c r="AM79" s="1"/>
      <c r="AN79" s="1"/>
      <c r="AO79" s="2"/>
      <c r="AP79" s="2"/>
      <c r="AQ79" s="1"/>
      <c r="AR79" s="2"/>
      <c r="AS79" s="2"/>
      <c r="AT79" s="1"/>
      <c r="AU79" s="2"/>
      <c r="AV79" s="2"/>
      <c r="AW79" s="1"/>
      <c r="AX79" s="1"/>
      <c r="AY79" s="1"/>
      <c r="AZ79" s="1"/>
      <c r="BA79" s="2"/>
      <c r="BB79" s="2"/>
      <c r="BC79" s="1"/>
      <c r="BD79" s="2"/>
      <c r="BE79" s="2"/>
      <c r="BF79" s="1"/>
      <c r="BG79" s="2"/>
      <c r="BH79" s="2"/>
      <c r="BI79" s="2"/>
      <c r="BJ79" s="2"/>
      <c r="BK79" s="2"/>
      <c r="BL79" s="2"/>
      <c r="BM79" s="2"/>
      <c r="BN79" s="2"/>
      <c r="BO79" s="2"/>
      <c r="BP79" s="2"/>
      <c r="BQ79" s="2"/>
      <c r="BR79" s="2"/>
      <c r="BS79" s="2"/>
      <c r="BT79" s="2"/>
      <c r="BU79" s="2"/>
      <c r="BV79" s="2"/>
    </row>
    <row r="80" spans="1:74">
      <c r="A80" s="1"/>
      <c r="B80" s="1"/>
      <c r="C80" s="1"/>
      <c r="D80" s="1"/>
      <c r="E80" s="2"/>
      <c r="F80" s="2"/>
      <c r="G80" s="1"/>
      <c r="H80" s="2"/>
      <c r="I80" s="2"/>
      <c r="J80" s="1"/>
      <c r="K80" s="2"/>
      <c r="L80" s="2"/>
      <c r="M80" s="1"/>
      <c r="N80" s="1"/>
      <c r="O80" s="1"/>
      <c r="P80" s="1"/>
      <c r="Q80" s="2"/>
      <c r="R80" s="2"/>
      <c r="S80" s="1"/>
      <c r="T80" s="2"/>
      <c r="U80" s="2"/>
      <c r="V80" s="1"/>
      <c r="W80" s="2"/>
      <c r="X80" s="2"/>
      <c r="Y80" s="1"/>
      <c r="Z80" s="1"/>
      <c r="AA80" s="1"/>
      <c r="AB80" s="1"/>
      <c r="AC80" s="2"/>
      <c r="AD80" s="2"/>
      <c r="AE80" s="1"/>
      <c r="AF80" s="2"/>
      <c r="AG80" s="2"/>
      <c r="AH80" s="1"/>
      <c r="AI80" s="2"/>
      <c r="AJ80" s="2"/>
      <c r="AK80" s="1"/>
      <c r="AL80" s="1"/>
      <c r="AM80" s="1"/>
      <c r="AN80" s="1"/>
      <c r="AO80" s="2"/>
      <c r="AP80" s="2"/>
      <c r="AQ80" s="1"/>
      <c r="AR80" s="2"/>
      <c r="AS80" s="2"/>
      <c r="AT80" s="1"/>
      <c r="AU80" s="2"/>
      <c r="AV80" s="2"/>
      <c r="AW80" s="1"/>
      <c r="AX80" s="1"/>
      <c r="AY80" s="1"/>
      <c r="AZ80" s="1"/>
      <c r="BA80" s="2"/>
      <c r="BB80" s="2"/>
      <c r="BC80" s="1"/>
      <c r="BD80" s="2"/>
      <c r="BE80" s="2"/>
      <c r="BF80" s="1"/>
      <c r="BG80" s="2"/>
      <c r="BH80" s="2"/>
      <c r="BI80" s="2"/>
      <c r="BJ80" s="2"/>
      <c r="BK80" s="2"/>
      <c r="BL80" s="2"/>
      <c r="BM80" s="2"/>
      <c r="BN80" s="2"/>
      <c r="BO80" s="2"/>
      <c r="BP80" s="2"/>
      <c r="BQ80" s="2"/>
      <c r="BR80" s="2"/>
      <c r="BS80" s="2"/>
      <c r="BT80" s="2"/>
      <c r="BU80" s="2"/>
      <c r="BV80" s="2"/>
    </row>
    <row r="81" spans="1:74">
      <c r="A81" s="1"/>
      <c r="B81" s="1"/>
      <c r="C81" s="1"/>
      <c r="D81" s="1"/>
      <c r="E81" s="2"/>
      <c r="F81" s="2"/>
      <c r="G81" s="1"/>
      <c r="H81" s="2"/>
      <c r="I81" s="2"/>
      <c r="J81" s="1"/>
      <c r="K81" s="2"/>
      <c r="L81" s="2"/>
      <c r="M81" s="1"/>
      <c r="N81" s="1"/>
      <c r="O81" s="1"/>
      <c r="P81" s="1"/>
      <c r="Q81" s="2"/>
      <c r="R81" s="2"/>
      <c r="S81" s="1"/>
      <c r="T81" s="2"/>
      <c r="U81" s="2"/>
      <c r="V81" s="1"/>
      <c r="W81" s="2"/>
      <c r="X81" s="2"/>
      <c r="Y81" s="1"/>
      <c r="Z81" s="1"/>
      <c r="AA81" s="1"/>
      <c r="AB81" s="1"/>
      <c r="AC81" s="2"/>
      <c r="AD81" s="2"/>
      <c r="AE81" s="1"/>
      <c r="AF81" s="2"/>
      <c r="AG81" s="2"/>
      <c r="AH81" s="1"/>
      <c r="AI81" s="2"/>
      <c r="AJ81" s="2"/>
      <c r="AK81" s="1"/>
      <c r="AL81" s="1"/>
      <c r="AM81" s="1"/>
      <c r="AN81" s="1"/>
      <c r="AO81" s="2"/>
      <c r="AP81" s="2"/>
      <c r="AQ81" s="1"/>
      <c r="AR81" s="2"/>
      <c r="AS81" s="2"/>
      <c r="AT81" s="1"/>
      <c r="AU81" s="2"/>
      <c r="AV81" s="2"/>
      <c r="AW81" s="1"/>
      <c r="AX81" s="1"/>
      <c r="AY81" s="1"/>
      <c r="AZ81" s="1"/>
      <c r="BA81" s="2"/>
      <c r="BB81" s="2"/>
      <c r="BC81" s="1"/>
      <c r="BD81" s="2"/>
      <c r="BE81" s="2"/>
      <c r="BF81" s="1"/>
      <c r="BG81" s="2"/>
      <c r="BH81" s="2"/>
      <c r="BI81" s="2"/>
      <c r="BJ81" s="2"/>
      <c r="BK81" s="2"/>
      <c r="BL81" s="2"/>
      <c r="BM81" s="2"/>
      <c r="BN81" s="2"/>
      <c r="BO81" s="2"/>
      <c r="BP81" s="2"/>
      <c r="BQ81" s="2"/>
      <c r="BR81" s="2"/>
      <c r="BS81" s="2"/>
      <c r="BT81" s="2"/>
      <c r="BU81" s="2"/>
      <c r="BV81" s="2"/>
    </row>
    <row r="82" spans="1:74">
      <c r="A82" s="1"/>
      <c r="B82" s="1"/>
      <c r="C82" s="1"/>
      <c r="D82" s="1"/>
      <c r="E82" s="2"/>
      <c r="F82" s="2"/>
      <c r="G82" s="1"/>
      <c r="H82" s="2"/>
      <c r="I82" s="2"/>
      <c r="J82" s="1"/>
      <c r="K82" s="2"/>
      <c r="L82" s="2"/>
      <c r="M82" s="1"/>
      <c r="N82" s="1"/>
      <c r="O82" s="1"/>
      <c r="P82" s="1"/>
      <c r="Q82" s="2"/>
      <c r="R82" s="2"/>
      <c r="S82" s="1"/>
      <c r="T82" s="2"/>
      <c r="U82" s="2"/>
      <c r="V82" s="1"/>
      <c r="W82" s="2"/>
      <c r="X82" s="2"/>
      <c r="Y82" s="1"/>
      <c r="Z82" s="1"/>
      <c r="AA82" s="1"/>
      <c r="AB82" s="1"/>
      <c r="AC82" s="2"/>
      <c r="AD82" s="2"/>
      <c r="AE82" s="1"/>
      <c r="AF82" s="2"/>
      <c r="AG82" s="2"/>
      <c r="AH82" s="1"/>
      <c r="AI82" s="2"/>
      <c r="AJ82" s="2"/>
      <c r="AK82" s="1"/>
      <c r="AL82" s="1"/>
      <c r="AM82" s="1"/>
      <c r="AN82" s="1"/>
      <c r="AO82" s="2"/>
      <c r="AP82" s="2"/>
      <c r="AQ82" s="1"/>
      <c r="AR82" s="2"/>
      <c r="AS82" s="2"/>
      <c r="AT82" s="1"/>
      <c r="AU82" s="2"/>
      <c r="AV82" s="2"/>
      <c r="AW82" s="1"/>
      <c r="AX82" s="1"/>
      <c r="AY82" s="1"/>
      <c r="AZ82" s="1"/>
      <c r="BA82" s="2"/>
      <c r="BB82" s="2"/>
      <c r="BC82" s="1"/>
      <c r="BD82" s="2"/>
      <c r="BE82" s="2"/>
      <c r="BF82" s="1"/>
      <c r="BG82" s="2"/>
      <c r="BH82" s="2"/>
      <c r="BI82" s="2"/>
      <c r="BJ82" s="2"/>
      <c r="BK82" s="2"/>
      <c r="BL82" s="2"/>
      <c r="BM82" s="2"/>
      <c r="BN82" s="2"/>
      <c r="BO82" s="2"/>
      <c r="BP82" s="2"/>
      <c r="BQ82" s="2"/>
      <c r="BR82" s="2"/>
      <c r="BS82" s="2"/>
      <c r="BT82" s="2"/>
      <c r="BU82" s="2"/>
      <c r="BV82" s="2"/>
    </row>
    <row r="83" spans="1:74">
      <c r="A83" s="1"/>
      <c r="B83" s="1"/>
      <c r="C83" s="1"/>
      <c r="D83" s="1"/>
      <c r="E83" s="2"/>
      <c r="F83" s="2"/>
      <c r="G83" s="1"/>
      <c r="H83" s="2"/>
      <c r="I83" s="2"/>
      <c r="J83" s="1"/>
      <c r="K83" s="2"/>
      <c r="L83" s="2"/>
      <c r="M83" s="1"/>
      <c r="N83" s="1"/>
      <c r="O83" s="1"/>
      <c r="P83" s="1"/>
      <c r="Q83" s="2"/>
      <c r="R83" s="2"/>
      <c r="S83" s="1"/>
      <c r="T83" s="2"/>
      <c r="U83" s="2"/>
      <c r="V83" s="1"/>
      <c r="W83" s="2"/>
      <c r="X83" s="2"/>
      <c r="Y83" s="1"/>
      <c r="Z83" s="1"/>
      <c r="AA83" s="1"/>
      <c r="AB83" s="1"/>
      <c r="AC83" s="2"/>
      <c r="AD83" s="2"/>
      <c r="AE83" s="1"/>
      <c r="AF83" s="2"/>
      <c r="AG83" s="2"/>
      <c r="AH83" s="1"/>
      <c r="AI83" s="2"/>
      <c r="AJ83" s="2"/>
      <c r="AK83" s="1"/>
      <c r="AL83" s="1"/>
      <c r="AM83" s="1"/>
      <c r="AN83" s="1"/>
      <c r="AO83" s="2"/>
      <c r="AP83" s="2"/>
      <c r="AQ83" s="1"/>
      <c r="AR83" s="2"/>
      <c r="AS83" s="2"/>
      <c r="AT83" s="1"/>
      <c r="AU83" s="2"/>
      <c r="AV83" s="2"/>
      <c r="AW83" s="1"/>
      <c r="AX83" s="1"/>
      <c r="AY83" s="1"/>
      <c r="AZ83" s="1"/>
      <c r="BA83" s="2"/>
      <c r="BB83" s="2"/>
      <c r="BC83" s="1"/>
      <c r="BD83" s="2"/>
      <c r="BE83" s="2"/>
      <c r="BF83" s="1"/>
      <c r="BG83" s="2"/>
      <c r="BH83" s="2"/>
      <c r="BI83" s="2"/>
      <c r="BJ83" s="2"/>
      <c r="BK83" s="2"/>
      <c r="BL83" s="2"/>
      <c r="BM83" s="2"/>
      <c r="BN83" s="2"/>
      <c r="BO83" s="2"/>
      <c r="BP83" s="2"/>
      <c r="BQ83" s="2"/>
      <c r="BR83" s="2"/>
      <c r="BS83" s="2"/>
      <c r="BT83" s="2"/>
      <c r="BU83" s="2"/>
      <c r="BV83" s="2"/>
    </row>
    <row r="84" spans="1:74">
      <c r="A84" s="1"/>
      <c r="B84" s="1"/>
      <c r="C84" s="1"/>
      <c r="D84" s="1"/>
      <c r="E84" s="2"/>
      <c r="F84" s="2"/>
      <c r="G84" s="1"/>
      <c r="H84" s="2"/>
      <c r="I84" s="2"/>
      <c r="J84" s="1"/>
      <c r="K84" s="2"/>
      <c r="L84" s="2"/>
      <c r="M84" s="1"/>
      <c r="N84" s="1"/>
      <c r="O84" s="1"/>
      <c r="P84" s="1"/>
      <c r="Q84" s="2"/>
      <c r="R84" s="2"/>
      <c r="S84" s="1"/>
      <c r="T84" s="2"/>
      <c r="U84" s="2"/>
      <c r="V84" s="1"/>
      <c r="W84" s="2"/>
      <c r="X84" s="2"/>
      <c r="Y84" s="1"/>
      <c r="Z84" s="1"/>
      <c r="AA84" s="1"/>
      <c r="AB84" s="1"/>
      <c r="AC84" s="2"/>
      <c r="AD84" s="2"/>
      <c r="AE84" s="1"/>
      <c r="AF84" s="2"/>
      <c r="AG84" s="2"/>
      <c r="AH84" s="1"/>
      <c r="AI84" s="2"/>
      <c r="AJ84" s="2"/>
      <c r="AK84" s="1"/>
      <c r="AL84" s="1"/>
      <c r="AM84" s="1"/>
      <c r="AN84" s="1"/>
      <c r="AO84" s="2"/>
      <c r="AP84" s="2"/>
      <c r="AQ84" s="1"/>
      <c r="AR84" s="2"/>
      <c r="AS84" s="2"/>
      <c r="AT84" s="1"/>
      <c r="AU84" s="2"/>
      <c r="AV84" s="2"/>
      <c r="AW84" s="1"/>
      <c r="AX84" s="1"/>
      <c r="AY84" s="1"/>
      <c r="AZ84" s="1"/>
      <c r="BA84" s="2"/>
      <c r="BB84" s="2"/>
      <c r="BC84" s="1"/>
      <c r="BD84" s="2"/>
      <c r="BE84" s="2"/>
      <c r="BF84" s="1"/>
      <c r="BG84" s="2"/>
      <c r="BH84" s="2"/>
      <c r="BI84" s="2"/>
      <c r="BJ84" s="2"/>
      <c r="BK84" s="2"/>
      <c r="BL84" s="2"/>
      <c r="BM84" s="2"/>
      <c r="BN84" s="2"/>
      <c r="BO84" s="2"/>
      <c r="BP84" s="2"/>
      <c r="BQ84" s="2"/>
      <c r="BR84" s="2"/>
      <c r="BS84" s="2"/>
      <c r="BT84" s="2"/>
      <c r="BU84" s="2"/>
      <c r="BV84" s="2"/>
    </row>
    <row r="85" spans="1:74">
      <c r="A85" s="1"/>
      <c r="B85" s="1"/>
      <c r="C85" s="1"/>
      <c r="D85" s="1"/>
      <c r="E85" s="2"/>
      <c r="F85" s="2"/>
      <c r="G85" s="1"/>
      <c r="H85" s="2"/>
      <c r="I85" s="2"/>
      <c r="J85" s="1"/>
      <c r="K85" s="2"/>
      <c r="L85" s="2"/>
      <c r="M85" s="1"/>
      <c r="N85" s="1"/>
      <c r="O85" s="1"/>
      <c r="P85" s="1"/>
      <c r="Q85" s="2"/>
      <c r="R85" s="2"/>
      <c r="S85" s="1"/>
      <c r="T85" s="2"/>
      <c r="U85" s="2"/>
      <c r="V85" s="1"/>
      <c r="W85" s="2"/>
      <c r="X85" s="2"/>
      <c r="Y85" s="1"/>
      <c r="Z85" s="1"/>
      <c r="AA85" s="1"/>
      <c r="AB85" s="1"/>
      <c r="AC85" s="2"/>
      <c r="AD85" s="2"/>
      <c r="AE85" s="1"/>
      <c r="AF85" s="2"/>
      <c r="AG85" s="2"/>
      <c r="AH85" s="1"/>
      <c r="AI85" s="2"/>
      <c r="AJ85" s="2"/>
      <c r="AK85" s="1"/>
      <c r="AL85" s="1"/>
      <c r="AM85" s="1"/>
      <c r="AN85" s="1"/>
      <c r="AO85" s="2"/>
      <c r="AP85" s="2"/>
      <c r="AQ85" s="1"/>
      <c r="AR85" s="2"/>
      <c r="AS85" s="2"/>
      <c r="AT85" s="1"/>
      <c r="AU85" s="2"/>
      <c r="AV85" s="2"/>
      <c r="AW85" s="1"/>
      <c r="AX85" s="1"/>
      <c r="AY85" s="1"/>
      <c r="AZ85" s="1"/>
      <c r="BA85" s="2"/>
      <c r="BB85" s="2"/>
      <c r="BC85" s="1"/>
      <c r="BD85" s="2"/>
      <c r="BE85" s="2"/>
      <c r="BF85" s="1"/>
      <c r="BG85" s="2"/>
      <c r="BH85" s="2"/>
      <c r="BI85" s="2"/>
      <c r="BJ85" s="2"/>
      <c r="BK85" s="2"/>
      <c r="BL85" s="2"/>
      <c r="BM85" s="2"/>
      <c r="BN85" s="2"/>
      <c r="BO85" s="2"/>
      <c r="BP85" s="2"/>
      <c r="BQ85" s="2"/>
      <c r="BR85" s="2"/>
      <c r="BS85" s="2"/>
      <c r="BT85" s="2"/>
      <c r="BU85" s="2"/>
      <c r="BV85" s="2"/>
    </row>
    <row r="86" spans="1:74">
      <c r="A86" s="1"/>
      <c r="B86" s="1"/>
      <c r="C86" s="1"/>
      <c r="D86" s="1"/>
      <c r="E86" s="2"/>
      <c r="F86" s="2"/>
      <c r="G86" s="1"/>
      <c r="H86" s="2"/>
      <c r="I86" s="2"/>
      <c r="J86" s="1"/>
      <c r="K86" s="2"/>
      <c r="L86" s="2"/>
      <c r="M86" s="1"/>
      <c r="N86" s="1"/>
      <c r="O86" s="1"/>
      <c r="P86" s="1"/>
      <c r="Q86" s="2"/>
      <c r="R86" s="2"/>
      <c r="S86" s="1"/>
      <c r="T86" s="2"/>
      <c r="U86" s="2"/>
      <c r="V86" s="1"/>
      <c r="W86" s="2"/>
      <c r="X86" s="2"/>
      <c r="Y86" s="1"/>
      <c r="Z86" s="1"/>
      <c r="AA86" s="1"/>
      <c r="AB86" s="1"/>
      <c r="AC86" s="2"/>
      <c r="AD86" s="2"/>
      <c r="AE86" s="1"/>
      <c r="AF86" s="2"/>
      <c r="AG86" s="2"/>
      <c r="AH86" s="1"/>
      <c r="AI86" s="2"/>
      <c r="AJ86" s="2"/>
      <c r="AK86" s="1"/>
      <c r="AL86" s="1"/>
      <c r="AM86" s="1"/>
      <c r="AN86" s="1"/>
      <c r="AO86" s="2"/>
      <c r="AP86" s="2"/>
      <c r="AQ86" s="1"/>
      <c r="AR86" s="2"/>
      <c r="AS86" s="2"/>
      <c r="AT86" s="1"/>
      <c r="AU86" s="2"/>
      <c r="AV86" s="2"/>
      <c r="AW86" s="1"/>
      <c r="AX86" s="1"/>
      <c r="AY86" s="1"/>
      <c r="AZ86" s="1"/>
      <c r="BA86" s="2"/>
      <c r="BB86" s="2"/>
      <c r="BC86" s="1"/>
      <c r="BD86" s="2"/>
      <c r="BE86" s="2"/>
      <c r="BF86" s="1"/>
      <c r="BG86" s="2"/>
      <c r="BH86" s="2"/>
      <c r="BI86" s="2"/>
      <c r="BJ86" s="2"/>
      <c r="BK86" s="2"/>
      <c r="BL86" s="2"/>
      <c r="BM86" s="2"/>
      <c r="BN86" s="2"/>
      <c r="BO86" s="2"/>
      <c r="BP86" s="2"/>
      <c r="BQ86" s="2"/>
      <c r="BR86" s="2"/>
      <c r="BS86" s="2"/>
      <c r="BT86" s="2"/>
      <c r="BU86" s="2"/>
      <c r="BV86" s="2"/>
    </row>
    <row r="87" spans="1:74">
      <c r="A87" s="1"/>
      <c r="B87" s="1"/>
      <c r="C87" s="1"/>
      <c r="D87" s="1"/>
      <c r="E87" s="2"/>
      <c r="F87" s="2"/>
      <c r="G87" s="1"/>
      <c r="H87" s="2"/>
      <c r="I87" s="2"/>
      <c r="J87" s="1"/>
      <c r="K87" s="2"/>
      <c r="L87" s="2"/>
      <c r="M87" s="1"/>
      <c r="N87" s="1"/>
      <c r="O87" s="1"/>
      <c r="P87" s="1"/>
      <c r="Q87" s="2"/>
      <c r="R87" s="2"/>
      <c r="S87" s="1"/>
      <c r="T87" s="2"/>
      <c r="U87" s="2"/>
      <c r="V87" s="1"/>
      <c r="W87" s="2"/>
      <c r="X87" s="2"/>
      <c r="Y87" s="1"/>
      <c r="Z87" s="1"/>
      <c r="AA87" s="1"/>
      <c r="AB87" s="1"/>
      <c r="AC87" s="2"/>
      <c r="AD87" s="2"/>
      <c r="AE87" s="1"/>
      <c r="AF87" s="2"/>
      <c r="AG87" s="2"/>
      <c r="AH87" s="1"/>
      <c r="AI87" s="2"/>
      <c r="AJ87" s="2"/>
      <c r="AK87" s="1"/>
      <c r="AL87" s="1"/>
      <c r="AM87" s="1"/>
      <c r="AN87" s="1"/>
      <c r="AO87" s="2"/>
      <c r="AP87" s="2"/>
      <c r="AQ87" s="1"/>
      <c r="AR87" s="2"/>
      <c r="AS87" s="2"/>
      <c r="AT87" s="1"/>
      <c r="AU87" s="2"/>
      <c r="AV87" s="2"/>
      <c r="AW87" s="1"/>
      <c r="AX87" s="1"/>
      <c r="AY87" s="1"/>
      <c r="AZ87" s="1"/>
      <c r="BA87" s="2"/>
      <c r="BB87" s="2"/>
      <c r="BC87" s="1"/>
      <c r="BD87" s="2"/>
      <c r="BE87" s="2"/>
      <c r="BF87" s="1"/>
      <c r="BG87" s="2"/>
      <c r="BH87" s="2"/>
      <c r="BI87" s="2"/>
      <c r="BJ87" s="2"/>
      <c r="BK87" s="2"/>
      <c r="BL87" s="2"/>
      <c r="BM87" s="2"/>
      <c r="BN87" s="2"/>
      <c r="BO87" s="2"/>
      <c r="BP87" s="2"/>
      <c r="BQ87" s="2"/>
      <c r="BR87" s="2"/>
      <c r="BS87" s="2"/>
      <c r="BT87" s="2"/>
      <c r="BU87" s="2"/>
      <c r="BV87" s="2"/>
    </row>
    <row r="88" spans="1:74">
      <c r="A88" s="1"/>
      <c r="B88" s="1"/>
      <c r="C88" s="1"/>
      <c r="D88" s="1"/>
      <c r="E88" s="2"/>
      <c r="F88" s="2"/>
      <c r="G88" s="1"/>
      <c r="H88" s="2"/>
      <c r="I88" s="2"/>
      <c r="J88" s="1"/>
      <c r="K88" s="2"/>
      <c r="L88" s="2"/>
      <c r="M88" s="1"/>
      <c r="N88" s="1"/>
      <c r="O88" s="1"/>
      <c r="P88" s="1"/>
      <c r="Q88" s="2"/>
      <c r="R88" s="2"/>
      <c r="S88" s="1"/>
      <c r="T88" s="2"/>
      <c r="U88" s="2"/>
      <c r="V88" s="1"/>
      <c r="W88" s="2"/>
      <c r="X88" s="2"/>
      <c r="Y88" s="1"/>
      <c r="Z88" s="1"/>
      <c r="AA88" s="1"/>
      <c r="AB88" s="1"/>
      <c r="AC88" s="2"/>
      <c r="AD88" s="2"/>
      <c r="AE88" s="1"/>
      <c r="AF88" s="2"/>
      <c r="AG88" s="2"/>
      <c r="AH88" s="1"/>
      <c r="AI88" s="2"/>
      <c r="AJ88" s="2"/>
      <c r="AK88" s="1"/>
      <c r="AL88" s="1"/>
      <c r="AM88" s="1"/>
      <c r="AN88" s="1"/>
      <c r="AO88" s="2"/>
      <c r="AP88" s="2"/>
      <c r="AQ88" s="1"/>
      <c r="AR88" s="2"/>
      <c r="AS88" s="2"/>
      <c r="AT88" s="1"/>
      <c r="AU88" s="2"/>
      <c r="AV88" s="2"/>
      <c r="AW88" s="1"/>
      <c r="AX88" s="1"/>
      <c r="AY88" s="1"/>
      <c r="AZ88" s="1"/>
      <c r="BA88" s="2"/>
      <c r="BB88" s="2"/>
      <c r="BC88" s="1"/>
      <c r="BD88" s="2"/>
      <c r="BE88" s="2"/>
      <c r="BF88" s="1"/>
      <c r="BG88" s="2"/>
      <c r="BH88" s="2"/>
      <c r="BI88" s="2"/>
      <c r="BJ88" s="2"/>
      <c r="BK88" s="2"/>
      <c r="BL88" s="2"/>
      <c r="BM88" s="2"/>
      <c r="BN88" s="2"/>
      <c r="BO88" s="2"/>
      <c r="BP88" s="2"/>
      <c r="BQ88" s="2"/>
      <c r="BR88" s="2"/>
      <c r="BS88" s="2"/>
      <c r="BT88" s="2"/>
      <c r="BU88" s="2"/>
      <c r="BV88" s="2"/>
    </row>
    <row r="89" spans="1:74">
      <c r="A89" s="1"/>
      <c r="B89" s="1"/>
      <c r="C89" s="1"/>
      <c r="D89" s="1"/>
      <c r="E89" s="2"/>
      <c r="F89" s="2"/>
      <c r="G89" s="1"/>
      <c r="H89" s="2"/>
      <c r="I89" s="2"/>
      <c r="J89" s="1"/>
      <c r="K89" s="2"/>
      <c r="L89" s="2"/>
      <c r="M89" s="1"/>
      <c r="N89" s="1"/>
      <c r="O89" s="1"/>
      <c r="P89" s="1"/>
      <c r="Q89" s="2"/>
      <c r="R89" s="2"/>
      <c r="S89" s="1"/>
      <c r="T89" s="2"/>
      <c r="U89" s="2"/>
      <c r="V89" s="1"/>
      <c r="W89" s="2"/>
      <c r="X89" s="2"/>
      <c r="Y89" s="1"/>
      <c r="Z89" s="1"/>
      <c r="AA89" s="1"/>
      <c r="AB89" s="1"/>
      <c r="AC89" s="2"/>
      <c r="AD89" s="2"/>
      <c r="AE89" s="1"/>
      <c r="AF89" s="2"/>
      <c r="AG89" s="2"/>
      <c r="AH89" s="1"/>
      <c r="AI89" s="2"/>
      <c r="AJ89" s="2"/>
      <c r="AK89" s="1"/>
      <c r="AL89" s="1"/>
      <c r="AM89" s="1"/>
      <c r="AN89" s="1"/>
      <c r="AO89" s="2"/>
      <c r="AP89" s="2"/>
      <c r="AQ89" s="1"/>
      <c r="AR89" s="2"/>
      <c r="AS89" s="2"/>
      <c r="AT89" s="1"/>
      <c r="AU89" s="2"/>
      <c r="AV89" s="2"/>
      <c r="AW89" s="1"/>
      <c r="AX89" s="1"/>
      <c r="AY89" s="1"/>
      <c r="AZ89" s="1"/>
      <c r="BA89" s="2"/>
      <c r="BB89" s="2"/>
      <c r="BC89" s="1"/>
      <c r="BD89" s="2"/>
      <c r="BE89" s="2"/>
      <c r="BF89" s="1"/>
      <c r="BG89" s="2"/>
      <c r="BH89" s="2"/>
      <c r="BI89" s="2"/>
      <c r="BJ89" s="2"/>
      <c r="BK89" s="2"/>
      <c r="BL89" s="2"/>
      <c r="BM89" s="2"/>
      <c r="BN89" s="2"/>
      <c r="BO89" s="2"/>
      <c r="BP89" s="2"/>
      <c r="BQ89" s="2"/>
      <c r="BR89" s="2"/>
      <c r="BS89" s="2"/>
      <c r="BT89" s="2"/>
      <c r="BU89" s="2"/>
      <c r="BV89" s="2"/>
    </row>
    <row r="90" spans="1:74">
      <c r="A90" s="1"/>
      <c r="B90" s="1"/>
      <c r="C90" s="1"/>
      <c r="D90" s="1"/>
      <c r="E90" s="2"/>
      <c r="F90" s="2"/>
      <c r="G90" s="1"/>
      <c r="H90" s="2"/>
      <c r="I90" s="2"/>
      <c r="J90" s="1"/>
      <c r="K90" s="2"/>
      <c r="L90" s="2"/>
      <c r="M90" s="1"/>
      <c r="N90" s="1"/>
      <c r="O90" s="1"/>
      <c r="P90" s="1"/>
      <c r="Q90" s="2"/>
      <c r="R90" s="2"/>
      <c r="S90" s="1"/>
      <c r="T90" s="2"/>
      <c r="U90" s="2"/>
      <c r="V90" s="1"/>
      <c r="W90" s="2"/>
      <c r="X90" s="2"/>
      <c r="Y90" s="1"/>
      <c r="Z90" s="1"/>
      <c r="AA90" s="1"/>
      <c r="AB90" s="1"/>
      <c r="AC90" s="2"/>
      <c r="AD90" s="2"/>
      <c r="AE90" s="1"/>
      <c r="AF90" s="2"/>
      <c r="AG90" s="2"/>
      <c r="AH90" s="1"/>
      <c r="AI90" s="2"/>
      <c r="AJ90" s="2"/>
      <c r="AK90" s="1"/>
      <c r="AL90" s="1"/>
      <c r="AM90" s="1"/>
      <c r="AN90" s="1"/>
      <c r="AO90" s="2"/>
      <c r="AP90" s="2"/>
      <c r="AQ90" s="1"/>
      <c r="AR90" s="2"/>
      <c r="AS90" s="2"/>
      <c r="AT90" s="1"/>
      <c r="AU90" s="2"/>
      <c r="AV90" s="2"/>
      <c r="AW90" s="1"/>
      <c r="AX90" s="1"/>
      <c r="AY90" s="1"/>
      <c r="AZ90" s="1"/>
      <c r="BA90" s="2"/>
      <c r="BB90" s="2"/>
      <c r="BC90" s="1"/>
      <c r="BD90" s="2"/>
      <c r="BE90" s="2"/>
      <c r="BF90" s="1"/>
      <c r="BG90" s="2"/>
      <c r="BH90" s="2"/>
      <c r="BI90" s="2"/>
      <c r="BJ90" s="2"/>
      <c r="BK90" s="2"/>
      <c r="BL90" s="2"/>
      <c r="BM90" s="2"/>
      <c r="BN90" s="2"/>
      <c r="BO90" s="2"/>
      <c r="BP90" s="2"/>
      <c r="BQ90" s="2"/>
      <c r="BR90" s="2"/>
      <c r="BS90" s="2"/>
      <c r="BT90" s="2"/>
      <c r="BU90" s="2"/>
      <c r="BV90" s="2"/>
    </row>
    <row r="91" spans="1:74">
      <c r="A91" s="1"/>
      <c r="B91" s="1"/>
      <c r="C91" s="1"/>
      <c r="D91" s="1"/>
      <c r="E91" s="2"/>
      <c r="F91" s="2"/>
      <c r="G91" s="1"/>
      <c r="H91" s="2"/>
      <c r="I91" s="2"/>
      <c r="J91" s="1"/>
      <c r="K91" s="2"/>
      <c r="L91" s="2"/>
      <c r="M91" s="1"/>
      <c r="N91" s="1"/>
      <c r="O91" s="1"/>
      <c r="P91" s="1"/>
      <c r="Q91" s="2"/>
      <c r="R91" s="2"/>
      <c r="S91" s="1"/>
      <c r="T91" s="2"/>
      <c r="U91" s="2"/>
      <c r="V91" s="1"/>
      <c r="W91" s="2"/>
      <c r="X91" s="2"/>
      <c r="Y91" s="1"/>
      <c r="Z91" s="1"/>
      <c r="AA91" s="1"/>
      <c r="AB91" s="1"/>
      <c r="AC91" s="2"/>
      <c r="AD91" s="2"/>
      <c r="AE91" s="1"/>
      <c r="AF91" s="2"/>
      <c r="AG91" s="2"/>
      <c r="AH91" s="1"/>
      <c r="AI91" s="2"/>
      <c r="AJ91" s="2"/>
      <c r="AK91" s="1"/>
      <c r="AL91" s="1"/>
      <c r="AM91" s="1"/>
      <c r="AN91" s="1"/>
      <c r="AO91" s="2"/>
      <c r="AP91" s="2"/>
      <c r="AQ91" s="1"/>
      <c r="AR91" s="2"/>
      <c r="AS91" s="2"/>
      <c r="AT91" s="1"/>
      <c r="AU91" s="2"/>
      <c r="AV91" s="2"/>
      <c r="AW91" s="1"/>
      <c r="AX91" s="1"/>
      <c r="AY91" s="1"/>
      <c r="AZ91" s="1"/>
      <c r="BA91" s="2"/>
      <c r="BB91" s="2"/>
      <c r="BC91" s="1"/>
      <c r="BD91" s="2"/>
      <c r="BE91" s="2"/>
      <c r="BF91" s="1"/>
      <c r="BG91" s="2"/>
      <c r="BH91" s="2"/>
      <c r="BI91" s="2"/>
      <c r="BJ91" s="2"/>
      <c r="BK91" s="2"/>
      <c r="BL91" s="2"/>
      <c r="BM91" s="2"/>
      <c r="BN91" s="2"/>
      <c r="BO91" s="2"/>
      <c r="BP91" s="2"/>
      <c r="BQ91" s="2"/>
      <c r="BR91" s="2"/>
      <c r="BS91" s="2"/>
      <c r="BT91" s="2"/>
      <c r="BU91" s="2"/>
      <c r="BV91" s="2"/>
    </row>
    <row r="92" spans="1:74">
      <c r="A92" s="1"/>
      <c r="B92" s="1"/>
      <c r="C92" s="1"/>
      <c r="D92" s="1"/>
      <c r="E92" s="2"/>
      <c r="F92" s="2"/>
      <c r="G92" s="1"/>
      <c r="H92" s="2"/>
      <c r="I92" s="2"/>
      <c r="J92" s="1"/>
      <c r="K92" s="2"/>
      <c r="L92" s="2"/>
      <c r="M92" s="1"/>
      <c r="N92" s="1"/>
      <c r="O92" s="1"/>
      <c r="P92" s="1"/>
      <c r="Q92" s="2"/>
      <c r="R92" s="2"/>
      <c r="S92" s="1"/>
      <c r="T92" s="2"/>
      <c r="U92" s="2"/>
      <c r="V92" s="1"/>
      <c r="W92" s="2"/>
      <c r="X92" s="2"/>
      <c r="Y92" s="1"/>
      <c r="Z92" s="1"/>
      <c r="AA92" s="1"/>
      <c r="AB92" s="1"/>
      <c r="AC92" s="2"/>
      <c r="AD92" s="2"/>
      <c r="AE92" s="1"/>
      <c r="AF92" s="2"/>
      <c r="AG92" s="2"/>
      <c r="AH92" s="1"/>
      <c r="AI92" s="2"/>
      <c r="AJ92" s="2"/>
      <c r="AK92" s="1"/>
      <c r="AL92" s="1"/>
      <c r="AM92" s="1"/>
      <c r="AN92" s="1"/>
      <c r="AO92" s="2"/>
      <c r="AP92" s="2"/>
      <c r="AQ92" s="1"/>
      <c r="AR92" s="2"/>
      <c r="AS92" s="2"/>
      <c r="AT92" s="1"/>
      <c r="AU92" s="2"/>
      <c r="AV92" s="2"/>
      <c r="AW92" s="1"/>
      <c r="AX92" s="1"/>
      <c r="AY92" s="1"/>
      <c r="AZ92" s="1"/>
      <c r="BA92" s="2"/>
      <c r="BB92" s="2"/>
      <c r="BC92" s="1"/>
      <c r="BD92" s="2"/>
      <c r="BE92" s="2"/>
      <c r="BF92" s="1"/>
      <c r="BG92" s="2"/>
      <c r="BH92" s="2"/>
      <c r="BI92" s="2"/>
      <c r="BJ92" s="2"/>
      <c r="BK92" s="2"/>
      <c r="BL92" s="2"/>
      <c r="BM92" s="2"/>
      <c r="BN92" s="2"/>
      <c r="BO92" s="2"/>
      <c r="BP92" s="2"/>
      <c r="BQ92" s="2"/>
      <c r="BR92" s="2"/>
      <c r="BS92" s="2"/>
      <c r="BT92" s="2"/>
      <c r="BU92" s="2"/>
      <c r="BV92" s="2"/>
    </row>
    <row r="93" spans="1:74">
      <c r="A93" s="1"/>
      <c r="B93" s="1"/>
      <c r="C93" s="1"/>
      <c r="D93" s="1"/>
      <c r="E93" s="2"/>
      <c r="F93" s="2"/>
      <c r="G93" s="1"/>
      <c r="H93" s="2"/>
      <c r="I93" s="2"/>
      <c r="J93" s="1"/>
      <c r="K93" s="2"/>
      <c r="L93" s="2"/>
      <c r="M93" s="1"/>
      <c r="N93" s="1"/>
      <c r="O93" s="1"/>
      <c r="P93" s="1"/>
      <c r="Q93" s="2"/>
      <c r="R93" s="2"/>
      <c r="S93" s="1"/>
      <c r="T93" s="2"/>
      <c r="U93" s="2"/>
      <c r="V93" s="1"/>
      <c r="W93" s="2"/>
      <c r="X93" s="2"/>
      <c r="Y93" s="1"/>
      <c r="Z93" s="1"/>
      <c r="AA93" s="1"/>
      <c r="AB93" s="1"/>
      <c r="AC93" s="2"/>
      <c r="AD93" s="2"/>
      <c r="AE93" s="1"/>
      <c r="AF93" s="2"/>
      <c r="AG93" s="2"/>
      <c r="AH93" s="1"/>
      <c r="AI93" s="2"/>
      <c r="AJ93" s="2"/>
      <c r="AK93" s="1"/>
      <c r="AL93" s="1"/>
      <c r="AM93" s="1"/>
      <c r="AN93" s="1"/>
      <c r="AO93" s="2"/>
      <c r="AP93" s="2"/>
      <c r="AQ93" s="1"/>
      <c r="AR93" s="2"/>
      <c r="AS93" s="2"/>
      <c r="AT93" s="1"/>
      <c r="AU93" s="2"/>
      <c r="AV93" s="2"/>
      <c r="AW93" s="1"/>
      <c r="AX93" s="1"/>
      <c r="AY93" s="1"/>
      <c r="AZ93" s="1"/>
      <c r="BA93" s="2"/>
      <c r="BB93" s="2"/>
      <c r="BC93" s="1"/>
      <c r="BD93" s="2"/>
      <c r="BE93" s="2"/>
      <c r="BF93" s="1"/>
      <c r="BG93" s="2"/>
      <c r="BH93" s="2"/>
      <c r="BI93" s="2"/>
      <c r="BJ93" s="2"/>
      <c r="BK93" s="2"/>
      <c r="BL93" s="2"/>
      <c r="BM93" s="2"/>
      <c r="BN93" s="2"/>
      <c r="BO93" s="2"/>
      <c r="BP93" s="2"/>
      <c r="BQ93" s="2"/>
      <c r="BR93" s="2"/>
      <c r="BS93" s="2"/>
      <c r="BT93" s="2"/>
      <c r="BU93" s="2"/>
      <c r="BV93" s="2"/>
    </row>
    <row r="94" spans="1:74">
      <c r="A94" s="1"/>
      <c r="B94" s="1"/>
      <c r="C94" s="1"/>
      <c r="D94" s="1"/>
      <c r="E94" s="2"/>
      <c r="F94" s="2"/>
      <c r="G94" s="1"/>
      <c r="H94" s="2"/>
      <c r="I94" s="2"/>
      <c r="J94" s="1"/>
      <c r="K94" s="2"/>
      <c r="L94" s="2"/>
      <c r="M94" s="1"/>
      <c r="N94" s="1"/>
      <c r="O94" s="1"/>
      <c r="P94" s="1"/>
      <c r="Q94" s="2"/>
      <c r="R94" s="2"/>
      <c r="S94" s="1"/>
      <c r="T94" s="2"/>
      <c r="U94" s="2"/>
      <c r="V94" s="1"/>
      <c r="W94" s="2"/>
      <c r="X94" s="2"/>
      <c r="Y94" s="1"/>
      <c r="Z94" s="1"/>
      <c r="AA94" s="1"/>
      <c r="AB94" s="1"/>
      <c r="AC94" s="2"/>
      <c r="AD94" s="2"/>
      <c r="AE94" s="1"/>
      <c r="AF94" s="2"/>
      <c r="AG94" s="2"/>
      <c r="AH94" s="1"/>
      <c r="AI94" s="2"/>
      <c r="AJ94" s="2"/>
      <c r="AK94" s="1"/>
      <c r="AL94" s="1"/>
      <c r="AM94" s="1"/>
      <c r="AN94" s="1"/>
      <c r="AO94" s="2"/>
      <c r="AP94" s="2"/>
      <c r="AQ94" s="1"/>
      <c r="AR94" s="2"/>
      <c r="AS94" s="2"/>
      <c r="AT94" s="1"/>
      <c r="AU94" s="2"/>
      <c r="AV94" s="2"/>
      <c r="AW94" s="1"/>
      <c r="AX94" s="1"/>
      <c r="AY94" s="1"/>
      <c r="AZ94" s="1"/>
      <c r="BA94" s="2"/>
      <c r="BB94" s="2"/>
      <c r="BC94" s="1"/>
      <c r="BD94" s="2"/>
      <c r="BE94" s="2"/>
      <c r="BF94" s="1"/>
      <c r="BG94" s="2"/>
      <c r="BH94" s="2"/>
      <c r="BI94" s="2"/>
      <c r="BJ94" s="2"/>
      <c r="BK94" s="2"/>
      <c r="BL94" s="2"/>
      <c r="BM94" s="2"/>
      <c r="BN94" s="2"/>
      <c r="BO94" s="2"/>
      <c r="BP94" s="2"/>
      <c r="BQ94" s="2"/>
      <c r="BR94" s="2"/>
      <c r="BS94" s="2"/>
      <c r="BT94" s="2"/>
      <c r="BU94" s="2"/>
      <c r="BV94" s="2"/>
    </row>
    <row r="95" spans="1:74">
      <c r="A95" s="1"/>
      <c r="B95" s="1"/>
      <c r="C95" s="1"/>
      <c r="D95" s="1"/>
      <c r="E95" s="2"/>
      <c r="F95" s="2"/>
      <c r="G95" s="1"/>
      <c r="H95" s="2"/>
      <c r="I95" s="2"/>
      <c r="J95" s="1"/>
      <c r="K95" s="2"/>
      <c r="L95" s="2"/>
      <c r="M95" s="1"/>
      <c r="N95" s="1"/>
      <c r="O95" s="1"/>
      <c r="P95" s="1"/>
      <c r="Q95" s="2"/>
      <c r="R95" s="2"/>
      <c r="S95" s="1"/>
      <c r="T95" s="2"/>
      <c r="U95" s="2"/>
      <c r="V95" s="1"/>
      <c r="W95" s="2"/>
      <c r="X95" s="2"/>
      <c r="Y95" s="1"/>
      <c r="Z95" s="1"/>
      <c r="AA95" s="1"/>
      <c r="AB95" s="1"/>
      <c r="AC95" s="2"/>
      <c r="AD95" s="2"/>
      <c r="AE95" s="1"/>
      <c r="AF95" s="2"/>
      <c r="AG95" s="2"/>
      <c r="AH95" s="1"/>
      <c r="AI95" s="2"/>
      <c r="AJ95" s="2"/>
      <c r="AK95" s="1"/>
      <c r="AL95" s="1"/>
      <c r="AM95" s="1"/>
      <c r="AN95" s="1"/>
      <c r="AO95" s="2"/>
      <c r="AP95" s="2"/>
      <c r="AQ95" s="1"/>
      <c r="AR95" s="2"/>
      <c r="AS95" s="2"/>
      <c r="AT95" s="1"/>
      <c r="AU95" s="2"/>
      <c r="AV95" s="2"/>
      <c r="AW95" s="1"/>
      <c r="AX95" s="1"/>
      <c r="AY95" s="1"/>
      <c r="AZ95" s="1"/>
      <c r="BA95" s="2"/>
      <c r="BB95" s="2"/>
      <c r="BC95" s="1"/>
      <c r="BD95" s="2"/>
      <c r="BE95" s="2"/>
      <c r="BF95" s="1"/>
      <c r="BG95" s="2"/>
      <c r="BH95" s="2"/>
      <c r="BI95" s="2"/>
      <c r="BJ95" s="2"/>
      <c r="BK95" s="2"/>
      <c r="BL95" s="2"/>
      <c r="BM95" s="2"/>
      <c r="BN95" s="2"/>
      <c r="BO95" s="2"/>
      <c r="BP95" s="2"/>
      <c r="BQ95" s="2"/>
      <c r="BR95" s="2"/>
      <c r="BS95" s="2"/>
      <c r="BT95" s="2"/>
      <c r="BU95" s="2"/>
      <c r="BV95" s="2"/>
    </row>
    <row r="96" spans="1:74">
      <c r="A96" s="1"/>
      <c r="B96" s="1"/>
      <c r="C96" s="1"/>
      <c r="D96" s="1"/>
      <c r="E96" s="2"/>
      <c r="F96" s="2"/>
      <c r="G96" s="1"/>
      <c r="H96" s="2"/>
      <c r="I96" s="2"/>
      <c r="J96" s="1"/>
      <c r="K96" s="2"/>
      <c r="L96" s="2"/>
      <c r="M96" s="1"/>
      <c r="N96" s="1"/>
      <c r="O96" s="1"/>
      <c r="P96" s="1"/>
      <c r="Q96" s="2"/>
      <c r="R96" s="2"/>
      <c r="S96" s="1"/>
      <c r="T96" s="2"/>
      <c r="U96" s="2"/>
      <c r="V96" s="1"/>
      <c r="W96" s="2"/>
      <c r="X96" s="2"/>
      <c r="Y96" s="1"/>
      <c r="Z96" s="1"/>
      <c r="AA96" s="1"/>
      <c r="AB96" s="1"/>
      <c r="AC96" s="2"/>
      <c r="AD96" s="2"/>
      <c r="AE96" s="1"/>
      <c r="AF96" s="2"/>
      <c r="AG96" s="2"/>
      <c r="AH96" s="1"/>
      <c r="AI96" s="2"/>
      <c r="AJ96" s="2"/>
      <c r="AK96" s="1"/>
      <c r="AL96" s="1"/>
      <c r="AM96" s="1"/>
      <c r="AN96" s="1"/>
      <c r="AO96" s="2"/>
      <c r="AP96" s="2"/>
      <c r="AQ96" s="1"/>
      <c r="AR96" s="2"/>
      <c r="AS96" s="2"/>
      <c r="AT96" s="1"/>
      <c r="AU96" s="2"/>
      <c r="AV96" s="2"/>
      <c r="AW96" s="1"/>
      <c r="AX96" s="1"/>
      <c r="AY96" s="1"/>
      <c r="AZ96" s="1"/>
      <c r="BA96" s="2"/>
      <c r="BB96" s="2"/>
      <c r="BC96" s="1"/>
      <c r="BD96" s="2"/>
      <c r="BE96" s="2"/>
      <c r="BF96" s="1"/>
      <c r="BG96" s="2"/>
      <c r="BH96" s="2"/>
      <c r="BI96" s="2"/>
      <c r="BJ96" s="2"/>
      <c r="BK96" s="2"/>
      <c r="BL96" s="2"/>
      <c r="BM96" s="2"/>
      <c r="BN96" s="2"/>
      <c r="BO96" s="2"/>
      <c r="BP96" s="2"/>
      <c r="BQ96" s="2"/>
      <c r="BR96" s="2"/>
      <c r="BS96" s="2"/>
      <c r="BT96" s="2"/>
      <c r="BU96" s="2"/>
      <c r="BV96" s="2"/>
    </row>
    <row r="97" spans="1:74">
      <c r="A97" s="1"/>
      <c r="B97" s="1"/>
      <c r="C97" s="1"/>
      <c r="D97" s="1"/>
      <c r="E97" s="2"/>
      <c r="F97" s="2"/>
      <c r="G97" s="1"/>
      <c r="H97" s="2"/>
      <c r="I97" s="2"/>
      <c r="J97" s="1"/>
      <c r="K97" s="2"/>
      <c r="L97" s="2"/>
      <c r="M97" s="1"/>
      <c r="N97" s="1"/>
      <c r="O97" s="1"/>
      <c r="P97" s="1"/>
      <c r="Q97" s="2"/>
      <c r="R97" s="2"/>
      <c r="S97" s="1"/>
      <c r="T97" s="2"/>
      <c r="U97" s="2"/>
      <c r="V97" s="1"/>
      <c r="W97" s="2"/>
      <c r="X97" s="2"/>
      <c r="Y97" s="1"/>
      <c r="Z97" s="1"/>
      <c r="AA97" s="1"/>
      <c r="AB97" s="1"/>
      <c r="AC97" s="2"/>
      <c r="AD97" s="2"/>
      <c r="AE97" s="1"/>
      <c r="AF97" s="2"/>
      <c r="AG97" s="2"/>
      <c r="AH97" s="1"/>
      <c r="AI97" s="2"/>
      <c r="AJ97" s="2"/>
      <c r="AK97" s="1"/>
      <c r="AL97" s="1"/>
      <c r="AM97" s="1"/>
      <c r="AN97" s="1"/>
      <c r="AO97" s="2"/>
      <c r="AP97" s="2"/>
      <c r="AQ97" s="1"/>
      <c r="AR97" s="2"/>
      <c r="AS97" s="2"/>
      <c r="AT97" s="1"/>
      <c r="AU97" s="2"/>
      <c r="AV97" s="2"/>
      <c r="AW97" s="1"/>
      <c r="AX97" s="1"/>
      <c r="AY97" s="1"/>
      <c r="AZ97" s="1"/>
      <c r="BA97" s="2"/>
      <c r="BB97" s="2"/>
      <c r="BC97" s="1"/>
      <c r="BD97" s="2"/>
      <c r="BE97" s="2"/>
      <c r="BF97" s="1"/>
      <c r="BG97" s="2"/>
      <c r="BH97" s="2"/>
      <c r="BI97" s="2"/>
      <c r="BJ97" s="2"/>
      <c r="BK97" s="2"/>
      <c r="BL97" s="2"/>
      <c r="BM97" s="2"/>
      <c r="BN97" s="2"/>
      <c r="BO97" s="2"/>
      <c r="BP97" s="2"/>
      <c r="BQ97" s="2"/>
      <c r="BR97" s="2"/>
      <c r="BS97" s="2"/>
      <c r="BT97" s="2"/>
      <c r="BU97" s="2"/>
      <c r="BV97" s="2"/>
    </row>
    <row r="98" spans="1:74">
      <c r="A98" s="1"/>
      <c r="B98" s="1"/>
      <c r="C98" s="1"/>
      <c r="D98" s="1"/>
      <c r="E98" s="2"/>
      <c r="F98" s="2"/>
      <c r="G98" s="1"/>
      <c r="H98" s="2"/>
      <c r="I98" s="2"/>
      <c r="J98" s="1"/>
      <c r="K98" s="2"/>
      <c r="L98" s="2"/>
      <c r="M98" s="1"/>
      <c r="N98" s="1"/>
      <c r="O98" s="1"/>
      <c r="P98" s="1"/>
      <c r="Q98" s="2"/>
      <c r="R98" s="2"/>
      <c r="S98" s="1"/>
      <c r="T98" s="2"/>
      <c r="U98" s="2"/>
      <c r="V98" s="1"/>
      <c r="W98" s="2"/>
      <c r="X98" s="2"/>
      <c r="Y98" s="1"/>
      <c r="Z98" s="1"/>
      <c r="AA98" s="1"/>
      <c r="AB98" s="1"/>
      <c r="AC98" s="2"/>
      <c r="AD98" s="2"/>
      <c r="AE98" s="1"/>
      <c r="AF98" s="2"/>
      <c r="AG98" s="2"/>
      <c r="AH98" s="1"/>
      <c r="AI98" s="2"/>
      <c r="AJ98" s="2"/>
      <c r="AK98" s="1"/>
      <c r="AL98" s="1"/>
      <c r="AM98" s="1"/>
      <c r="AN98" s="1"/>
      <c r="AO98" s="2"/>
      <c r="AP98" s="2"/>
      <c r="AQ98" s="1"/>
      <c r="AR98" s="2"/>
      <c r="AS98" s="2"/>
      <c r="AT98" s="1"/>
      <c r="AU98" s="2"/>
      <c r="AV98" s="2"/>
      <c r="AW98" s="1"/>
      <c r="AX98" s="1"/>
      <c r="AY98" s="1"/>
      <c r="AZ98" s="1"/>
      <c r="BA98" s="2"/>
      <c r="BB98" s="2"/>
      <c r="BC98" s="1"/>
      <c r="BD98" s="2"/>
      <c r="BE98" s="2"/>
      <c r="BF98" s="1"/>
      <c r="BG98" s="2"/>
      <c r="BH98" s="2"/>
      <c r="BI98" s="2"/>
      <c r="BJ98" s="2"/>
      <c r="BK98" s="2"/>
      <c r="BL98" s="2"/>
      <c r="BM98" s="2"/>
      <c r="BN98" s="2"/>
      <c r="BO98" s="2"/>
      <c r="BP98" s="2"/>
      <c r="BQ98" s="2"/>
      <c r="BR98" s="2"/>
      <c r="BS98" s="2"/>
      <c r="BT98" s="2"/>
      <c r="BU98" s="2"/>
      <c r="BV98" s="2"/>
    </row>
    <row r="99" spans="1:74">
      <c r="A99" s="1"/>
      <c r="B99" s="18"/>
      <c r="C99" s="18"/>
      <c r="D99" s="18"/>
      <c r="E99" s="2"/>
      <c r="F99" s="2"/>
      <c r="G99" s="1"/>
      <c r="H99" s="2"/>
      <c r="I99" s="2"/>
      <c r="J99" s="18"/>
      <c r="K99" s="2"/>
      <c r="L99" s="2"/>
      <c r="M99" s="1"/>
      <c r="N99" s="18"/>
      <c r="O99" s="18"/>
      <c r="P99" s="18"/>
      <c r="Q99" s="2"/>
      <c r="R99" s="2"/>
      <c r="S99" s="18"/>
      <c r="T99" s="2"/>
      <c r="U99" s="2"/>
      <c r="V99" s="18"/>
      <c r="W99" s="2"/>
      <c r="X99" s="2"/>
      <c r="Y99" s="18"/>
      <c r="Z99" s="18"/>
      <c r="AA99" s="18"/>
      <c r="AB99" s="18"/>
      <c r="AC99" s="2"/>
      <c r="AD99" s="2"/>
      <c r="AE99" s="18"/>
      <c r="AF99" s="2"/>
      <c r="AG99" s="2"/>
      <c r="AH99" s="18"/>
      <c r="AI99" s="2"/>
      <c r="AJ99" s="2"/>
      <c r="AK99" s="18"/>
      <c r="AL99" s="18"/>
      <c r="AM99" s="18"/>
      <c r="AN99" s="18"/>
      <c r="AO99" s="2"/>
      <c r="AP99" s="2"/>
      <c r="AQ99" s="18"/>
      <c r="AR99" s="2"/>
      <c r="AS99" s="2"/>
      <c r="AT99" s="18"/>
      <c r="AU99" s="2"/>
      <c r="AV99" s="2"/>
      <c r="AW99" s="18"/>
      <c r="AX99" s="18"/>
      <c r="AY99" s="18"/>
      <c r="AZ99" s="18"/>
      <c r="BA99" s="2"/>
      <c r="BB99" s="2"/>
      <c r="BC99" s="18"/>
      <c r="BD99" s="2"/>
      <c r="BE99" s="2"/>
      <c r="BF99" s="18"/>
      <c r="BG99" s="2"/>
      <c r="BH99" s="2"/>
      <c r="BI99" s="2"/>
      <c r="BJ99" s="2"/>
      <c r="BK99" s="2"/>
      <c r="BL99" s="2"/>
      <c r="BM99" s="2"/>
      <c r="BN99" s="2"/>
      <c r="BO99" s="2"/>
      <c r="BP99" s="2"/>
      <c r="BQ99" s="2"/>
      <c r="BR99" s="2"/>
      <c r="BS99" s="2"/>
      <c r="BT99" s="2"/>
      <c r="BU99" s="2"/>
      <c r="BV99" s="2"/>
    </row>
    <row r="100" spans="1:74">
      <c r="A100" s="1"/>
      <c r="G100" s="1"/>
      <c r="M100" s="1"/>
      <c r="BI100" s="2"/>
      <c r="BJ100" s="2"/>
      <c r="BK100" s="2"/>
      <c r="BL100" s="2"/>
      <c r="BM100" s="2"/>
      <c r="BN100" s="2"/>
      <c r="BO100" s="2"/>
      <c r="BP100" s="2"/>
      <c r="BQ100" s="2"/>
      <c r="BR100" s="2"/>
      <c r="BS100" s="2"/>
      <c r="BT100" s="2"/>
      <c r="BU100" s="2"/>
      <c r="BV100" s="2"/>
    </row>
    <row r="101" spans="1:74">
      <c r="A101" s="1"/>
      <c r="G101" s="18"/>
      <c r="M101" s="1"/>
      <c r="BI101" s="2"/>
      <c r="BJ101" s="2"/>
      <c r="BK101" s="2"/>
      <c r="BL101" s="2"/>
      <c r="BM101" s="2"/>
      <c r="BN101" s="2"/>
      <c r="BO101" s="2"/>
      <c r="BP101" s="2"/>
      <c r="BQ101" s="2"/>
      <c r="BR101" s="2"/>
      <c r="BS101" s="2"/>
      <c r="BT101" s="2"/>
      <c r="BU101" s="2"/>
      <c r="BV101" s="2"/>
    </row>
    <row r="102" spans="1:74">
      <c r="A102" s="1"/>
      <c r="M102" s="1"/>
      <c r="BI102" s="2"/>
      <c r="BJ102" s="2"/>
      <c r="BK102" s="2"/>
      <c r="BL102" s="2"/>
      <c r="BM102" s="2"/>
      <c r="BN102" s="2"/>
      <c r="BO102" s="2"/>
      <c r="BP102" s="2"/>
      <c r="BQ102" s="2"/>
      <c r="BR102" s="2"/>
      <c r="BS102" s="2"/>
      <c r="BT102" s="2"/>
      <c r="BU102" s="2"/>
      <c r="BV102" s="2"/>
    </row>
    <row r="103" spans="1:74">
      <c r="A103" s="18"/>
      <c r="M103" s="18"/>
      <c r="BI103" s="2"/>
      <c r="BJ103" s="2"/>
      <c r="BK103" s="2"/>
      <c r="BL103" s="2"/>
      <c r="BM103" s="2"/>
      <c r="BN103" s="2"/>
      <c r="BO103" s="2"/>
      <c r="BP103" s="2"/>
      <c r="BQ103" s="2"/>
      <c r="BR103" s="2"/>
      <c r="BS103" s="2"/>
      <c r="BT103" s="2"/>
      <c r="BU103" s="2"/>
      <c r="BV103" s="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R75"/>
  <sheetViews>
    <sheetView workbookViewId="0">
      <pane xSplit="3" ySplit="5" topLeftCell="D6"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5.58203125" style="39" customWidth="1"/>
    <col min="2" max="2" width="29.25" style="26" customWidth="1"/>
    <col min="3" max="3" width="37.25" style="26" customWidth="1"/>
    <col min="4" max="7" width="11.08203125" style="26" customWidth="1"/>
    <col min="8" max="9" width="12.83203125" style="26" customWidth="1"/>
    <col min="10" max="10" width="12.83203125" style="112" customWidth="1"/>
    <col min="11" max="11" width="13" style="112" customWidth="1"/>
    <col min="12" max="12" width="12.08203125" style="26" customWidth="1"/>
    <col min="13" max="13" width="13" style="26" customWidth="1"/>
    <col min="14" max="14" width="11.25" style="26" customWidth="1"/>
    <col min="15" max="15" width="11.5" style="26" customWidth="1"/>
    <col min="16" max="16" width="8.83203125" style="26" customWidth="1"/>
    <col min="17" max="17" width="11.25" style="26" customWidth="1"/>
    <col min="18" max="18" width="7" style="112" customWidth="1"/>
    <col min="19" max="19" width="7.25" style="112" customWidth="1"/>
    <col min="20" max="20" width="9.6640625" style="26" bestFit="1" customWidth="1"/>
    <col min="21" max="21" width="7.58203125" style="26" bestFit="1" customWidth="1"/>
    <col min="22" max="22" width="9.75" style="26" bestFit="1" customWidth="1"/>
    <col min="23" max="23" width="9.83203125" style="26" bestFit="1" customWidth="1"/>
    <col min="24" max="24" width="7.6640625" style="26" bestFit="1" customWidth="1"/>
    <col min="25" max="25" width="9.6640625" style="26" bestFit="1" customWidth="1"/>
    <col min="26" max="27" width="9.4140625" style="112" bestFit="1" customWidth="1"/>
    <col min="28" max="28" width="9.6640625" style="26" bestFit="1" customWidth="1"/>
    <col min="29" max="29" width="7.58203125" style="26" bestFit="1" customWidth="1"/>
    <col min="30" max="30" width="9.6640625" style="26" bestFit="1" customWidth="1"/>
    <col min="31" max="31" width="9.83203125" style="26" bestFit="1" customWidth="1"/>
    <col min="32" max="32" width="7.58203125" style="26" bestFit="1" customWidth="1"/>
    <col min="33" max="33" width="9.6640625" style="26" bestFit="1" customWidth="1"/>
    <col min="34" max="35" width="9.4140625" style="112" bestFit="1" customWidth="1"/>
    <col min="36" max="236" width="10.83203125" style="25"/>
    <col min="237" max="16371" width="11" style="26"/>
    <col min="16372" max="16372" width="1.75" style="26" bestFit="1" customWidth="1"/>
    <col min="16373" max="16384" width="1.58203125" style="26" customWidth="1"/>
  </cols>
  <sheetData>
    <row r="1" spans="1:35 16372:16372">
      <c r="A1" s="20"/>
      <c r="B1" s="20" t="s">
        <v>180</v>
      </c>
      <c r="C1" s="19"/>
      <c r="D1" s="19"/>
      <c r="E1" s="19"/>
      <c r="F1" s="19"/>
      <c r="G1" s="19"/>
      <c r="H1" s="19"/>
      <c r="I1" s="19"/>
      <c r="J1" s="103"/>
      <c r="K1" s="103"/>
      <c r="L1" s="25"/>
      <c r="M1" s="25"/>
      <c r="N1" s="25"/>
      <c r="O1" s="25"/>
      <c r="P1" s="25"/>
      <c r="Q1" s="25"/>
      <c r="R1" s="138"/>
      <c r="S1" s="138"/>
      <c r="T1" s="25"/>
      <c r="U1" s="25"/>
      <c r="V1" s="25"/>
      <c r="W1" s="25"/>
      <c r="X1" s="25"/>
      <c r="Y1" s="25"/>
      <c r="Z1" s="138"/>
      <c r="AA1" s="138"/>
      <c r="AB1" s="25"/>
      <c r="AC1" s="25"/>
      <c r="AD1" s="25"/>
      <c r="AE1" s="25"/>
      <c r="AF1" s="25"/>
      <c r="AG1" s="25"/>
      <c r="AH1" s="138"/>
      <c r="AI1" s="138"/>
    </row>
    <row r="2" spans="1:35 16372:16372">
      <c r="A2" s="20"/>
      <c r="D2" s="19"/>
      <c r="E2" s="19"/>
      <c r="F2" s="19"/>
      <c r="G2" s="19"/>
      <c r="H2" s="19"/>
      <c r="I2" s="19"/>
      <c r="J2" s="103"/>
      <c r="K2" s="103"/>
      <c r="L2" s="25"/>
      <c r="M2" s="25"/>
      <c r="N2" s="25"/>
      <c r="O2" s="25"/>
      <c r="P2" s="25"/>
      <c r="Q2" s="25"/>
      <c r="R2" s="138"/>
      <c r="S2" s="138"/>
      <c r="T2" s="25"/>
      <c r="U2" s="25"/>
      <c r="V2" s="25"/>
      <c r="W2" s="25"/>
      <c r="X2" s="25"/>
      <c r="Y2" s="25"/>
      <c r="Z2" s="138"/>
      <c r="AA2" s="138"/>
      <c r="AB2" s="25"/>
      <c r="AC2" s="25"/>
      <c r="AD2" s="25"/>
      <c r="AE2" s="25"/>
      <c r="AF2" s="25"/>
      <c r="AG2" s="25"/>
      <c r="AH2" s="138"/>
      <c r="AI2" s="138"/>
      <c r="XER2" s="26" t="s">
        <v>133</v>
      </c>
    </row>
    <row r="3" spans="1:35 16372:16372">
      <c r="A3" s="29"/>
      <c r="B3" s="116" t="s">
        <v>258</v>
      </c>
      <c r="C3" s="116" t="s">
        <v>259</v>
      </c>
      <c r="D3" s="29" t="str">
        <f>$B$1&amp;D5&amp;D4</f>
        <v>CONSOLIDACIONPre IFRS161Q19</v>
      </c>
      <c r="E3" s="29" t="str">
        <f>$B$1&amp;E4&amp;E5</f>
        <v>CONSOLIDACIONAdj1Q19</v>
      </c>
      <c r="F3" s="29" t="str">
        <f t="shared" ref="F3:AG3" si="0">$B$1&amp;F5&amp;F4</f>
        <v>CONSOLIDACIONPost IFRS161Q19</v>
      </c>
      <c r="G3" s="29" t="str">
        <f t="shared" si="0"/>
        <v>CONSOLIDACIONPre IFRS161Q18</v>
      </c>
      <c r="H3" s="29" t="str">
        <f>$B$1&amp;H4&amp;H5</f>
        <v>CONSOLIDACIONAdj1Q18</v>
      </c>
      <c r="I3" s="29" t="str">
        <f t="shared" si="0"/>
        <v>CONSOLIDACIONPost IFRS161Q18</v>
      </c>
      <c r="J3" s="322" t="str">
        <f t="shared" si="0"/>
        <v>CONSOLIDACIONPre IFRS16% Var</v>
      </c>
      <c r="K3" s="322" t="str">
        <f t="shared" si="0"/>
        <v>CONSOLIDACIONPost IFRS16% Var</v>
      </c>
      <c r="L3" s="29" t="str">
        <f t="shared" si="0"/>
        <v>CONSOLIDACIONPre IFRS162Q19</v>
      </c>
      <c r="M3" s="29" t="str">
        <f>$B$1&amp;M4&amp;M5</f>
        <v>CONSOLIDACIONAdj2Q19</v>
      </c>
      <c r="N3" s="29" t="str">
        <f t="shared" si="0"/>
        <v>CONSOLIDACIONPost IFRS162Q19</v>
      </c>
      <c r="O3" s="29" t="str">
        <f t="shared" si="0"/>
        <v>CONSOLIDACIONPre IFRS162Q18</v>
      </c>
      <c r="P3" s="29" t="str">
        <f>$B$1&amp;P4&amp;P5</f>
        <v>CONSOLIDACIONAdj2Q18</v>
      </c>
      <c r="Q3" s="29" t="str">
        <f t="shared" si="0"/>
        <v>CONSOLIDACIONPost IFRS162Q18</v>
      </c>
      <c r="R3" s="322" t="str">
        <f t="shared" si="0"/>
        <v>CONSOLIDACIONPre IFRS16% Var</v>
      </c>
      <c r="S3" s="322" t="str">
        <f t="shared" si="0"/>
        <v>CONSOLIDACIONPost IFRS16% Var</v>
      </c>
      <c r="T3" s="29" t="str">
        <f t="shared" si="0"/>
        <v>CONSOLIDACIONPre IFRS163Q19</v>
      </c>
      <c r="U3" s="29" t="str">
        <f>$B$1&amp;U4&amp;U5</f>
        <v>CONSOLIDACIONAdj3Q19</v>
      </c>
      <c r="V3" s="29" t="str">
        <f t="shared" si="0"/>
        <v>CONSOLIDACIONPost IFRS163Q19</v>
      </c>
      <c r="W3" s="29" t="str">
        <f t="shared" si="0"/>
        <v>CONSOLIDACIONPre IFRS163Q18</v>
      </c>
      <c r="X3" s="29" t="str">
        <f>$B$1&amp;X4&amp;X5</f>
        <v>CONSOLIDACIONAdj3Q18</v>
      </c>
      <c r="Y3" s="29" t="str">
        <f t="shared" si="0"/>
        <v>CONSOLIDACIONPost IFRS163Q18</v>
      </c>
      <c r="Z3" s="322" t="str">
        <f t="shared" si="0"/>
        <v>CONSOLIDACIONPre IFRS16% Var</v>
      </c>
      <c r="AA3" s="322" t="str">
        <f t="shared" si="0"/>
        <v>CONSOLIDACIONPost IFRS16% Var</v>
      </c>
      <c r="AB3" s="29" t="str">
        <f t="shared" si="0"/>
        <v>CONSOLIDACIONPre IFRS164Q19</v>
      </c>
      <c r="AC3" s="29" t="str">
        <f>$B$1&amp;AC4&amp;AC5</f>
        <v>CONSOLIDACIONAdj4Q19</v>
      </c>
      <c r="AD3" s="29" t="str">
        <f t="shared" si="0"/>
        <v>CONSOLIDACIONPost IFRS164Q19</v>
      </c>
      <c r="AE3" s="29" t="str">
        <f t="shared" si="0"/>
        <v>CONSOLIDACIONPre IFRS164Q18</v>
      </c>
      <c r="AF3" s="29" t="str">
        <f>$B$1&amp;AF4&amp;AF5</f>
        <v>CONSOLIDACIONAdj4Q18</v>
      </c>
      <c r="AG3" s="29" t="str">
        <f t="shared" si="0"/>
        <v>CONSOLIDACIONPost IFRS164Q18</v>
      </c>
      <c r="AH3" s="323"/>
      <c r="AI3" s="324"/>
    </row>
    <row r="4" spans="1:35 16372:16372" s="25" customFormat="1" ht="18" customHeight="1">
      <c r="A4" s="325" t="s">
        <v>150</v>
      </c>
      <c r="B4" s="326" t="s">
        <v>319</v>
      </c>
      <c r="C4" s="326" t="s">
        <v>233</v>
      </c>
      <c r="D4" s="327" t="s">
        <v>136</v>
      </c>
      <c r="E4" s="328" t="s">
        <v>153</v>
      </c>
      <c r="F4" s="329" t="s">
        <v>136</v>
      </c>
      <c r="G4" s="327" t="s">
        <v>172</v>
      </c>
      <c r="H4" s="328" t="s">
        <v>153</v>
      </c>
      <c r="I4" s="329" t="s">
        <v>172</v>
      </c>
      <c r="J4" s="330" t="s">
        <v>310</v>
      </c>
      <c r="K4" s="330" t="s">
        <v>310</v>
      </c>
      <c r="L4" s="327" t="s">
        <v>158</v>
      </c>
      <c r="M4" s="328" t="s">
        <v>153</v>
      </c>
      <c r="N4" s="329" t="s">
        <v>158</v>
      </c>
      <c r="O4" s="327" t="s">
        <v>173</v>
      </c>
      <c r="P4" s="328" t="s">
        <v>153</v>
      </c>
      <c r="Q4" s="329" t="s">
        <v>173</v>
      </c>
      <c r="R4" s="330" t="s">
        <v>310</v>
      </c>
      <c r="S4" s="330" t="s">
        <v>310</v>
      </c>
      <c r="T4" s="327" t="s">
        <v>159</v>
      </c>
      <c r="U4" s="328" t="s">
        <v>153</v>
      </c>
      <c r="V4" s="329" t="s">
        <v>159</v>
      </c>
      <c r="W4" s="327" t="s">
        <v>174</v>
      </c>
      <c r="X4" s="328" t="s">
        <v>153</v>
      </c>
      <c r="Y4" s="329" t="s">
        <v>174</v>
      </c>
      <c r="Z4" s="330" t="s">
        <v>310</v>
      </c>
      <c r="AA4" s="330" t="s">
        <v>310</v>
      </c>
      <c r="AB4" s="327" t="s">
        <v>160</v>
      </c>
      <c r="AC4" s="328" t="s">
        <v>153</v>
      </c>
      <c r="AD4" s="329" t="s">
        <v>160</v>
      </c>
      <c r="AE4" s="327" t="s">
        <v>175</v>
      </c>
      <c r="AF4" s="328" t="s">
        <v>153</v>
      </c>
      <c r="AG4" s="329" t="s">
        <v>175</v>
      </c>
      <c r="AH4" s="330" t="s">
        <v>310</v>
      </c>
      <c r="AI4" s="330" t="s">
        <v>310</v>
      </c>
    </row>
    <row r="5" spans="1:35 16372:16372" s="25" customFormat="1" ht="23.25" customHeight="1" thickBot="1">
      <c r="A5" s="235"/>
      <c r="B5" s="122" t="s">
        <v>198</v>
      </c>
      <c r="C5" s="122" t="s">
        <v>149</v>
      </c>
      <c r="D5" s="302" t="s">
        <v>155</v>
      </c>
      <c r="E5" s="331" t="str">
        <f>D4</f>
        <v>1Q19</v>
      </c>
      <c r="F5" s="332" t="s">
        <v>156</v>
      </c>
      <c r="G5" s="302" t="s">
        <v>155</v>
      </c>
      <c r="H5" s="331" t="str">
        <f>G4</f>
        <v>1Q18</v>
      </c>
      <c r="I5" s="332" t="s">
        <v>156</v>
      </c>
      <c r="J5" s="333" t="s">
        <v>155</v>
      </c>
      <c r="K5" s="333" t="s">
        <v>156</v>
      </c>
      <c r="L5" s="302" t="s">
        <v>155</v>
      </c>
      <c r="M5" s="331" t="str">
        <f>L4</f>
        <v>2Q19</v>
      </c>
      <c r="N5" s="332" t="s">
        <v>156</v>
      </c>
      <c r="O5" s="302" t="s">
        <v>155</v>
      </c>
      <c r="P5" s="331" t="str">
        <f>O4</f>
        <v>2Q18</v>
      </c>
      <c r="Q5" s="332" t="s">
        <v>156</v>
      </c>
      <c r="R5" s="333" t="s">
        <v>155</v>
      </c>
      <c r="S5" s="333" t="s">
        <v>156</v>
      </c>
      <c r="T5" s="302" t="s">
        <v>155</v>
      </c>
      <c r="U5" s="331" t="str">
        <f>T4</f>
        <v>3Q19</v>
      </c>
      <c r="V5" s="332" t="s">
        <v>156</v>
      </c>
      <c r="W5" s="302" t="s">
        <v>155</v>
      </c>
      <c r="X5" s="331" t="str">
        <f>W4</f>
        <v>3Q18</v>
      </c>
      <c r="Y5" s="332" t="s">
        <v>156</v>
      </c>
      <c r="Z5" s="333" t="s">
        <v>155</v>
      </c>
      <c r="AA5" s="333" t="s">
        <v>156</v>
      </c>
      <c r="AB5" s="302" t="s">
        <v>155</v>
      </c>
      <c r="AC5" s="331" t="str">
        <f>AB4</f>
        <v>4Q19</v>
      </c>
      <c r="AD5" s="332" t="s">
        <v>156</v>
      </c>
      <c r="AE5" s="302" t="s">
        <v>155</v>
      </c>
      <c r="AF5" s="331" t="str">
        <f>AE4</f>
        <v>4Q18</v>
      </c>
      <c r="AG5" s="332" t="s">
        <v>156</v>
      </c>
      <c r="AH5" s="333" t="s">
        <v>155</v>
      </c>
      <c r="AI5" s="333" t="s">
        <v>156</v>
      </c>
    </row>
    <row r="6" spans="1:35 16372:16372" s="25" customFormat="1" outlineLevel="1">
      <c r="A6" s="43" t="s">
        <v>0</v>
      </c>
      <c r="B6" s="44" t="s">
        <v>200</v>
      </c>
      <c r="C6" s="44" t="s">
        <v>1</v>
      </c>
      <c r="D6" s="49">
        <v>3527129</v>
      </c>
      <c r="E6" s="334">
        <v>0</v>
      </c>
      <c r="F6" s="335">
        <v>3527129</v>
      </c>
      <c r="G6" s="49">
        <v>3594248</v>
      </c>
      <c r="H6" s="334">
        <v>0</v>
      </c>
      <c r="I6" s="335">
        <v>3594248</v>
      </c>
      <c r="J6" s="46">
        <f t="shared" ref="J6:J11" si="1">IF((ABS((D6/G6)-1))&lt;100%,(D6/G6)-1,"N/A")</f>
        <v>-1.8674003574600251E-2</v>
      </c>
      <c r="K6" s="46">
        <f t="shared" ref="K6:K11" si="2">IF((ABS((F6/I6)-1))&lt;100%,(F6/I6)-1,"N/A")</f>
        <v>-1.8674003574600251E-2</v>
      </c>
      <c r="L6" s="49">
        <v>3471900</v>
      </c>
      <c r="M6" s="334">
        <v>0</v>
      </c>
      <c r="N6" s="335">
        <v>3471900</v>
      </c>
      <c r="O6" s="49">
        <v>3387882</v>
      </c>
      <c r="P6" s="334">
        <v>0</v>
      </c>
      <c r="Q6" s="335">
        <v>3387882</v>
      </c>
      <c r="R6" s="46">
        <f t="shared" ref="R6:R11" si="3">IF((ABS((L6/O6)-1))&lt;100%,(L6/O6)-1,"N/A")</f>
        <v>2.4799565037979532E-2</v>
      </c>
      <c r="S6" s="46">
        <f t="shared" ref="S6:S11" si="4">IF((ABS((N6/Q6)-1))&lt;100%,(N6/Q6)-1,"N/A")</f>
        <v>2.4799565037979532E-2</v>
      </c>
      <c r="T6" s="49">
        <v>3424872</v>
      </c>
      <c r="U6" s="334">
        <v>0</v>
      </c>
      <c r="V6" s="335">
        <v>3424872</v>
      </c>
      <c r="W6" s="49">
        <v>3347504</v>
      </c>
      <c r="X6" s="334">
        <v>0</v>
      </c>
      <c r="Y6" s="335">
        <v>3347504</v>
      </c>
      <c r="Z6" s="46">
        <f t="shared" ref="Z6:Z11" si="5">IF((ABS((T6/W6)-1))&lt;100%,(T6/W6)-1,"N/A")</f>
        <v>2.3112145646427829E-2</v>
      </c>
      <c r="AA6" s="46">
        <f t="shared" ref="AA6:AA11" si="6">IF((ABS((V6/Y6)-1))&lt;100%,(V6/Y6)-1,"N/A")</f>
        <v>2.3112145646427829E-2</v>
      </c>
      <c r="AB6" s="49">
        <v>4079945</v>
      </c>
      <c r="AC6" s="334">
        <v>0</v>
      </c>
      <c r="AD6" s="335">
        <v>4079945</v>
      </c>
      <c r="AE6" s="49">
        <v>3846719</v>
      </c>
      <c r="AF6" s="334">
        <v>0</v>
      </c>
      <c r="AG6" s="335">
        <v>3846719</v>
      </c>
      <c r="AH6" s="46">
        <f t="shared" ref="AH6:AH11" si="7">IF((ABS((AB6/AE6)-1))&lt;100%,(AB6/AE6)-1,"N/A")</f>
        <v>6.0629851049686767E-2</v>
      </c>
      <c r="AI6" s="46">
        <f t="shared" ref="AI6:AI11" si="8">IF((ABS((AD6/AG6)-1))&lt;100%,(AD6/AG6)-1,"N/A")</f>
        <v>6.0629851049686767E-2</v>
      </c>
    </row>
    <row r="7" spans="1:35 16372:16372" s="25" customFormat="1" outlineLevel="1">
      <c r="A7" s="43" t="s">
        <v>2</v>
      </c>
      <c r="B7" s="44" t="s">
        <v>2</v>
      </c>
      <c r="C7" s="44" t="s">
        <v>3</v>
      </c>
      <c r="D7" s="49">
        <v>166634</v>
      </c>
      <c r="E7" s="334">
        <v>0</v>
      </c>
      <c r="F7" s="335">
        <v>166634</v>
      </c>
      <c r="G7" s="49">
        <v>146914</v>
      </c>
      <c r="H7" s="334">
        <v>0</v>
      </c>
      <c r="I7" s="335">
        <v>146914</v>
      </c>
      <c r="J7" s="46">
        <f t="shared" si="1"/>
        <v>0.13422818791946312</v>
      </c>
      <c r="K7" s="46">
        <f t="shared" si="2"/>
        <v>0.13422818791946312</v>
      </c>
      <c r="L7" s="49">
        <v>178423</v>
      </c>
      <c r="M7" s="334">
        <v>0</v>
      </c>
      <c r="N7" s="335">
        <v>178423</v>
      </c>
      <c r="O7" s="49">
        <v>169210</v>
      </c>
      <c r="P7" s="334">
        <v>0</v>
      </c>
      <c r="Q7" s="335">
        <v>169210</v>
      </c>
      <c r="R7" s="46">
        <f t="shared" si="3"/>
        <v>5.4447136694048881E-2</v>
      </c>
      <c r="S7" s="46">
        <f t="shared" si="4"/>
        <v>5.4447136694048881E-2</v>
      </c>
      <c r="T7" s="49">
        <v>199597</v>
      </c>
      <c r="U7" s="334">
        <v>0</v>
      </c>
      <c r="V7" s="335">
        <v>199597</v>
      </c>
      <c r="W7" s="49">
        <v>177472</v>
      </c>
      <c r="X7" s="334">
        <v>0</v>
      </c>
      <c r="Y7" s="335">
        <v>177472</v>
      </c>
      <c r="Z7" s="46">
        <f t="shared" si="5"/>
        <v>0.12466755319148937</v>
      </c>
      <c r="AA7" s="46">
        <f t="shared" si="6"/>
        <v>0.12466755319148937</v>
      </c>
      <c r="AB7" s="49">
        <v>244583</v>
      </c>
      <c r="AC7" s="334">
        <v>0</v>
      </c>
      <c r="AD7" s="335">
        <v>244583</v>
      </c>
      <c r="AE7" s="49">
        <v>200078</v>
      </c>
      <c r="AF7" s="334">
        <v>0</v>
      </c>
      <c r="AG7" s="335">
        <v>200078</v>
      </c>
      <c r="AH7" s="46">
        <f t="shared" si="7"/>
        <v>0.22243824908285759</v>
      </c>
      <c r="AI7" s="46">
        <f t="shared" si="8"/>
        <v>0.22243824908285759</v>
      </c>
    </row>
    <row r="8" spans="1:35 16372:16372" s="25" customFormat="1">
      <c r="A8" s="68" t="s">
        <v>4</v>
      </c>
      <c r="B8" s="162" t="s">
        <v>4</v>
      </c>
      <c r="C8" s="162" t="s">
        <v>5</v>
      </c>
      <c r="D8" s="53">
        <v>3693763</v>
      </c>
      <c r="E8" s="336">
        <v>0</v>
      </c>
      <c r="F8" s="337">
        <v>3693763</v>
      </c>
      <c r="G8" s="53">
        <v>3741162</v>
      </c>
      <c r="H8" s="336">
        <v>0</v>
      </c>
      <c r="I8" s="337">
        <v>3741162</v>
      </c>
      <c r="J8" s="52">
        <f t="shared" si="1"/>
        <v>-1.2669593030186888E-2</v>
      </c>
      <c r="K8" s="52">
        <f t="shared" si="2"/>
        <v>-1.2669593030186888E-2</v>
      </c>
      <c r="L8" s="53">
        <v>3650323</v>
      </c>
      <c r="M8" s="336">
        <v>0</v>
      </c>
      <c r="N8" s="337">
        <v>3650323</v>
      </c>
      <c r="O8" s="53">
        <v>3557092</v>
      </c>
      <c r="P8" s="336">
        <v>0</v>
      </c>
      <c r="Q8" s="337">
        <v>3557092</v>
      </c>
      <c r="R8" s="52">
        <f t="shared" si="3"/>
        <v>2.6209892800073797E-2</v>
      </c>
      <c r="S8" s="52">
        <f t="shared" si="4"/>
        <v>2.6209892800073797E-2</v>
      </c>
      <c r="T8" s="53">
        <v>3624469</v>
      </c>
      <c r="U8" s="336">
        <v>0</v>
      </c>
      <c r="V8" s="337">
        <v>3624469</v>
      </c>
      <c r="W8" s="53">
        <v>3524976</v>
      </c>
      <c r="X8" s="336">
        <v>0</v>
      </c>
      <c r="Y8" s="337">
        <v>3524976</v>
      </c>
      <c r="Z8" s="52">
        <f t="shared" si="5"/>
        <v>2.8225156710286914E-2</v>
      </c>
      <c r="AA8" s="52">
        <f t="shared" si="6"/>
        <v>2.8225156710286914E-2</v>
      </c>
      <c r="AB8" s="53">
        <v>4324528</v>
      </c>
      <c r="AC8" s="336">
        <v>0</v>
      </c>
      <c r="AD8" s="337">
        <v>4324528</v>
      </c>
      <c r="AE8" s="53">
        <v>4046797</v>
      </c>
      <c r="AF8" s="336">
        <v>0</v>
      </c>
      <c r="AG8" s="337">
        <v>4046797</v>
      </c>
      <c r="AH8" s="52">
        <f t="shared" si="7"/>
        <v>6.8629832432909321E-2</v>
      </c>
      <c r="AI8" s="52">
        <f t="shared" si="8"/>
        <v>6.8629832432909321E-2</v>
      </c>
    </row>
    <row r="9" spans="1:35 16372:16372" s="25" customFormat="1" hidden="1" outlineLevel="1">
      <c r="A9" s="43" t="s">
        <v>6</v>
      </c>
      <c r="B9" s="44" t="s">
        <v>6</v>
      </c>
      <c r="C9" s="44" t="s">
        <v>130</v>
      </c>
      <c r="D9" s="49">
        <v>-2713041</v>
      </c>
      <c r="E9" s="334">
        <v>11469</v>
      </c>
      <c r="F9" s="335">
        <v>-2701572</v>
      </c>
      <c r="G9" s="49">
        <v>-2725448</v>
      </c>
      <c r="H9" s="334">
        <v>11749</v>
      </c>
      <c r="I9" s="335">
        <v>-2713699</v>
      </c>
      <c r="J9" s="55">
        <f t="shared" si="1"/>
        <v>-4.5522791115442107E-3</v>
      </c>
      <c r="K9" s="55">
        <f t="shared" si="2"/>
        <v>-4.4688080734083258E-3</v>
      </c>
      <c r="L9" s="49">
        <v>-2772281</v>
      </c>
      <c r="M9" s="334">
        <v>11235</v>
      </c>
      <c r="N9" s="335">
        <v>-2761046</v>
      </c>
      <c r="O9" s="49">
        <v>-2676151</v>
      </c>
      <c r="P9" s="334">
        <v>10128</v>
      </c>
      <c r="Q9" s="335">
        <v>-2666023</v>
      </c>
      <c r="R9" s="55">
        <f t="shared" si="3"/>
        <v>3.5920992500049431E-2</v>
      </c>
      <c r="S9" s="55">
        <f t="shared" si="4"/>
        <v>3.5642228142817922E-2</v>
      </c>
      <c r="T9" s="49">
        <v>-2704478</v>
      </c>
      <c r="U9" s="334">
        <v>13851</v>
      </c>
      <c r="V9" s="335">
        <v>-2690627</v>
      </c>
      <c r="W9" s="49">
        <v>-2626403</v>
      </c>
      <c r="X9" s="334">
        <v>11187</v>
      </c>
      <c r="Y9" s="335">
        <v>-2615216</v>
      </c>
      <c r="Z9" s="55">
        <f t="shared" si="5"/>
        <v>2.9726968785826147E-2</v>
      </c>
      <c r="AA9" s="55">
        <f t="shared" si="6"/>
        <v>2.8835476687202988E-2</v>
      </c>
      <c r="AB9" s="49">
        <v>-3143280</v>
      </c>
      <c r="AC9" s="334">
        <v>19294</v>
      </c>
      <c r="AD9" s="335">
        <v>-3123986</v>
      </c>
      <c r="AE9" s="49">
        <v>-2954765</v>
      </c>
      <c r="AF9" s="334">
        <v>13368</v>
      </c>
      <c r="AG9" s="335">
        <v>-2941397</v>
      </c>
      <c r="AH9" s="55">
        <f t="shared" si="7"/>
        <v>6.3800336067335373E-2</v>
      </c>
      <c r="AI9" s="55">
        <f t="shared" si="8"/>
        <v>6.2075605571094261E-2</v>
      </c>
    </row>
    <row r="10" spans="1:35 16372:16372" s="25" customFormat="1" hidden="1" outlineLevel="1">
      <c r="A10" s="43" t="s">
        <v>97</v>
      </c>
      <c r="B10" s="44" t="s">
        <v>207</v>
      </c>
      <c r="C10" s="44" t="s">
        <v>98</v>
      </c>
      <c r="D10" s="49">
        <v>-5642</v>
      </c>
      <c r="E10" s="334">
        <v>-7393</v>
      </c>
      <c r="F10" s="335">
        <v>-13035</v>
      </c>
      <c r="G10" s="49">
        <v>-2066</v>
      </c>
      <c r="H10" s="334">
        <v>-7663</v>
      </c>
      <c r="I10" s="335">
        <v>-9729</v>
      </c>
      <c r="J10" s="55" t="str">
        <f t="shared" si="1"/>
        <v>N/A</v>
      </c>
      <c r="K10" s="55">
        <f t="shared" si="2"/>
        <v>0.3398088189947579</v>
      </c>
      <c r="L10" s="49">
        <v>-9176</v>
      </c>
      <c r="M10" s="334">
        <v>-7168</v>
      </c>
      <c r="N10" s="335">
        <v>-16344</v>
      </c>
      <c r="O10" s="49">
        <v>-10606</v>
      </c>
      <c r="P10" s="334">
        <v>-6053</v>
      </c>
      <c r="Q10" s="335">
        <v>-16659</v>
      </c>
      <c r="R10" s="55">
        <f t="shared" si="3"/>
        <v>-0.13482934188195361</v>
      </c>
      <c r="S10" s="55">
        <f t="shared" si="4"/>
        <v>-1.8908698001080526E-2</v>
      </c>
      <c r="T10" s="49">
        <v>-5874</v>
      </c>
      <c r="U10" s="334">
        <v>-10262</v>
      </c>
      <c r="V10" s="335">
        <v>-16136</v>
      </c>
      <c r="W10" s="49">
        <v>-5853</v>
      </c>
      <c r="X10" s="334">
        <v>-7082</v>
      </c>
      <c r="Y10" s="335">
        <v>-12935</v>
      </c>
      <c r="Z10" s="55">
        <f t="shared" si="5"/>
        <v>3.5879036391595065E-3</v>
      </c>
      <c r="AA10" s="55">
        <f t="shared" si="6"/>
        <v>0.2474681097796676</v>
      </c>
      <c r="AB10" s="49">
        <v>-8264</v>
      </c>
      <c r="AC10" s="334">
        <v>-7967</v>
      </c>
      <c r="AD10" s="335">
        <v>-16231</v>
      </c>
      <c r="AE10" s="49">
        <v>-3589</v>
      </c>
      <c r="AF10" s="334">
        <v>-10332</v>
      </c>
      <c r="AG10" s="335">
        <v>-13921</v>
      </c>
      <c r="AH10" s="55" t="str">
        <f t="shared" si="7"/>
        <v>N/A</v>
      </c>
      <c r="AI10" s="55">
        <f t="shared" si="8"/>
        <v>0.16593635514690042</v>
      </c>
    </row>
    <row r="11" spans="1:35 16372:16372" s="25" customFormat="1" collapsed="1">
      <c r="A11" s="68" t="s">
        <v>7</v>
      </c>
      <c r="B11" s="162" t="s">
        <v>7</v>
      </c>
      <c r="C11" s="162" t="s">
        <v>251</v>
      </c>
      <c r="D11" s="53">
        <v>975080</v>
      </c>
      <c r="E11" s="336">
        <v>4076</v>
      </c>
      <c r="F11" s="337">
        <v>979156</v>
      </c>
      <c r="G11" s="53">
        <v>1013648</v>
      </c>
      <c r="H11" s="336">
        <v>4086</v>
      </c>
      <c r="I11" s="337">
        <v>1017734</v>
      </c>
      <c r="J11" s="52">
        <f t="shared" si="1"/>
        <v>-3.8048711189683226E-2</v>
      </c>
      <c r="K11" s="52">
        <f t="shared" si="2"/>
        <v>-3.7905778916691446E-2</v>
      </c>
      <c r="L11" s="53">
        <v>868866</v>
      </c>
      <c r="M11" s="336">
        <v>4067</v>
      </c>
      <c r="N11" s="337">
        <v>872933</v>
      </c>
      <c r="O11" s="53">
        <v>870335</v>
      </c>
      <c r="P11" s="336">
        <v>4075</v>
      </c>
      <c r="Q11" s="337">
        <v>874410</v>
      </c>
      <c r="R11" s="52">
        <f t="shared" si="3"/>
        <v>-1.6878558256303577E-3</v>
      </c>
      <c r="S11" s="52">
        <f t="shared" si="4"/>
        <v>-1.6891389622717412E-3</v>
      </c>
      <c r="T11" s="53">
        <v>914117</v>
      </c>
      <c r="U11" s="336">
        <v>3589</v>
      </c>
      <c r="V11" s="337">
        <v>917706</v>
      </c>
      <c r="W11" s="53">
        <v>892720</v>
      </c>
      <c r="X11" s="336">
        <v>4105</v>
      </c>
      <c r="Y11" s="337">
        <v>896825</v>
      </c>
      <c r="Z11" s="52">
        <f t="shared" si="5"/>
        <v>2.3968321534187709E-2</v>
      </c>
      <c r="AA11" s="52">
        <f t="shared" si="6"/>
        <v>2.3283249240375836E-2</v>
      </c>
      <c r="AB11" s="53">
        <v>1172984</v>
      </c>
      <c r="AC11" s="336">
        <v>11327</v>
      </c>
      <c r="AD11" s="337">
        <v>1184311</v>
      </c>
      <c r="AE11" s="53">
        <v>1088443</v>
      </c>
      <c r="AF11" s="336">
        <v>3036</v>
      </c>
      <c r="AG11" s="337">
        <v>1091479</v>
      </c>
      <c r="AH11" s="52">
        <f t="shared" si="7"/>
        <v>7.7671499564056168E-2</v>
      </c>
      <c r="AI11" s="52">
        <f t="shared" si="8"/>
        <v>8.505156764353683E-2</v>
      </c>
    </row>
    <row r="12" spans="1:35 16372:16372" s="66" customFormat="1" ht="12">
      <c r="A12" s="58" t="s">
        <v>9</v>
      </c>
      <c r="B12" s="60" t="s">
        <v>9</v>
      </c>
      <c r="C12" s="60" t="s">
        <v>252</v>
      </c>
      <c r="D12" s="65">
        <f t="shared" ref="D12" si="9">IFERROR(D11/D$8,"")</f>
        <v>0.26398012000228493</v>
      </c>
      <c r="E12" s="338" t="str">
        <f t="shared" ref="E12" si="10">IFERROR(E11/E$8,"")</f>
        <v/>
      </c>
      <c r="F12" s="339">
        <f t="shared" ref="F12:H12" si="11">IFERROR(F11/F$8,"")</f>
        <v>0.26508360173622403</v>
      </c>
      <c r="G12" s="65">
        <f t="shared" si="11"/>
        <v>0.27094469579237679</v>
      </c>
      <c r="H12" s="338" t="str">
        <f t="shared" si="11"/>
        <v/>
      </c>
      <c r="I12" s="339">
        <f t="shared" ref="I12" si="12">IFERROR(I11/I$8,"")</f>
        <v>0.27203686982814429</v>
      </c>
      <c r="J12" s="62">
        <f>IF((ABS((D12-G12)*10000))&lt;100,(D12-G12)*10000,"N/A")</f>
        <v>-69.645757900918539</v>
      </c>
      <c r="K12" s="62">
        <f>IF((ABS((F12-I12)*10000))&lt;100,(F12-I12)*10000,"N/A")</f>
        <v>-69.532680919202619</v>
      </c>
      <c r="L12" s="65">
        <f t="shared" ref="L12:Q12" si="13">IFERROR(L11/L$8,"")</f>
        <v>0.23802441592154996</v>
      </c>
      <c r="M12" s="338" t="str">
        <f t="shared" si="13"/>
        <v/>
      </c>
      <c r="N12" s="339">
        <f t="shared" si="13"/>
        <v>0.23913856390242727</v>
      </c>
      <c r="O12" s="65">
        <f t="shared" si="13"/>
        <v>0.24467598813862559</v>
      </c>
      <c r="P12" s="338" t="str">
        <f t="shared" si="13"/>
        <v/>
      </c>
      <c r="Q12" s="339">
        <f t="shared" si="13"/>
        <v>0.24582158684678385</v>
      </c>
      <c r="R12" s="62">
        <f>IF((ABS((L12-O12)*10000))&lt;1000,(L12-O12)*10000,"N/A")</f>
        <v>-66.515722170756291</v>
      </c>
      <c r="S12" s="62">
        <f>IF((ABS((N12-Q12)*10000))&lt;1000,(N12-Q12)*10000,"N/A")</f>
        <v>-66.830229443565756</v>
      </c>
      <c r="T12" s="65">
        <f t="shared" ref="T12:Y12" si="14">IFERROR(T11/T$8,"")</f>
        <v>0.25220715089575879</v>
      </c>
      <c r="U12" s="338" t="str">
        <f t="shared" si="14"/>
        <v/>
      </c>
      <c r="V12" s="339">
        <f t="shared" si="14"/>
        <v>0.25319736491055655</v>
      </c>
      <c r="W12" s="65">
        <f t="shared" si="14"/>
        <v>0.25325562500283688</v>
      </c>
      <c r="X12" s="338" t="str">
        <f t="shared" si="14"/>
        <v/>
      </c>
      <c r="Y12" s="339">
        <f t="shared" si="14"/>
        <v>0.25442017193875932</v>
      </c>
      <c r="Z12" s="62">
        <f>IF((ABS((T12-W12)*10000))&lt;1000,(T12-W12)*10000,"N/A")</f>
        <v>-10.484741070780901</v>
      </c>
      <c r="AA12" s="62">
        <f>IF((ABS((V12-Y12)*10000))&lt;1000,(V12-Y12)*10000,"N/A")</f>
        <v>-12.228070282027659</v>
      </c>
      <c r="AB12" s="65">
        <f t="shared" ref="AB12:AG12" si="15">IFERROR(AB11/AB$8,"")</f>
        <v>0.27123977460661602</v>
      </c>
      <c r="AC12" s="338" t="str">
        <f t="shared" si="15"/>
        <v/>
      </c>
      <c r="AD12" s="339">
        <f t="shared" si="15"/>
        <v>0.27385901999015844</v>
      </c>
      <c r="AE12" s="65">
        <f t="shared" si="15"/>
        <v>0.26896407207972134</v>
      </c>
      <c r="AF12" s="338" t="str">
        <f t="shared" si="15"/>
        <v/>
      </c>
      <c r="AG12" s="339">
        <f t="shared" si="15"/>
        <v>0.26971429503382549</v>
      </c>
      <c r="AH12" s="62">
        <f>IF((ABS((AB12-AE12)*10000))&lt;1000,(AB12-AE12)*10000,"N/A")</f>
        <v>22.757025268946851</v>
      </c>
      <c r="AI12" s="62">
        <f>IF((ABS((AD12-AG12)*10000))&lt;1000,(AD12-AG12)*10000,"N/A")</f>
        <v>41.447249563329457</v>
      </c>
    </row>
    <row r="13" spans="1:35 16372:16372" s="25" customFormat="1" hidden="1" outlineLevel="1">
      <c r="A13" s="43" t="s">
        <v>10</v>
      </c>
      <c r="B13" s="44" t="s">
        <v>10</v>
      </c>
      <c r="C13" s="44" t="s">
        <v>11</v>
      </c>
      <c r="D13" s="49">
        <v>-796921</v>
      </c>
      <c r="E13" s="334">
        <v>62214</v>
      </c>
      <c r="F13" s="335">
        <v>-734707</v>
      </c>
      <c r="G13" s="49">
        <v>-821274</v>
      </c>
      <c r="H13" s="334">
        <v>61232</v>
      </c>
      <c r="I13" s="335">
        <v>-760042</v>
      </c>
      <c r="J13" s="46">
        <f>IF((ABS((D13/G13)-1))&lt;100%,(D13/G13)-1,"N/A")</f>
        <v>-2.9652710301312335E-2</v>
      </c>
      <c r="K13" s="46">
        <f>IF((ABS((F13/I13)-1))&lt;100%,(F13/I13)-1,"N/A")</f>
        <v>-3.3333684191136803E-2</v>
      </c>
      <c r="L13" s="49">
        <v>-675515</v>
      </c>
      <c r="M13" s="334">
        <v>62762</v>
      </c>
      <c r="N13" s="335">
        <v>-612753</v>
      </c>
      <c r="O13" s="49">
        <v>-666464</v>
      </c>
      <c r="P13" s="334">
        <v>61951</v>
      </c>
      <c r="Q13" s="335">
        <v>-604513</v>
      </c>
      <c r="R13" s="46">
        <f>IF((ABS((L13/O13)-1))&lt;100%,(L13/O13)-1,"N/A")</f>
        <v>1.3580628511067339E-2</v>
      </c>
      <c r="S13" s="46">
        <f>IF((ABS((N13/Q13)-1))&lt;100%,(N13/Q13)-1,"N/A")</f>
        <v>1.3630806947079632E-2</v>
      </c>
      <c r="T13" s="49">
        <v>-719572</v>
      </c>
      <c r="U13" s="334">
        <v>61083</v>
      </c>
      <c r="V13" s="335">
        <v>-658489</v>
      </c>
      <c r="W13" s="49">
        <v>-723081</v>
      </c>
      <c r="X13" s="334">
        <v>61335</v>
      </c>
      <c r="Y13" s="335">
        <v>-661746</v>
      </c>
      <c r="Z13" s="46">
        <f>IF((ABS((T13/W13)-1))&lt;100%,(T13/W13)-1,"N/A")</f>
        <v>-4.8528449786400252E-3</v>
      </c>
      <c r="AA13" s="46">
        <f>IF((ABS((V13/Y13)-1))&lt;100%,(V13/Y13)-1,"N/A")</f>
        <v>-4.9218280125606917E-3</v>
      </c>
      <c r="AB13" s="49">
        <v>-788186</v>
      </c>
      <c r="AC13" s="334">
        <v>58065</v>
      </c>
      <c r="AD13" s="335">
        <v>-730121</v>
      </c>
      <c r="AE13" s="49">
        <v>-756090</v>
      </c>
      <c r="AF13" s="334">
        <v>63898</v>
      </c>
      <c r="AG13" s="335">
        <v>-692192</v>
      </c>
      <c r="AH13" s="46">
        <f>IF((ABS((AB13/AE13)-1))&lt;100%,(AB13/AE13)-1,"N/A")</f>
        <v>4.2449972886825726E-2</v>
      </c>
      <c r="AI13" s="46">
        <f>IF((ABS((AD13/AG13)-1))&lt;100%,(AD13/AG13)-1,"N/A")</f>
        <v>5.4795490268596092E-2</v>
      </c>
    </row>
    <row r="14" spans="1:35 16372:16372" s="25" customFormat="1" hidden="1" outlineLevel="1">
      <c r="A14" s="43" t="s">
        <v>157</v>
      </c>
      <c r="B14" s="44" t="s">
        <v>201</v>
      </c>
      <c r="C14" s="44" t="s">
        <v>99</v>
      </c>
      <c r="D14" s="49">
        <v>-80015</v>
      </c>
      <c r="E14" s="334">
        <v>-39334</v>
      </c>
      <c r="F14" s="335">
        <v>-119349</v>
      </c>
      <c r="G14" s="49">
        <v>-69800</v>
      </c>
      <c r="H14" s="334">
        <v>-39419</v>
      </c>
      <c r="I14" s="335">
        <v>-109219</v>
      </c>
      <c r="J14" s="46">
        <f>IF((ABS((D14/G14)-1))&lt;100%,(D14/G14)-1,"N/A")</f>
        <v>0.14634670487106027</v>
      </c>
      <c r="K14" s="46">
        <f>IF((ABS((F14/I14)-1))&lt;100%,(F14/I14)-1,"N/A")</f>
        <v>9.2749430044223091E-2</v>
      </c>
      <c r="L14" s="49">
        <v>-67964</v>
      </c>
      <c r="M14" s="334">
        <v>-39485</v>
      </c>
      <c r="N14" s="335">
        <v>-107449</v>
      </c>
      <c r="O14" s="49">
        <v>-67929</v>
      </c>
      <c r="P14" s="334">
        <v>-39541</v>
      </c>
      <c r="Q14" s="335">
        <v>-107470</v>
      </c>
      <c r="R14" s="46">
        <f>IF((ABS((L14/O14)-1))&lt;100%,(L14/O14)-1,"N/A")</f>
        <v>5.1524385755707947E-4</v>
      </c>
      <c r="S14" s="46">
        <f>IF((ABS((N14/Q14)-1))&lt;100%,(N14/Q14)-1,"N/A")</f>
        <v>-1.9540336838186345E-4</v>
      </c>
      <c r="T14" s="49">
        <v>-71638</v>
      </c>
      <c r="U14" s="334">
        <v>-38150</v>
      </c>
      <c r="V14" s="335">
        <v>-109788</v>
      </c>
      <c r="W14" s="49">
        <v>-70148</v>
      </c>
      <c r="X14" s="334">
        <v>-38974</v>
      </c>
      <c r="Y14" s="335">
        <v>-109122</v>
      </c>
      <c r="Z14" s="46">
        <f>IF((ABS((T14/W14)-1))&lt;100%,(T14/W14)-1,"N/A")</f>
        <v>2.1240805154815634E-2</v>
      </c>
      <c r="AA14" s="46">
        <f>IF((ABS((V14/Y14)-1))&lt;100%,(V14/Y14)-1,"N/A")</f>
        <v>6.103260570737401E-3</v>
      </c>
      <c r="AB14" s="49">
        <v>-79373</v>
      </c>
      <c r="AC14" s="334">
        <v>-34570</v>
      </c>
      <c r="AD14" s="335">
        <v>-113943</v>
      </c>
      <c r="AE14" s="49">
        <v>-73752</v>
      </c>
      <c r="AF14" s="334">
        <v>-39613</v>
      </c>
      <c r="AG14" s="335">
        <v>-113365</v>
      </c>
      <c r="AH14" s="46">
        <f>IF((ABS((AB14/AE14)-1))&lt;100%,(AB14/AE14)-1,"N/A")</f>
        <v>7.6214882308276444E-2</v>
      </c>
      <c r="AI14" s="46">
        <f>IF((ABS((AD14/AG14)-1))&lt;100%,(AD14/AG14)-1,"N/A")</f>
        <v>5.0985753980505866E-3</v>
      </c>
    </row>
    <row r="15" spans="1:35 16372:16372" s="37" customFormat="1" collapsed="1">
      <c r="A15" s="68"/>
      <c r="B15" s="70" t="s">
        <v>311</v>
      </c>
      <c r="C15" s="70" t="s">
        <v>312</v>
      </c>
      <c r="D15" s="75">
        <f>D13+D14</f>
        <v>-876936</v>
      </c>
      <c r="E15" s="340">
        <f t="shared" ref="E15:Q15" si="16">E13+E14</f>
        <v>22880</v>
      </c>
      <c r="F15" s="341">
        <f t="shared" si="16"/>
        <v>-854056</v>
      </c>
      <c r="G15" s="75">
        <f t="shared" si="16"/>
        <v>-891074</v>
      </c>
      <c r="H15" s="340">
        <f t="shared" si="16"/>
        <v>21813</v>
      </c>
      <c r="I15" s="341">
        <f t="shared" si="16"/>
        <v>-869261</v>
      </c>
      <c r="J15" s="72">
        <f>IF((ABS((D15/G15)-1))&lt;100%,(D15/G15)-1,"N/A")</f>
        <v>-1.5866246798806882E-2</v>
      </c>
      <c r="K15" s="72">
        <f>IF((ABS((F15/I15)-1))&lt;100%,(F15/I15)-1,"N/A")</f>
        <v>-1.749186953055526E-2</v>
      </c>
      <c r="L15" s="75">
        <f t="shared" si="16"/>
        <v>-743479</v>
      </c>
      <c r="M15" s="340">
        <f t="shared" si="16"/>
        <v>23277</v>
      </c>
      <c r="N15" s="341">
        <f t="shared" si="16"/>
        <v>-720202</v>
      </c>
      <c r="O15" s="75">
        <f t="shared" si="16"/>
        <v>-734393</v>
      </c>
      <c r="P15" s="340">
        <f t="shared" si="16"/>
        <v>22410</v>
      </c>
      <c r="Q15" s="341">
        <f t="shared" si="16"/>
        <v>-711983</v>
      </c>
      <c r="R15" s="72">
        <f>IF((ABS((L15/O15)-1))&lt;100%,(L15/O15)-1,"N/A")</f>
        <v>1.2372122283300646E-2</v>
      </c>
      <c r="S15" s="72">
        <f>IF((ABS((N15/Q15)-1))&lt;100%,(N15/Q15)-1,"N/A")</f>
        <v>1.1543814950637943E-2</v>
      </c>
      <c r="T15" s="75">
        <f t="shared" ref="T15:Y15" si="17">T13+T14</f>
        <v>-791210</v>
      </c>
      <c r="U15" s="340">
        <f t="shared" si="17"/>
        <v>22933</v>
      </c>
      <c r="V15" s="341">
        <f t="shared" si="17"/>
        <v>-768277</v>
      </c>
      <c r="W15" s="75">
        <f t="shared" si="17"/>
        <v>-793229</v>
      </c>
      <c r="X15" s="340">
        <f t="shared" si="17"/>
        <v>22361</v>
      </c>
      <c r="Y15" s="341">
        <f t="shared" si="17"/>
        <v>-770868</v>
      </c>
      <c r="Z15" s="72">
        <f>IF((ABS((T15/W15)-1))&lt;100%,(T15/W15)-1,"N/A")</f>
        <v>-2.5452927212696874E-3</v>
      </c>
      <c r="AA15" s="72">
        <f>IF((ABS((V15/Y15)-1))&lt;100%,(V15/Y15)-1,"N/A")</f>
        <v>-3.3611461365629092E-3</v>
      </c>
      <c r="AB15" s="75">
        <f t="shared" ref="AB15:AG15" si="18">AB13+AB14</f>
        <v>-867559</v>
      </c>
      <c r="AC15" s="340">
        <f t="shared" si="18"/>
        <v>23495</v>
      </c>
      <c r="AD15" s="341">
        <f t="shared" si="18"/>
        <v>-844064</v>
      </c>
      <c r="AE15" s="75">
        <f t="shared" si="18"/>
        <v>-829842</v>
      </c>
      <c r="AF15" s="340">
        <f t="shared" si="18"/>
        <v>24285</v>
      </c>
      <c r="AG15" s="341">
        <f t="shared" si="18"/>
        <v>-805557</v>
      </c>
      <c r="AH15" s="72">
        <f>IF((ABS((AB15/AE15)-1))&lt;100%,(AB15/AE15)-1,"N/A")</f>
        <v>4.5450820758650368E-2</v>
      </c>
      <c r="AI15" s="72">
        <f>IF((ABS((AD15/AG15)-1))&lt;100%,(AD15/AG15)-1,"N/A")</f>
        <v>4.7801707390041859E-2</v>
      </c>
    </row>
    <row r="16" spans="1:35 16372:16372" s="343" customFormat="1" ht="12">
      <c r="A16" s="171" t="s">
        <v>157</v>
      </c>
      <c r="B16" s="59" t="s">
        <v>607</v>
      </c>
      <c r="C16" s="60" t="s">
        <v>606</v>
      </c>
      <c r="D16" s="65">
        <f>IFERROR(-D15/D$8,"")</f>
        <v>0.23740992586692758</v>
      </c>
      <c r="E16" s="342" t="str">
        <f t="shared" ref="E16" si="19">IFERROR(E15/E$8,"")</f>
        <v/>
      </c>
      <c r="F16" s="339">
        <f>IFERROR(-F15/F$8,"")</f>
        <v>0.23121570062832944</v>
      </c>
      <c r="G16" s="65">
        <f>IFERROR(-G15/G$8,"")</f>
        <v>0.23818107849914011</v>
      </c>
      <c r="H16" s="342" t="str">
        <f t="shared" ref="H16" si="20">IFERROR(H15/H$8,"")</f>
        <v/>
      </c>
      <c r="I16" s="339">
        <f>IFERROR(-I15/I$8,"")</f>
        <v>0.2323505370791214</v>
      </c>
      <c r="J16" s="62">
        <f>IF((ABS((D16-G16)*10000))&lt;1000,(D16-G16)*10000,"N/A")</f>
        <v>-7.7115263221252945</v>
      </c>
      <c r="K16" s="62">
        <f>IF((ABS((F16-I16)*10000))&lt;1000,(F16-I16)*10000,"N/A")</f>
        <v>-11.348364507919595</v>
      </c>
      <c r="L16" s="65">
        <f>IFERROR(-L15/L$8,"")</f>
        <v>0.20367485288288187</v>
      </c>
      <c r="M16" s="342" t="str">
        <f t="shared" ref="M16" si="21">IFERROR(M15/M$8,"")</f>
        <v/>
      </c>
      <c r="N16" s="339">
        <f>IFERROR(-N15/N$8,"")</f>
        <v>0.19729815690282751</v>
      </c>
      <c r="O16" s="65">
        <f>IFERROR(-O15/O$8,"")</f>
        <v>0.2064588152344668</v>
      </c>
      <c r="P16" s="342" t="str">
        <f t="shared" ref="P16" si="22">IFERROR(P15/P$8,"")</f>
        <v/>
      </c>
      <c r="Q16" s="339">
        <f>IFERROR(-Q15/Q$8,"")</f>
        <v>0.20015872516088984</v>
      </c>
      <c r="R16" s="62">
        <f>IF((ABS((L16-O16)*10000))&lt;1000,(L16-O16)*10000,"N/A")</f>
        <v>-27.839623515849286</v>
      </c>
      <c r="S16" s="62">
        <f>IF((ABS((N16-Q16)*10000))&lt;1000,(N16-Q16)*10000,"N/A")</f>
        <v>-28.605682580623291</v>
      </c>
      <c r="T16" s="65">
        <f>IFERROR(-T15/T$8,"")</f>
        <v>0.21829680430429946</v>
      </c>
      <c r="U16" s="342" t="str">
        <f t="shared" ref="U16" si="23">IFERROR(U15/U$8,"")</f>
        <v/>
      </c>
      <c r="V16" s="339">
        <f>IFERROR(-V15/V$8,"")</f>
        <v>0.21196953264050541</v>
      </c>
      <c r="W16" s="65">
        <f>IFERROR(-W15/W$8,"")</f>
        <v>0.22503103567229962</v>
      </c>
      <c r="X16" s="342" t="str">
        <f t="shared" ref="X16" si="24">IFERROR(X15/X$8,"")</f>
        <v/>
      </c>
      <c r="Y16" s="339">
        <f>IFERROR(-Y15/Y$8,"")</f>
        <v>0.21868744638261367</v>
      </c>
      <c r="Z16" s="62">
        <f>IF((ABS((T16-W16)*10000))&lt;1000,(T16-W16)*10000,"N/A")</f>
        <v>-67.342313680001652</v>
      </c>
      <c r="AA16" s="62">
        <f>IF((ABS((V16-Y16)*10000))&lt;1000,(V16-Y16)*10000,"N/A")</f>
        <v>-67.179137421082558</v>
      </c>
      <c r="AB16" s="65">
        <f>IFERROR(-AB15/AB$8,"")</f>
        <v>0.20061356985086001</v>
      </c>
      <c r="AC16" s="342" t="str">
        <f t="shared" ref="AC16" si="25">IFERROR(AC15/AC$8,"")</f>
        <v/>
      </c>
      <c r="AD16" s="339">
        <f>IFERROR(-AD15/AD$8,"")</f>
        <v>0.19518060699341061</v>
      </c>
      <c r="AE16" s="65">
        <f>IFERROR(-AE15/AE$8,"")</f>
        <v>0.2050614350065002</v>
      </c>
      <c r="AF16" s="342" t="str">
        <f t="shared" ref="AF16" si="26">IFERROR(AF15/AF$8,"")</f>
        <v/>
      </c>
      <c r="AG16" s="339">
        <f>IFERROR(-AG15/AG$8,"")</f>
        <v>0.19906039270069636</v>
      </c>
      <c r="AH16" s="62">
        <f>IF((ABS((AB16-AE16)*10000))&lt;1000,(AB16-AE16)*10000,"N/A")</f>
        <v>-44.478651556401907</v>
      </c>
      <c r="AI16" s="62">
        <f>IF((ABS((AD16-AG16)*10000))&lt;1000,(AD16-AG16)*10000,"N/A")</f>
        <v>-38.797857072857546</v>
      </c>
    </row>
    <row r="17" spans="1:35" s="25" customFormat="1">
      <c r="A17" s="68" t="s">
        <v>12</v>
      </c>
      <c r="B17" s="162" t="s">
        <v>12</v>
      </c>
      <c r="C17" s="162" t="s">
        <v>13</v>
      </c>
      <c r="D17" s="53">
        <v>98144</v>
      </c>
      <c r="E17" s="336">
        <v>26956</v>
      </c>
      <c r="F17" s="337">
        <v>125100</v>
      </c>
      <c r="G17" s="53">
        <v>122574</v>
      </c>
      <c r="H17" s="336">
        <v>25899</v>
      </c>
      <c r="I17" s="337">
        <v>148473</v>
      </c>
      <c r="J17" s="52">
        <f>IF((ABS((D17/G17)-1))&lt;100%,(D17/G17)-1,"N/A")</f>
        <v>-0.1993081730220112</v>
      </c>
      <c r="K17" s="52">
        <f>IF((ABS((F17/I17)-1))&lt;100%,(F17/I17)-1,"N/A")</f>
        <v>-0.15742256167788082</v>
      </c>
      <c r="L17" s="53">
        <v>125387</v>
      </c>
      <c r="M17" s="336">
        <v>27344</v>
      </c>
      <c r="N17" s="337">
        <v>152731</v>
      </c>
      <c r="O17" s="53">
        <v>135942</v>
      </c>
      <c r="P17" s="336">
        <v>26485</v>
      </c>
      <c r="Q17" s="337">
        <v>162427</v>
      </c>
      <c r="R17" s="52">
        <f>IF((ABS((L17/O17)-1))&lt;100%,(L17/O17)-1,"N/A")</f>
        <v>-7.7643406746994992E-2</v>
      </c>
      <c r="S17" s="52">
        <f>IF((ABS((N17/Q17)-1))&lt;100%,(N17/Q17)-1,"N/A")</f>
        <v>-5.9694508917852329E-2</v>
      </c>
      <c r="T17" s="53">
        <v>122907</v>
      </c>
      <c r="U17" s="336">
        <v>26522</v>
      </c>
      <c r="V17" s="337">
        <v>149429</v>
      </c>
      <c r="W17" s="53">
        <v>99491</v>
      </c>
      <c r="X17" s="336">
        <v>26466</v>
      </c>
      <c r="Y17" s="337">
        <v>125957</v>
      </c>
      <c r="Z17" s="52">
        <f>IF((ABS((T17/W17)-1))&lt;100%,(T17/W17)-1,"N/A")</f>
        <v>0.23535797207787645</v>
      </c>
      <c r="AA17" s="52">
        <f>IF((ABS((V17/Y17)-1))&lt;100%,(V17/Y17)-1,"N/A")</f>
        <v>0.18634930968505126</v>
      </c>
      <c r="AB17" s="53">
        <v>305425</v>
      </c>
      <c r="AC17" s="336">
        <v>34822</v>
      </c>
      <c r="AD17" s="337">
        <v>340247</v>
      </c>
      <c r="AE17" s="53">
        <v>258601</v>
      </c>
      <c r="AF17" s="336">
        <v>27321</v>
      </c>
      <c r="AG17" s="337">
        <v>285922</v>
      </c>
      <c r="AH17" s="52">
        <f>IF((ABS((AB17/AE17)-1))&lt;100%,(AB17/AE17)-1,"N/A")</f>
        <v>0.1810665852026867</v>
      </c>
      <c r="AI17" s="52">
        <f>IF((ABS((AD17/AG17)-1))&lt;100%,(AD17/AG17)-1,"N/A")</f>
        <v>0.18999937045767723</v>
      </c>
    </row>
    <row r="18" spans="1:35" s="66" customFormat="1" ht="12">
      <c r="A18" s="58" t="s">
        <v>14</v>
      </c>
      <c r="B18" s="60" t="s">
        <v>14</v>
      </c>
      <c r="C18" s="60" t="s">
        <v>253</v>
      </c>
      <c r="D18" s="65">
        <f t="shared" ref="D18" si="27">IFERROR(D17/D$8,"")</f>
        <v>2.6570194135357359E-2</v>
      </c>
      <c r="E18" s="338" t="str">
        <f t="shared" ref="E18" si="28">IFERROR(E17/E$8,"")</f>
        <v/>
      </c>
      <c r="F18" s="339">
        <f t="shared" ref="F18:H18" si="29">IFERROR(F17/F$8,"")</f>
        <v>3.3867901107894581E-2</v>
      </c>
      <c r="G18" s="65">
        <f t="shared" si="29"/>
        <v>3.2763617293236701E-2</v>
      </c>
      <c r="H18" s="338" t="str">
        <f t="shared" si="29"/>
        <v/>
      </c>
      <c r="I18" s="339">
        <f t="shared" ref="I18" si="30">IFERROR(I17/I$8,"")</f>
        <v>3.9686332749022897E-2</v>
      </c>
      <c r="J18" s="62">
        <f>IF((ABS((D18-G18)*10000))&lt;100,(D18-G18)*10000,"N/A")</f>
        <v>-61.934231578793415</v>
      </c>
      <c r="K18" s="62">
        <f>IF((ABS((F18-I18)*10000))&lt;100,(F18-I18)*10000,"N/A")</f>
        <v>-58.184316411283163</v>
      </c>
      <c r="L18" s="65">
        <f t="shared" ref="L18:Q18" si="31">IFERROR(L17/L$8,"")</f>
        <v>3.4349563038668082E-2</v>
      </c>
      <c r="M18" s="338" t="str">
        <f t="shared" si="31"/>
        <v/>
      </c>
      <c r="N18" s="339">
        <f t="shared" si="31"/>
        <v>4.1840406999599761E-2</v>
      </c>
      <c r="O18" s="65">
        <f t="shared" si="31"/>
        <v>3.821717290415879E-2</v>
      </c>
      <c r="P18" s="338" t="str">
        <f t="shared" si="31"/>
        <v/>
      </c>
      <c r="Q18" s="339">
        <f t="shared" si="31"/>
        <v>4.5662861685893986E-2</v>
      </c>
      <c r="R18" s="62">
        <f>IF((ABS((L18-O18)*10000))&lt;1000,(L18-O18)*10000,"N/A")</f>
        <v>-38.676098654907079</v>
      </c>
      <c r="S18" s="62">
        <f>IF((ABS((N18-Q18)*10000))&lt;1000,(N18-Q18)*10000,"N/A")</f>
        <v>-38.224546862942255</v>
      </c>
      <c r="T18" s="65">
        <f t="shared" ref="T18:Y18" si="32">IFERROR(T17/T$8,"")</f>
        <v>3.3910346591459327E-2</v>
      </c>
      <c r="U18" s="338" t="str">
        <f t="shared" si="32"/>
        <v/>
      </c>
      <c r="V18" s="339">
        <f t="shared" si="32"/>
        <v>4.1227832270051147E-2</v>
      </c>
      <c r="W18" s="65">
        <f t="shared" si="32"/>
        <v>2.8224589330537286E-2</v>
      </c>
      <c r="X18" s="338" t="str">
        <f t="shared" si="32"/>
        <v/>
      </c>
      <c r="Y18" s="339">
        <f t="shared" si="32"/>
        <v>3.5732725556145629E-2</v>
      </c>
      <c r="Z18" s="62">
        <f>IF((ABS((T18-W18)*10000))&lt;1000,(T18-W18)*10000,"N/A")</f>
        <v>56.857572609220405</v>
      </c>
      <c r="AA18" s="62">
        <f>IF((ABS((V18-Y18)*10000))&lt;1000,(V18-Y18)*10000,"N/A")</f>
        <v>54.951067139055176</v>
      </c>
      <c r="AB18" s="65">
        <f t="shared" ref="AB18:AG18" si="33">IFERROR(AB17/AB$8,"")</f>
        <v>7.0626204755755997E-2</v>
      </c>
      <c r="AC18" s="338" t="str">
        <f t="shared" si="33"/>
        <v/>
      </c>
      <c r="AD18" s="339">
        <f t="shared" si="33"/>
        <v>7.8678412996747854E-2</v>
      </c>
      <c r="AE18" s="65">
        <f t="shared" si="33"/>
        <v>6.3902637073221122E-2</v>
      </c>
      <c r="AF18" s="338" t="str">
        <f t="shared" si="33"/>
        <v/>
      </c>
      <c r="AG18" s="339">
        <f t="shared" si="33"/>
        <v>7.065390233312914E-2</v>
      </c>
      <c r="AH18" s="62">
        <f>IF((ABS((AB18-AE18)*10000))&lt;1000,(AB18-AE18)*10000,"N/A")</f>
        <v>67.235676825348762</v>
      </c>
      <c r="AI18" s="62">
        <f>IF((ABS((AD18-AG18)*10000))&lt;1000,(AD18-AG18)*10000,"N/A")</f>
        <v>80.245106636187145</v>
      </c>
    </row>
    <row r="19" spans="1:35" s="25" customFormat="1" outlineLevel="1">
      <c r="A19" s="43" t="s">
        <v>15</v>
      </c>
      <c r="B19" s="44" t="s">
        <v>15</v>
      </c>
      <c r="C19" s="44" t="s">
        <v>134</v>
      </c>
      <c r="D19" s="49">
        <v>-22762</v>
      </c>
      <c r="E19" s="334">
        <v>0</v>
      </c>
      <c r="F19" s="335">
        <v>-22762</v>
      </c>
      <c r="G19" s="49">
        <v>-41689</v>
      </c>
      <c r="H19" s="334">
        <v>106</v>
      </c>
      <c r="I19" s="335">
        <v>-41583</v>
      </c>
      <c r="J19" s="46">
        <f>IF((ABS((D19/G19)-1))&lt;100%,(D19/G19)-1,"N/A")</f>
        <v>-0.45400465350572095</v>
      </c>
      <c r="K19" s="46">
        <f>IF((ABS((F19/I19)-1))&lt;100%,(F19/I19)-1,"N/A")</f>
        <v>-0.45261284659596468</v>
      </c>
      <c r="L19" s="49">
        <v>-10995</v>
      </c>
      <c r="M19" s="334">
        <v>591</v>
      </c>
      <c r="N19" s="335">
        <v>-10404</v>
      </c>
      <c r="O19" s="49">
        <v>-11249</v>
      </c>
      <c r="P19" s="334">
        <v>72</v>
      </c>
      <c r="Q19" s="335">
        <v>-11177</v>
      </c>
      <c r="R19" s="46">
        <f>IF((ABS((L19/O19)-1))&lt;100%,(L19/O19)-1,"N/A")</f>
        <v>-2.2579784869766195E-2</v>
      </c>
      <c r="S19" s="46">
        <f>IF((ABS((N19/Q19)-1))&lt;100%,(N19/Q19)-1,"N/A")</f>
        <v>-6.9159881900331066E-2</v>
      </c>
      <c r="T19" s="49">
        <v>-5330</v>
      </c>
      <c r="U19" s="334">
        <v>212</v>
      </c>
      <c r="V19" s="335">
        <v>-5118</v>
      </c>
      <c r="W19" s="49">
        <v>16881</v>
      </c>
      <c r="X19" s="334">
        <v>4</v>
      </c>
      <c r="Y19" s="335">
        <v>16885</v>
      </c>
      <c r="Z19" s="46" t="str">
        <f>IF((ABS((T19/W19)-1))&lt;100%,(T19/W19)-1,"N/A")</f>
        <v>N/A</v>
      </c>
      <c r="AA19" s="46" t="str">
        <f>IF((ABS((V19/Y19)-1))&lt;100%,(V19/Y19)-1,"N/A")</f>
        <v>N/A</v>
      </c>
      <c r="AB19" s="49">
        <v>-55222</v>
      </c>
      <c r="AC19" s="334">
        <v>186</v>
      </c>
      <c r="AD19" s="335">
        <v>-55036</v>
      </c>
      <c r="AE19" s="49">
        <v>-32205</v>
      </c>
      <c r="AF19" s="334">
        <v>-4</v>
      </c>
      <c r="AG19" s="335">
        <v>-32209</v>
      </c>
      <c r="AH19" s="46">
        <f>IF((ABS((AB19/AE19)-1))&lt;100%,(AB19/AE19)-1,"N/A")</f>
        <v>0.71470268591833563</v>
      </c>
      <c r="AI19" s="46">
        <f>IF((ABS((AD19/AG19)-1))&lt;100%,(AD19/AG19)-1,"N/A")</f>
        <v>0.70871495544723517</v>
      </c>
    </row>
    <row r="20" spans="1:35" s="37" customFormat="1">
      <c r="A20" s="68" t="s">
        <v>16</v>
      </c>
      <c r="B20" s="70" t="s">
        <v>16</v>
      </c>
      <c r="C20" s="70" t="s">
        <v>257</v>
      </c>
      <c r="D20" s="75">
        <v>75382</v>
      </c>
      <c r="E20" s="340">
        <v>26956</v>
      </c>
      <c r="F20" s="341">
        <v>102338</v>
      </c>
      <c r="G20" s="75">
        <v>80885</v>
      </c>
      <c r="H20" s="340">
        <v>26005</v>
      </c>
      <c r="I20" s="341">
        <v>106890</v>
      </c>
      <c r="J20" s="72">
        <f>IF((ABS((D20/G20)-1))&lt;100%,(D20/G20)-1,"N/A")</f>
        <v>-6.8034864313531562E-2</v>
      </c>
      <c r="K20" s="72">
        <f>IF((ABS((F20/I20)-1))&lt;100%,(F20/I20)-1,"N/A")</f>
        <v>-4.2585835906071678E-2</v>
      </c>
      <c r="L20" s="75">
        <v>114392</v>
      </c>
      <c r="M20" s="340">
        <v>27935</v>
      </c>
      <c r="N20" s="341">
        <v>142327</v>
      </c>
      <c r="O20" s="75">
        <v>124693</v>
      </c>
      <c r="P20" s="340">
        <v>26557</v>
      </c>
      <c r="Q20" s="341">
        <v>151250</v>
      </c>
      <c r="R20" s="72">
        <f>IF((ABS((L20/O20)-1))&lt;100%,(L20/O20)-1,"N/A")</f>
        <v>-8.2610892351615561E-2</v>
      </c>
      <c r="S20" s="72">
        <f>IF((ABS((N20/Q20)-1))&lt;100%,(N20/Q20)-1,"N/A")</f>
        <v>-5.8995041322314035E-2</v>
      </c>
      <c r="T20" s="75">
        <v>117577</v>
      </c>
      <c r="U20" s="340">
        <v>26734</v>
      </c>
      <c r="V20" s="341">
        <v>144311</v>
      </c>
      <c r="W20" s="75">
        <v>116372</v>
      </c>
      <c r="X20" s="340">
        <v>26470</v>
      </c>
      <c r="Y20" s="341">
        <v>142842</v>
      </c>
      <c r="Z20" s="72">
        <f>IF((ABS((T20/W20)-1))&lt;100%,(T20/W20)-1,"N/A")</f>
        <v>1.0354724504176183E-2</v>
      </c>
      <c r="AA20" s="72">
        <f>IF((ABS((V20/Y20)-1))&lt;100%,(V20/Y20)-1,"N/A")</f>
        <v>1.0284090113552136E-2</v>
      </c>
      <c r="AB20" s="75">
        <v>250203</v>
      </c>
      <c r="AC20" s="340">
        <v>35008</v>
      </c>
      <c r="AD20" s="341">
        <v>285211</v>
      </c>
      <c r="AE20" s="75">
        <v>226396</v>
      </c>
      <c r="AF20" s="340">
        <v>27317</v>
      </c>
      <c r="AG20" s="341">
        <v>253713</v>
      </c>
      <c r="AH20" s="72">
        <f>IF((ABS((AB20/AE20)-1))&lt;100%,(AB20/AE20)-1,"N/A")</f>
        <v>0.10515645152741215</v>
      </c>
      <c r="AI20" s="72">
        <f>IF((ABS((AD20/AG20)-1))&lt;100%,(AD20/AG20)-1,"N/A")</f>
        <v>0.12414815165166937</v>
      </c>
    </row>
    <row r="21" spans="1:35" s="66" customFormat="1" ht="12" outlineLevel="1">
      <c r="A21" s="58" t="s">
        <v>17</v>
      </c>
      <c r="B21" s="60" t="s">
        <v>17</v>
      </c>
      <c r="C21" s="60" t="s">
        <v>18</v>
      </c>
      <c r="D21" s="65">
        <f t="shared" ref="D21" si="34">IFERROR(D20/D$8,"")</f>
        <v>2.0407914638811423E-2</v>
      </c>
      <c r="E21" s="338" t="str">
        <f t="shared" ref="E21" si="35">IFERROR(E20/E$8,"")</f>
        <v/>
      </c>
      <c r="F21" s="339">
        <f t="shared" ref="F21:H21" si="36">IFERROR(F20/F$8,"")</f>
        <v>2.7705621611348645E-2</v>
      </c>
      <c r="G21" s="65">
        <f t="shared" si="36"/>
        <v>2.1620288028158095E-2</v>
      </c>
      <c r="H21" s="338" t="str">
        <f t="shared" si="36"/>
        <v/>
      </c>
      <c r="I21" s="339">
        <f t="shared" ref="I21" si="37">IFERROR(I20/I$8,"")</f>
        <v>2.8571336926869244E-2</v>
      </c>
      <c r="J21" s="62">
        <f>IF((ABS((D21-G21)*10000))&lt;100,(D21-G21)*10000,"N/A")</f>
        <v>-12.123733893466722</v>
      </c>
      <c r="K21" s="62">
        <f>IF((ABS((F21-I21)*10000))&lt;100,(F21-I21)*10000,"N/A")</f>
        <v>-8.6571531552059877</v>
      </c>
      <c r="L21" s="65">
        <f t="shared" ref="L21:Q21" si="38">IFERROR(L20/L$8,"")</f>
        <v>3.1337500818420724E-2</v>
      </c>
      <c r="M21" s="338" t="str">
        <f t="shared" si="38"/>
        <v/>
      </c>
      <c r="N21" s="339">
        <f t="shared" si="38"/>
        <v>3.8990248260222453E-2</v>
      </c>
      <c r="O21" s="65">
        <f t="shared" si="38"/>
        <v>3.5054758212607375E-2</v>
      </c>
      <c r="P21" s="338" t="str">
        <f t="shared" si="38"/>
        <v/>
      </c>
      <c r="Q21" s="339">
        <f t="shared" si="38"/>
        <v>4.2520688247591011E-2</v>
      </c>
      <c r="R21" s="62">
        <f>IF((ABS((L21-O21)*10000))&lt;1000,(L21-O21)*10000,"N/A")</f>
        <v>-37.172573941866503</v>
      </c>
      <c r="S21" s="62">
        <f>IF((ABS((N21-Q21)*10000))&lt;1000,(N21-Q21)*10000,"N/A")</f>
        <v>-35.304399873685583</v>
      </c>
      <c r="T21" s="65">
        <f t="shared" ref="T21:Y21" si="39">IFERROR(T20/T$8,"")</f>
        <v>3.2439786352152548E-2</v>
      </c>
      <c r="U21" s="338" t="str">
        <f t="shared" si="39"/>
        <v/>
      </c>
      <c r="V21" s="339">
        <f t="shared" si="39"/>
        <v>3.9815763357335929E-2</v>
      </c>
      <c r="W21" s="65">
        <f t="shared" si="39"/>
        <v>3.3013558106494909E-2</v>
      </c>
      <c r="X21" s="338" t="str">
        <f t="shared" si="39"/>
        <v/>
      </c>
      <c r="Y21" s="339">
        <f t="shared" si="39"/>
        <v>4.0522829091602326E-2</v>
      </c>
      <c r="Z21" s="62">
        <f>IF((ABS((T21-W21)*10000))&lt;1000,(T21-W21)*10000,"N/A")</f>
        <v>-5.7377175434236012</v>
      </c>
      <c r="AA21" s="62">
        <f>IF((ABS((V21-Y21)*10000))&lt;1000,(V21-Y21)*10000,"N/A")</f>
        <v>-7.0706573426639743</v>
      </c>
      <c r="AB21" s="65">
        <f t="shared" ref="AB21:AG21" si="40">IFERROR(AB20/AB$8,"")</f>
        <v>5.7856718698549296E-2</v>
      </c>
      <c r="AC21" s="338" t="str">
        <f t="shared" si="40"/>
        <v/>
      </c>
      <c r="AD21" s="339">
        <f t="shared" si="40"/>
        <v>6.5951937413747816E-2</v>
      </c>
      <c r="AE21" s="65">
        <f t="shared" si="40"/>
        <v>5.5944491408884606E-2</v>
      </c>
      <c r="AF21" s="338" t="str">
        <f t="shared" si="40"/>
        <v/>
      </c>
      <c r="AG21" s="339">
        <f t="shared" si="40"/>
        <v>6.2694768232752968E-2</v>
      </c>
      <c r="AH21" s="62">
        <f>IF((ABS((AB21-AE21)*10000))&lt;1000,(AB21-AE21)*10000,"N/A")</f>
        <v>19.122272896646905</v>
      </c>
      <c r="AI21" s="62">
        <f>IF((ABS((AD21-AG21)*10000))&lt;1000,(AD21-AG21)*10000,"N/A")</f>
        <v>32.571691809948483</v>
      </c>
    </row>
    <row r="22" spans="1:35" s="25" customFormat="1" outlineLevel="1">
      <c r="A22" s="43" t="s">
        <v>19</v>
      </c>
      <c r="B22" s="44" t="s">
        <v>19</v>
      </c>
      <c r="C22" s="44" t="s">
        <v>135</v>
      </c>
      <c r="D22" s="49">
        <v>-71915</v>
      </c>
      <c r="E22" s="334">
        <v>-30204</v>
      </c>
      <c r="F22" s="335">
        <v>-102119</v>
      </c>
      <c r="G22" s="49">
        <v>-97487</v>
      </c>
      <c r="H22" s="334">
        <v>-30282</v>
      </c>
      <c r="I22" s="335">
        <v>-127769</v>
      </c>
      <c r="J22" s="46">
        <f t="shared" ref="J22:J29" si="41">IF((ABS((D22/G22)-1))&lt;100%,(D22/G22)-1,"N/A")</f>
        <v>-0.262311897996656</v>
      </c>
      <c r="K22" s="46">
        <f t="shared" ref="K22:K29" si="42">IF((ABS((F22/I22)-1))&lt;100%,(F22/I22)-1,"N/A")</f>
        <v>-0.20075292128763633</v>
      </c>
      <c r="L22" s="49">
        <v>-87336</v>
      </c>
      <c r="M22" s="334">
        <v>-32236</v>
      </c>
      <c r="N22" s="335">
        <v>-119572</v>
      </c>
      <c r="O22" s="49">
        <v>-106942</v>
      </c>
      <c r="P22" s="334">
        <v>-35642</v>
      </c>
      <c r="Q22" s="335">
        <v>-142584</v>
      </c>
      <c r="R22" s="46">
        <f t="shared" ref="R22:R29" si="43">IF((ABS((L22/O22)-1))&lt;100%,(L22/O22)-1,"N/A")</f>
        <v>-0.18333302163789722</v>
      </c>
      <c r="S22" s="46">
        <f t="shared" ref="S22:S29" si="44">IF((ABS((N22/Q22)-1))&lt;100%,(N22/Q22)-1,"N/A")</f>
        <v>-0.16139258261796552</v>
      </c>
      <c r="T22" s="49">
        <v>-96804</v>
      </c>
      <c r="U22" s="334">
        <v>-31120</v>
      </c>
      <c r="V22" s="335">
        <v>-127924</v>
      </c>
      <c r="W22" s="49">
        <v>-102723</v>
      </c>
      <c r="X22" s="334">
        <v>-33598</v>
      </c>
      <c r="Y22" s="335">
        <v>-136321</v>
      </c>
      <c r="Z22" s="46">
        <f t="shared" ref="Z22:Z29" si="45">IF((ABS((T22/W22)-1))&lt;100%,(T22/W22)-1,"N/A")</f>
        <v>-5.7620980695657242E-2</v>
      </c>
      <c r="AA22" s="46">
        <f t="shared" ref="AA22:AA29" si="46">IF((ABS((V22/Y22)-1))&lt;100%,(V22/Y22)-1,"N/A")</f>
        <v>-6.1597259409775451E-2</v>
      </c>
      <c r="AB22" s="49">
        <v>-111954</v>
      </c>
      <c r="AC22" s="334">
        <v>-31361</v>
      </c>
      <c r="AD22" s="335">
        <v>-143315</v>
      </c>
      <c r="AE22" s="49">
        <v>-116298</v>
      </c>
      <c r="AF22" s="334">
        <v>-30120</v>
      </c>
      <c r="AG22" s="335">
        <v>-146418</v>
      </c>
      <c r="AH22" s="46">
        <f t="shared" ref="AH22:AH29" si="47">IF((ABS((AB22/AE22)-1))&lt;100%,(AB22/AE22)-1,"N/A")</f>
        <v>-3.7352319042459836E-2</v>
      </c>
      <c r="AI22" s="46">
        <f t="shared" ref="AI22:AI29" si="48">IF((ABS((AD22/AG22)-1))&lt;100%,(AD22/AG22)-1,"N/A")</f>
        <v>-2.1192749525331567E-2</v>
      </c>
    </row>
    <row r="23" spans="1:35" s="25" customFormat="1" outlineLevel="1">
      <c r="A23" s="43" t="s">
        <v>20</v>
      </c>
      <c r="B23" s="44" t="s">
        <v>202</v>
      </c>
      <c r="C23" s="44" t="s">
        <v>199</v>
      </c>
      <c r="D23" s="49">
        <v>-2179</v>
      </c>
      <c r="E23" s="334">
        <v>0</v>
      </c>
      <c r="F23" s="335">
        <v>-2179</v>
      </c>
      <c r="G23" s="49">
        <v>11581</v>
      </c>
      <c r="H23" s="334">
        <v>0</v>
      </c>
      <c r="I23" s="335">
        <v>11581</v>
      </c>
      <c r="J23" s="46" t="str">
        <f t="shared" si="41"/>
        <v>N/A</v>
      </c>
      <c r="K23" s="46" t="str">
        <f t="shared" si="42"/>
        <v>N/A</v>
      </c>
      <c r="L23" s="49">
        <v>-5150</v>
      </c>
      <c r="M23" s="334">
        <v>0</v>
      </c>
      <c r="N23" s="335">
        <v>-5150</v>
      </c>
      <c r="O23" s="49">
        <v>2801</v>
      </c>
      <c r="P23" s="334">
        <v>0</v>
      </c>
      <c r="Q23" s="335">
        <v>2801</v>
      </c>
      <c r="R23" s="46" t="str">
        <f t="shared" si="43"/>
        <v>N/A</v>
      </c>
      <c r="S23" s="46" t="str">
        <f t="shared" si="44"/>
        <v>N/A</v>
      </c>
      <c r="T23" s="49">
        <v>1232</v>
      </c>
      <c r="U23" s="334">
        <v>0</v>
      </c>
      <c r="V23" s="335">
        <v>1232</v>
      </c>
      <c r="W23" s="49">
        <v>-1888</v>
      </c>
      <c r="X23" s="334">
        <v>0</v>
      </c>
      <c r="Y23" s="335">
        <v>-1888</v>
      </c>
      <c r="Z23" s="46" t="str">
        <f t="shared" si="45"/>
        <v>N/A</v>
      </c>
      <c r="AA23" s="46" t="str">
        <f t="shared" si="46"/>
        <v>N/A</v>
      </c>
      <c r="AB23" s="49">
        <v>-4026</v>
      </c>
      <c r="AC23" s="334">
        <v>0</v>
      </c>
      <c r="AD23" s="335">
        <v>-4026</v>
      </c>
      <c r="AE23" s="49">
        <v>28022</v>
      </c>
      <c r="AF23" s="334">
        <v>0</v>
      </c>
      <c r="AG23" s="335">
        <v>28022</v>
      </c>
      <c r="AH23" s="46" t="str">
        <f t="shared" si="47"/>
        <v>N/A</v>
      </c>
      <c r="AI23" s="46" t="str">
        <f t="shared" si="48"/>
        <v>N/A</v>
      </c>
    </row>
    <row r="24" spans="1:35" s="37" customFormat="1">
      <c r="A24" s="68" t="s">
        <v>21</v>
      </c>
      <c r="B24" s="70" t="s">
        <v>21</v>
      </c>
      <c r="C24" s="70" t="s">
        <v>22</v>
      </c>
      <c r="D24" s="75">
        <v>1288</v>
      </c>
      <c r="E24" s="340">
        <v>-3248</v>
      </c>
      <c r="F24" s="341">
        <v>-1960</v>
      </c>
      <c r="G24" s="75">
        <v>-5021</v>
      </c>
      <c r="H24" s="340">
        <v>-4277</v>
      </c>
      <c r="I24" s="341">
        <v>-9298</v>
      </c>
      <c r="J24" s="72" t="str">
        <f t="shared" si="41"/>
        <v>N/A</v>
      </c>
      <c r="K24" s="72">
        <f t="shared" si="42"/>
        <v>-0.78920197892019783</v>
      </c>
      <c r="L24" s="75">
        <v>21906</v>
      </c>
      <c r="M24" s="340">
        <v>-4301</v>
      </c>
      <c r="N24" s="341">
        <v>17605</v>
      </c>
      <c r="O24" s="75">
        <v>20552</v>
      </c>
      <c r="P24" s="340">
        <v>-9085</v>
      </c>
      <c r="Q24" s="341">
        <v>11467</v>
      </c>
      <c r="R24" s="72">
        <f t="shared" si="43"/>
        <v>6.5881666017905793E-2</v>
      </c>
      <c r="S24" s="72">
        <f t="shared" si="44"/>
        <v>0.53527513735065835</v>
      </c>
      <c r="T24" s="75">
        <v>22005</v>
      </c>
      <c r="U24" s="340">
        <v>-4386</v>
      </c>
      <c r="V24" s="341">
        <v>17619</v>
      </c>
      <c r="W24" s="75">
        <v>11761</v>
      </c>
      <c r="X24" s="340">
        <v>-7128</v>
      </c>
      <c r="Y24" s="341">
        <v>4633</v>
      </c>
      <c r="Z24" s="72">
        <f t="shared" si="45"/>
        <v>0.87101436952640077</v>
      </c>
      <c r="AA24" s="72" t="str">
        <f t="shared" si="46"/>
        <v>N/A</v>
      </c>
      <c r="AB24" s="75">
        <v>134223</v>
      </c>
      <c r="AC24" s="340">
        <v>3647</v>
      </c>
      <c r="AD24" s="341">
        <v>137870</v>
      </c>
      <c r="AE24" s="75">
        <v>138120</v>
      </c>
      <c r="AF24" s="340">
        <v>-2803</v>
      </c>
      <c r="AG24" s="341">
        <v>135317</v>
      </c>
      <c r="AH24" s="72">
        <f t="shared" si="47"/>
        <v>-2.8214596003475201E-2</v>
      </c>
      <c r="AI24" s="72">
        <f t="shared" si="48"/>
        <v>1.8866809048382782E-2</v>
      </c>
    </row>
    <row r="25" spans="1:35" s="25" customFormat="1" outlineLevel="1">
      <c r="A25" s="43" t="s">
        <v>23</v>
      </c>
      <c r="B25" s="44" t="s">
        <v>203</v>
      </c>
      <c r="C25" s="44" t="s">
        <v>24</v>
      </c>
      <c r="D25" s="49">
        <v>765</v>
      </c>
      <c r="E25" s="334">
        <v>1244</v>
      </c>
      <c r="F25" s="335">
        <v>2009</v>
      </c>
      <c r="G25" s="49">
        <v>14024</v>
      </c>
      <c r="H25" s="334">
        <v>1963</v>
      </c>
      <c r="I25" s="335">
        <v>15987</v>
      </c>
      <c r="J25" s="46">
        <f t="shared" si="41"/>
        <v>-0.9454506560182544</v>
      </c>
      <c r="K25" s="46">
        <f t="shared" si="42"/>
        <v>-0.87433539751047729</v>
      </c>
      <c r="L25" s="49">
        <v>-9985</v>
      </c>
      <c r="M25" s="334">
        <v>1106</v>
      </c>
      <c r="N25" s="335">
        <v>-8879</v>
      </c>
      <c r="O25" s="49">
        <v>47208</v>
      </c>
      <c r="P25" s="334">
        <v>1932</v>
      </c>
      <c r="Q25" s="335">
        <v>49140</v>
      </c>
      <c r="R25" s="46" t="str">
        <f t="shared" si="43"/>
        <v>N/A</v>
      </c>
      <c r="S25" s="46" t="str">
        <f t="shared" si="44"/>
        <v>N/A</v>
      </c>
      <c r="T25" s="49">
        <v>-2065</v>
      </c>
      <c r="U25" s="334">
        <v>1134</v>
      </c>
      <c r="V25" s="335">
        <v>-931</v>
      </c>
      <c r="W25" s="49">
        <v>-7832</v>
      </c>
      <c r="X25" s="334">
        <v>1843</v>
      </c>
      <c r="Y25" s="335">
        <v>-5989</v>
      </c>
      <c r="Z25" s="46">
        <f t="shared" si="45"/>
        <v>-0.73633810010214507</v>
      </c>
      <c r="AA25" s="46">
        <f t="shared" si="46"/>
        <v>-0.84454833862080481</v>
      </c>
      <c r="AB25" s="49">
        <v>-12061</v>
      </c>
      <c r="AC25" s="334">
        <v>-3434</v>
      </c>
      <c r="AD25" s="335">
        <v>-15495</v>
      </c>
      <c r="AE25" s="49">
        <v>-4907</v>
      </c>
      <c r="AF25" s="334">
        <v>1568</v>
      </c>
      <c r="AG25" s="335">
        <v>-3339</v>
      </c>
      <c r="AH25" s="46" t="str">
        <f t="shared" si="47"/>
        <v>N/A</v>
      </c>
      <c r="AI25" s="46" t="str">
        <f t="shared" si="48"/>
        <v>N/A</v>
      </c>
    </row>
    <row r="26" spans="1:35" s="37" customFormat="1">
      <c r="A26" s="68" t="s">
        <v>25</v>
      </c>
      <c r="B26" s="70" t="s">
        <v>208</v>
      </c>
      <c r="C26" s="70" t="s">
        <v>26</v>
      </c>
      <c r="D26" s="75">
        <v>2053</v>
      </c>
      <c r="E26" s="340">
        <v>-2004</v>
      </c>
      <c r="F26" s="341">
        <v>49</v>
      </c>
      <c r="G26" s="75">
        <v>9003</v>
      </c>
      <c r="H26" s="340">
        <v>-2314</v>
      </c>
      <c r="I26" s="341">
        <v>6689</v>
      </c>
      <c r="J26" s="72">
        <f t="shared" si="41"/>
        <v>-0.7719649005886926</v>
      </c>
      <c r="K26" s="72">
        <f t="shared" si="42"/>
        <v>-0.99267454029002844</v>
      </c>
      <c r="L26" s="75">
        <v>11921</v>
      </c>
      <c r="M26" s="340">
        <v>-3195</v>
      </c>
      <c r="N26" s="341">
        <v>8726</v>
      </c>
      <c r="O26" s="75">
        <v>67760</v>
      </c>
      <c r="P26" s="340">
        <v>-7153</v>
      </c>
      <c r="Q26" s="341">
        <v>60607</v>
      </c>
      <c r="R26" s="72">
        <f t="shared" si="43"/>
        <v>-0.82407024793388428</v>
      </c>
      <c r="S26" s="72">
        <f t="shared" si="44"/>
        <v>-0.85602323163990957</v>
      </c>
      <c r="T26" s="75">
        <v>19940</v>
      </c>
      <c r="U26" s="340">
        <v>-3252</v>
      </c>
      <c r="V26" s="341">
        <v>16688</v>
      </c>
      <c r="W26" s="75">
        <v>3929</v>
      </c>
      <c r="X26" s="340">
        <v>-5285</v>
      </c>
      <c r="Y26" s="341">
        <v>-1356</v>
      </c>
      <c r="Z26" s="72" t="str">
        <f t="shared" si="45"/>
        <v>N/A</v>
      </c>
      <c r="AA26" s="72" t="str">
        <f t="shared" si="46"/>
        <v>N/A</v>
      </c>
      <c r="AB26" s="75">
        <v>122162</v>
      </c>
      <c r="AC26" s="340">
        <v>213</v>
      </c>
      <c r="AD26" s="341">
        <v>122375</v>
      </c>
      <c r="AE26" s="75">
        <v>133213</v>
      </c>
      <c r="AF26" s="340">
        <v>-1235</v>
      </c>
      <c r="AG26" s="341">
        <v>131978</v>
      </c>
      <c r="AH26" s="72">
        <f t="shared" si="47"/>
        <v>-8.2957369025545513E-2</v>
      </c>
      <c r="AI26" s="72">
        <f t="shared" si="48"/>
        <v>-7.2762127021170242E-2</v>
      </c>
    </row>
    <row r="27" spans="1:35" s="25" customFormat="1" hidden="1" outlineLevel="1">
      <c r="A27" s="43" t="s">
        <v>27</v>
      </c>
      <c r="B27" s="44" t="s">
        <v>209</v>
      </c>
      <c r="C27" s="44" t="s">
        <v>206</v>
      </c>
      <c r="D27" s="49">
        <v>-206761</v>
      </c>
      <c r="E27" s="334">
        <v>34822</v>
      </c>
      <c r="F27" s="335">
        <v>-171939</v>
      </c>
      <c r="G27" s="49">
        <v>-192687</v>
      </c>
      <c r="H27" s="334">
        <v>27469</v>
      </c>
      <c r="I27" s="335">
        <v>-165218</v>
      </c>
      <c r="J27" s="46">
        <f t="shared" si="41"/>
        <v>7.3040734455360301E-2</v>
      </c>
      <c r="K27" s="46">
        <f t="shared" si="42"/>
        <v>4.0679586969942783E-2</v>
      </c>
      <c r="L27" s="49">
        <v>-486223</v>
      </c>
      <c r="M27" s="334">
        <v>-7587</v>
      </c>
      <c r="N27" s="335">
        <v>-493810</v>
      </c>
      <c r="O27" s="49">
        <v>-387221</v>
      </c>
      <c r="P27" s="334">
        <v>21176</v>
      </c>
      <c r="Q27" s="335">
        <v>-366045</v>
      </c>
      <c r="R27" s="46">
        <f t="shared" si="43"/>
        <v>0.25567311690223415</v>
      </c>
      <c r="S27" s="46">
        <f t="shared" si="44"/>
        <v>0.34904178448005019</v>
      </c>
      <c r="T27" s="49">
        <v>-147149</v>
      </c>
      <c r="U27" s="334">
        <v>-22079</v>
      </c>
      <c r="V27" s="335">
        <v>-169228</v>
      </c>
      <c r="W27" s="49">
        <v>-84886</v>
      </c>
      <c r="X27" s="334">
        <v>-88480</v>
      </c>
      <c r="Y27" s="335">
        <v>-173366</v>
      </c>
      <c r="Z27" s="46">
        <f t="shared" si="45"/>
        <v>0.73348962137454943</v>
      </c>
      <c r="AA27" s="46">
        <f t="shared" si="46"/>
        <v>-2.3868578614030467E-2</v>
      </c>
      <c r="AB27" s="49">
        <v>-29954</v>
      </c>
      <c r="AC27" s="334">
        <v>-143</v>
      </c>
      <c r="AD27" s="335">
        <v>-30097</v>
      </c>
      <c r="AE27" s="49">
        <v>-228672</v>
      </c>
      <c r="AF27" s="334">
        <v>-26213</v>
      </c>
      <c r="AG27" s="335">
        <v>-254885</v>
      </c>
      <c r="AH27" s="46">
        <f t="shared" si="47"/>
        <v>-0.86900888609012039</v>
      </c>
      <c r="AI27" s="46">
        <f t="shared" si="48"/>
        <v>-0.88191929693783466</v>
      </c>
    </row>
    <row r="28" spans="1:35" s="25" customFormat="1" hidden="1" outlineLevel="1">
      <c r="A28" s="43" t="s">
        <v>28</v>
      </c>
      <c r="B28" s="44" t="s">
        <v>205</v>
      </c>
      <c r="C28" s="44" t="s">
        <v>29</v>
      </c>
      <c r="D28" s="49">
        <v>192485</v>
      </c>
      <c r="E28" s="334">
        <v>-32936</v>
      </c>
      <c r="F28" s="335">
        <v>159549</v>
      </c>
      <c r="G28" s="49">
        <v>193668</v>
      </c>
      <c r="H28" s="334">
        <v>-25646</v>
      </c>
      <c r="I28" s="335">
        <v>168022</v>
      </c>
      <c r="J28" s="46">
        <f t="shared" si="41"/>
        <v>-6.1083916806080607E-3</v>
      </c>
      <c r="K28" s="46">
        <f t="shared" si="42"/>
        <v>-5.042792015331321E-2</v>
      </c>
      <c r="L28" s="49">
        <v>451710</v>
      </c>
      <c r="M28" s="334">
        <v>15163</v>
      </c>
      <c r="N28" s="335">
        <v>466873</v>
      </c>
      <c r="O28" s="49">
        <v>438465</v>
      </c>
      <c r="P28" s="334">
        <v>-18617</v>
      </c>
      <c r="Q28" s="335">
        <v>419848</v>
      </c>
      <c r="R28" s="46">
        <f t="shared" si="43"/>
        <v>3.0207656255345272E-2</v>
      </c>
      <c r="S28" s="46">
        <f t="shared" si="44"/>
        <v>0.1120048207922868</v>
      </c>
      <c r="T28" s="49">
        <v>135653</v>
      </c>
      <c r="U28" s="334">
        <v>27920</v>
      </c>
      <c r="V28" s="335">
        <v>163573</v>
      </c>
      <c r="W28" s="49">
        <v>71281</v>
      </c>
      <c r="X28" s="334">
        <v>71943</v>
      </c>
      <c r="Y28" s="335">
        <v>143224</v>
      </c>
      <c r="Z28" s="46">
        <f t="shared" si="45"/>
        <v>0.90307375036826087</v>
      </c>
      <c r="AA28" s="46">
        <f t="shared" si="46"/>
        <v>0.14207814332793389</v>
      </c>
      <c r="AB28" s="49">
        <v>-15157</v>
      </c>
      <c r="AC28" s="334">
        <v>0</v>
      </c>
      <c r="AD28" s="335">
        <v>-15157</v>
      </c>
      <c r="AE28" s="49">
        <v>255561</v>
      </c>
      <c r="AF28" s="334">
        <v>28109</v>
      </c>
      <c r="AG28" s="335">
        <v>283670</v>
      </c>
      <c r="AH28" s="46" t="str">
        <f t="shared" si="47"/>
        <v>N/A</v>
      </c>
      <c r="AI28" s="46" t="str">
        <f t="shared" si="48"/>
        <v>N/A</v>
      </c>
    </row>
    <row r="29" spans="1:35" s="25" customFormat="1" collapsed="1">
      <c r="A29" s="68" t="s">
        <v>30</v>
      </c>
      <c r="B29" s="170" t="s">
        <v>204</v>
      </c>
      <c r="C29" s="170" t="s">
        <v>31</v>
      </c>
      <c r="D29" s="91">
        <v>-12223</v>
      </c>
      <c r="E29" s="344">
        <v>-118</v>
      </c>
      <c r="F29" s="345">
        <v>-12341</v>
      </c>
      <c r="G29" s="91">
        <v>9984</v>
      </c>
      <c r="H29" s="344">
        <v>-491</v>
      </c>
      <c r="I29" s="345">
        <v>9493</v>
      </c>
      <c r="J29" s="90" t="str">
        <f t="shared" si="41"/>
        <v>N/A</v>
      </c>
      <c r="K29" s="90" t="str">
        <f t="shared" si="42"/>
        <v>N/A</v>
      </c>
      <c r="L29" s="91">
        <v>-22592</v>
      </c>
      <c r="M29" s="344">
        <v>4381</v>
      </c>
      <c r="N29" s="345">
        <v>-18211</v>
      </c>
      <c r="O29" s="91">
        <v>119004</v>
      </c>
      <c r="P29" s="344">
        <v>-4594</v>
      </c>
      <c r="Q29" s="345">
        <v>114410</v>
      </c>
      <c r="R29" s="90" t="str">
        <f t="shared" si="43"/>
        <v>N/A</v>
      </c>
      <c r="S29" s="90" t="str">
        <f t="shared" si="44"/>
        <v>N/A</v>
      </c>
      <c r="T29" s="91">
        <v>8444</v>
      </c>
      <c r="U29" s="344">
        <v>2589</v>
      </c>
      <c r="V29" s="345">
        <v>11033</v>
      </c>
      <c r="W29" s="91">
        <v>-9676</v>
      </c>
      <c r="X29" s="344">
        <v>-21822</v>
      </c>
      <c r="Y29" s="345">
        <v>-31498</v>
      </c>
      <c r="Z29" s="90" t="str">
        <f t="shared" si="45"/>
        <v>N/A</v>
      </c>
      <c r="AA29" s="90" t="str">
        <f t="shared" si="46"/>
        <v>N/A</v>
      </c>
      <c r="AB29" s="91">
        <v>77051</v>
      </c>
      <c r="AC29" s="344">
        <v>70</v>
      </c>
      <c r="AD29" s="345">
        <v>77121</v>
      </c>
      <c r="AE29" s="91">
        <v>160102</v>
      </c>
      <c r="AF29" s="344">
        <v>661</v>
      </c>
      <c r="AG29" s="345">
        <v>160763</v>
      </c>
      <c r="AH29" s="90">
        <f t="shared" si="47"/>
        <v>-0.51873805449026245</v>
      </c>
      <c r="AI29" s="90">
        <f t="shared" si="48"/>
        <v>-0.52028140803543099</v>
      </c>
    </row>
    <row r="30" spans="1:35" s="66" customFormat="1" ht="12">
      <c r="A30" s="58" t="s">
        <v>32</v>
      </c>
      <c r="B30" s="60" t="s">
        <v>32</v>
      </c>
      <c r="C30" s="60" t="s">
        <v>254</v>
      </c>
      <c r="D30" s="65">
        <f t="shared" ref="D30" si="49">IFERROR(D29/D$8,"")</f>
        <v>-3.3090915686794201E-3</v>
      </c>
      <c r="E30" s="338" t="str">
        <f t="shared" ref="E30" si="50">IFERROR(E29/E$8,"")</f>
        <v/>
      </c>
      <c r="F30" s="339">
        <f t="shared" ref="F30:H30" si="51">IFERROR(F29/F$8,"")</f>
        <v>-3.3410373107316308E-3</v>
      </c>
      <c r="G30" s="65">
        <f t="shared" si="51"/>
        <v>2.6686895675728556E-3</v>
      </c>
      <c r="H30" s="338" t="str">
        <f t="shared" si="51"/>
        <v/>
      </c>
      <c r="I30" s="339">
        <f t="shared" ref="I30" si="52">IFERROR(I29/I$8,"")</f>
        <v>2.537446921571426E-3</v>
      </c>
      <c r="J30" s="62">
        <f>IF((ABS((D30-G30)*10000))&lt;100,(D30-G30)*10000,"N/A")</f>
        <v>-59.777811362522755</v>
      </c>
      <c r="K30" s="62">
        <f>IF((ABS((F30-I30)*10000))&lt;100,(F30-I30)*10000,"N/A")</f>
        <v>-58.784842323030567</v>
      </c>
      <c r="L30" s="65">
        <f t="shared" ref="L30:Q30" si="53">IFERROR(L29/L$8,"")</f>
        <v>-6.189041353326815E-3</v>
      </c>
      <c r="M30" s="338" t="str">
        <f t="shared" si="53"/>
        <v/>
      </c>
      <c r="N30" s="339">
        <f t="shared" si="53"/>
        <v>-4.9888735873510372E-3</v>
      </c>
      <c r="O30" s="65">
        <f t="shared" si="53"/>
        <v>3.345541807746328E-2</v>
      </c>
      <c r="P30" s="338" t="str">
        <f t="shared" si="53"/>
        <v/>
      </c>
      <c r="Q30" s="339">
        <f t="shared" si="53"/>
        <v>3.2163913668805867E-2</v>
      </c>
      <c r="R30" s="62">
        <f>IF((ABS((L30-O30)*10000))&lt;1000,(L30-O30)*10000,"N/A")</f>
        <v>-396.4445943079009</v>
      </c>
      <c r="S30" s="62">
        <f>IF((ABS((N30-Q30)*10000))&lt;1000,(N30-Q30)*10000,"N/A")</f>
        <v>-371.5278725615691</v>
      </c>
      <c r="T30" s="65">
        <f t="shared" ref="T30:Y30" si="54">IFERROR(T29/T$8,"")</f>
        <v>2.329720574241358E-3</v>
      </c>
      <c r="U30" s="338" t="str">
        <f t="shared" si="54"/>
        <v/>
      </c>
      <c r="V30" s="339">
        <f t="shared" si="54"/>
        <v>3.0440321051166393E-3</v>
      </c>
      <c r="W30" s="65">
        <f t="shared" si="54"/>
        <v>-2.7449832282546039E-3</v>
      </c>
      <c r="X30" s="338" t="str">
        <f t="shared" si="54"/>
        <v/>
      </c>
      <c r="Y30" s="339">
        <f t="shared" si="54"/>
        <v>-8.935663675440627E-3</v>
      </c>
      <c r="Z30" s="62">
        <f>IF((ABS((T30-W30)*10000))&lt;1000,(T30-W30)*10000,"N/A")</f>
        <v>50.747038024959622</v>
      </c>
      <c r="AA30" s="62">
        <f>IF((ABS((V30-Y30)*10000))&lt;1000,(V30-Y30)*10000,"N/A")</f>
        <v>119.79695780557266</v>
      </c>
      <c r="AB30" s="65">
        <f t="shared" ref="AB30:AG30" si="55">IFERROR(AB29/AB$8,"")</f>
        <v>1.7817204559665241E-2</v>
      </c>
      <c r="AC30" s="338" t="str">
        <f t="shared" si="55"/>
        <v/>
      </c>
      <c r="AD30" s="339">
        <f t="shared" si="55"/>
        <v>1.78333912972699E-2</v>
      </c>
      <c r="AE30" s="65">
        <f t="shared" si="55"/>
        <v>3.9562646705530322E-2</v>
      </c>
      <c r="AF30" s="338" t="str">
        <f t="shared" si="55"/>
        <v/>
      </c>
      <c r="AG30" s="339">
        <f t="shared" si="55"/>
        <v>3.9725985761084631E-2</v>
      </c>
      <c r="AH30" s="62">
        <f>IF((ABS((AB30-AE30)*10000))&lt;1000,(AB30-AE30)*10000,"N/A")</f>
        <v>-217.45442145865081</v>
      </c>
      <c r="AI30" s="62">
        <f>IF((ABS((AD30-AG30)*10000))&lt;1000,(AD30-AG30)*10000,"N/A")</f>
        <v>-218.92594463814731</v>
      </c>
    </row>
    <row r="31" spans="1:35" s="25" customFormat="1">
      <c r="A31" s="68" t="s">
        <v>100</v>
      </c>
      <c r="B31" s="162" t="s">
        <v>320</v>
      </c>
      <c r="C31" s="162" t="s">
        <v>34</v>
      </c>
      <c r="D31" s="53">
        <v>183801</v>
      </c>
      <c r="E31" s="336">
        <v>73683</v>
      </c>
      <c r="F31" s="337">
        <v>257484</v>
      </c>
      <c r="G31" s="53">
        <v>194440</v>
      </c>
      <c r="H31" s="336">
        <v>72981</v>
      </c>
      <c r="I31" s="337">
        <v>267421</v>
      </c>
      <c r="J31" s="52">
        <f>IF((ABS((D31/G31)-1))&lt;100%,(D31/G31)-1,"N/A")</f>
        <v>-5.4716107796749625E-2</v>
      </c>
      <c r="K31" s="52">
        <f>IF((ABS((F31/I31)-1))&lt;100%,(F31/I31)-1,"N/A")</f>
        <v>-3.7158637504160152E-2</v>
      </c>
      <c r="L31" s="53">
        <v>202527</v>
      </c>
      <c r="M31" s="336">
        <v>73997</v>
      </c>
      <c r="N31" s="337">
        <v>276524</v>
      </c>
      <c r="O31" s="53">
        <v>214477</v>
      </c>
      <c r="P31" s="336">
        <v>72079</v>
      </c>
      <c r="Q31" s="337">
        <v>286556</v>
      </c>
      <c r="R31" s="52">
        <f>IF((ABS((L31/O31)-1))&lt;100%,(L31/O31)-1,"N/A")</f>
        <v>-5.5716930020468403E-2</v>
      </c>
      <c r="S31" s="52">
        <f>IF((ABS((N31/Q31)-1))&lt;100%,(N31/Q31)-1,"N/A")</f>
        <v>-3.5008863886988983E-2</v>
      </c>
      <c r="T31" s="53">
        <v>200419</v>
      </c>
      <c r="U31" s="336">
        <v>74934</v>
      </c>
      <c r="V31" s="337">
        <v>275353</v>
      </c>
      <c r="W31" s="53">
        <v>175492</v>
      </c>
      <c r="X31" s="336">
        <v>72522</v>
      </c>
      <c r="Y31" s="337">
        <v>248014</v>
      </c>
      <c r="Z31" s="52">
        <f>IF((ABS((T31/W31)-1))&lt;100%,(T31/W31)-1,"N/A")</f>
        <v>0.14204066282223682</v>
      </c>
      <c r="AA31" s="52">
        <f>IF((ABS((V31/Y31)-1))&lt;100%,(V31/Y31)-1,"N/A")</f>
        <v>0.11023168046965082</v>
      </c>
      <c r="AB31" s="53">
        <v>393062</v>
      </c>
      <c r="AC31" s="336">
        <v>77359</v>
      </c>
      <c r="AD31" s="337">
        <v>470421</v>
      </c>
      <c r="AE31" s="53">
        <v>335942</v>
      </c>
      <c r="AF31" s="336">
        <v>77266</v>
      </c>
      <c r="AG31" s="337">
        <v>413208</v>
      </c>
      <c r="AH31" s="52">
        <f>IF((ABS((AB31/AE31)-1))&lt;100%,(AB31/AE31)-1,"N/A")</f>
        <v>0.17002935030451694</v>
      </c>
      <c r="AI31" s="52">
        <f>IF((ABS((AD31/AG31)-1))&lt;100%,(AD31/AG31)-1,"N/A")</f>
        <v>0.13846053319393614</v>
      </c>
    </row>
    <row r="32" spans="1:35" s="66" customFormat="1" ht="12">
      <c r="A32" s="58" t="s">
        <v>35</v>
      </c>
      <c r="B32" s="60" t="s">
        <v>35</v>
      </c>
      <c r="C32" s="60" t="s">
        <v>255</v>
      </c>
      <c r="D32" s="93">
        <f t="shared" ref="D32" si="56">IFERROR(D31/D$8,"")</f>
        <v>4.9759824872359165E-2</v>
      </c>
      <c r="E32" s="338" t="str">
        <f t="shared" ref="E32" si="57">IFERROR(E31/E$8,"")</f>
        <v/>
      </c>
      <c r="F32" s="346">
        <f t="shared" ref="F32:H32" si="58">IFERROR(F31/F$8,"")</f>
        <v>6.970777497094427E-2</v>
      </c>
      <c r="G32" s="93">
        <f t="shared" si="58"/>
        <v>5.1973157003091554E-2</v>
      </c>
      <c r="H32" s="338" t="str">
        <f t="shared" si="58"/>
        <v/>
      </c>
      <c r="I32" s="346">
        <f t="shared" ref="I32" si="59">IFERROR(I31/I$8,"")</f>
        <v>7.1480732456921145E-2</v>
      </c>
      <c r="J32" s="62">
        <f>IF((ABS((D32-G32)*10000))&lt;100,(D32-G32)*10000,"N/A")</f>
        <v>-22.133321307323886</v>
      </c>
      <c r="K32" s="62">
        <f>IF((ABS((F32-I32)*10000))&lt;100,(F32-I32)*10000,"N/A")</f>
        <v>-17.729574859768753</v>
      </c>
      <c r="L32" s="93">
        <f t="shared" ref="L32:Q32" si="60">IFERROR(L31/L$8,"")</f>
        <v>5.5481939543432182E-2</v>
      </c>
      <c r="M32" s="338" t="str">
        <f t="shared" si="60"/>
        <v/>
      </c>
      <c r="N32" s="346">
        <f t="shared" si="60"/>
        <v>7.575329635213103E-2</v>
      </c>
      <c r="O32" s="93">
        <f t="shared" si="60"/>
        <v>6.0295601013412081E-2</v>
      </c>
      <c r="P32" s="338" t="str">
        <f t="shared" si="60"/>
        <v/>
      </c>
      <c r="Q32" s="346">
        <f t="shared" si="60"/>
        <v>8.055906341472191E-2</v>
      </c>
      <c r="R32" s="62">
        <f>IF((ABS((L32-O32)*10000))&lt;1000,(L32-O32)*10000,"N/A")</f>
        <v>-48.13661469979899</v>
      </c>
      <c r="S32" s="62">
        <f>IF((ABS((N32-Q32)*10000))&lt;1000,(N32-Q32)*10000,"N/A")</f>
        <v>-48.057670625908791</v>
      </c>
      <c r="T32" s="93">
        <f t="shared" ref="T32:Y32" si="61">IFERROR(T31/T$8,"")</f>
        <v>5.5296099925258017E-2</v>
      </c>
      <c r="U32" s="338" t="str">
        <f t="shared" si="61"/>
        <v/>
      </c>
      <c r="V32" s="346">
        <f t="shared" si="61"/>
        <v>7.5970576655504565E-2</v>
      </c>
      <c r="W32" s="93">
        <f t="shared" si="61"/>
        <v>4.9785303502775623E-2</v>
      </c>
      <c r="X32" s="338" t="str">
        <f t="shared" si="61"/>
        <v/>
      </c>
      <c r="Y32" s="346">
        <f t="shared" si="61"/>
        <v>7.0359060600696285E-2</v>
      </c>
      <c r="Z32" s="62">
        <f>IF((ABS((T32-W32)*10000))&lt;1000,(T32-W32)*10000,"N/A")</f>
        <v>55.107964224823945</v>
      </c>
      <c r="AA32" s="62">
        <f>IF((ABS((V32-Y32)*10000))&lt;1000,(V32-Y32)*10000,"N/A")</f>
        <v>56.115160548082798</v>
      </c>
      <c r="AB32" s="93">
        <f t="shared" ref="AB32:AG32" si="62">IFERROR(AB31/AB$8,"")</f>
        <v>9.0891306519462936E-2</v>
      </c>
      <c r="AC32" s="338" t="str">
        <f t="shared" si="62"/>
        <v/>
      </c>
      <c r="AD32" s="346">
        <f t="shared" si="62"/>
        <v>0.10877973272458867</v>
      </c>
      <c r="AE32" s="93">
        <f t="shared" si="62"/>
        <v>8.3014295009114614E-2</v>
      </c>
      <c r="AF32" s="338" t="str">
        <f t="shared" si="62"/>
        <v/>
      </c>
      <c r="AG32" s="346">
        <f t="shared" si="62"/>
        <v>0.10210741976926443</v>
      </c>
      <c r="AH32" s="62">
        <f>IF((ABS((AB32-AE32)*10000))&lt;1000,(AB32-AE32)*10000,"N/A")</f>
        <v>78.770115103483221</v>
      </c>
      <c r="AI32" s="62">
        <f>IF((ABS((AD32-AG32)*10000))&lt;1000,(AD32-AG32)*10000,"N/A")</f>
        <v>66.723129553242359</v>
      </c>
    </row>
    <row r="33" spans="1:35" s="37" customFormat="1">
      <c r="A33" s="68" t="s">
        <v>36</v>
      </c>
      <c r="B33" s="70" t="s">
        <v>36</v>
      </c>
      <c r="C33" s="70" t="s">
        <v>36</v>
      </c>
      <c r="D33" s="75">
        <v>161039</v>
      </c>
      <c r="E33" s="340">
        <v>73683</v>
      </c>
      <c r="F33" s="341">
        <v>234722</v>
      </c>
      <c r="G33" s="75">
        <v>152751</v>
      </c>
      <c r="H33" s="340">
        <v>73087</v>
      </c>
      <c r="I33" s="341">
        <v>225838</v>
      </c>
      <c r="J33" s="72">
        <f>IF((ABS((D33/G33)-1))&lt;100%,(D33/G33)-1,"N/A")</f>
        <v>5.4258237261949116E-2</v>
      </c>
      <c r="K33" s="72">
        <f>IF((ABS((F33/I33)-1))&lt;100%,(F33/I33)-1,"N/A")</f>
        <v>3.9337932500287831E-2</v>
      </c>
      <c r="L33" s="75">
        <v>191532</v>
      </c>
      <c r="M33" s="340">
        <v>74588</v>
      </c>
      <c r="N33" s="341">
        <v>266120</v>
      </c>
      <c r="O33" s="75">
        <v>203228</v>
      </c>
      <c r="P33" s="340">
        <v>72151</v>
      </c>
      <c r="Q33" s="341">
        <v>275379</v>
      </c>
      <c r="R33" s="72">
        <f>IF((ABS((L33/O33)-1))&lt;100%,(L33/O33)-1,"N/A")</f>
        <v>-5.7551124845001689E-2</v>
      </c>
      <c r="S33" s="72">
        <f>IF((ABS((N33/Q33)-1))&lt;100%,(N33/Q33)-1,"N/A")</f>
        <v>-3.3622752642721521E-2</v>
      </c>
      <c r="T33" s="75">
        <v>195089</v>
      </c>
      <c r="U33" s="340">
        <v>75146</v>
      </c>
      <c r="V33" s="341">
        <v>270235</v>
      </c>
      <c r="W33" s="75">
        <v>192373</v>
      </c>
      <c r="X33" s="340">
        <v>72526</v>
      </c>
      <c r="Y33" s="341">
        <v>264899</v>
      </c>
      <c r="Z33" s="72">
        <f>IF((ABS((T33/W33)-1))&lt;100%,(T33/W33)-1,"N/A")</f>
        <v>1.4118405389529798E-2</v>
      </c>
      <c r="AA33" s="72">
        <f>IF((ABS((V33/Y33)-1))&lt;100%,(V33/Y33)-1,"N/A")</f>
        <v>2.014352640062822E-2</v>
      </c>
      <c r="AB33" s="75">
        <v>337840</v>
      </c>
      <c r="AC33" s="340">
        <v>77545</v>
      </c>
      <c r="AD33" s="341">
        <v>415385</v>
      </c>
      <c r="AE33" s="75">
        <v>303737</v>
      </c>
      <c r="AF33" s="340">
        <v>77262</v>
      </c>
      <c r="AG33" s="341">
        <v>380999</v>
      </c>
      <c r="AH33" s="72">
        <f>IF((ABS((AB33/AE33)-1))&lt;100%,(AB33/AE33)-1,"N/A")</f>
        <v>0.11227805634479826</v>
      </c>
      <c r="AI33" s="72">
        <f>IF((ABS((AD33/AG33)-1))&lt;100%,(AD33/AG33)-1,"N/A")</f>
        <v>9.0252205386365913E-2</v>
      </c>
    </row>
    <row r="34" spans="1:35" s="66" customFormat="1" ht="12" outlineLevel="1">
      <c r="A34" s="58" t="s">
        <v>37</v>
      </c>
      <c r="B34" s="60" t="s">
        <v>37</v>
      </c>
      <c r="C34" s="60" t="s">
        <v>256</v>
      </c>
      <c r="D34" s="93">
        <f t="shared" ref="D34" si="63">IFERROR(D33/D$8,"")</f>
        <v>4.3597545375813229E-2</v>
      </c>
      <c r="E34" s="338" t="str">
        <f t="shared" ref="E34" si="64">IFERROR(E33/E$8,"")</f>
        <v/>
      </c>
      <c r="F34" s="346">
        <f t="shared" ref="F34:H34" si="65">IFERROR(F33/F$8,"")</f>
        <v>6.3545495474398334E-2</v>
      </c>
      <c r="G34" s="93">
        <f t="shared" si="65"/>
        <v>4.0829827738012948E-2</v>
      </c>
      <c r="H34" s="338" t="str">
        <f t="shared" si="65"/>
        <v/>
      </c>
      <c r="I34" s="346">
        <f t="shared" ref="I34" si="66">IFERROR(I33/I$8,"")</f>
        <v>6.0365736634767485E-2</v>
      </c>
      <c r="J34" s="62">
        <f>IF((ABS((D34-G34)*10000))&lt;100,(D34-G34)*10000,"N/A")</f>
        <v>27.677176378002809</v>
      </c>
      <c r="K34" s="62">
        <f>IF((ABS((F34-I34)*10000))&lt;100,(F34-I34)*10000,"N/A")</f>
        <v>31.797588396308488</v>
      </c>
      <c r="L34" s="93">
        <f t="shared" ref="L34:Q34" si="67">IFERROR(L33/L$8,"")</f>
        <v>5.2469877323184824E-2</v>
      </c>
      <c r="M34" s="338" t="str">
        <f t="shared" si="67"/>
        <v/>
      </c>
      <c r="N34" s="346">
        <f t="shared" si="67"/>
        <v>7.2903137612753716E-2</v>
      </c>
      <c r="O34" s="93">
        <f t="shared" si="67"/>
        <v>5.7133186321860666E-2</v>
      </c>
      <c r="P34" s="338" t="str">
        <f t="shared" si="67"/>
        <v/>
      </c>
      <c r="Q34" s="346">
        <f t="shared" si="67"/>
        <v>7.7416889976418934E-2</v>
      </c>
      <c r="R34" s="62">
        <f>IF((ABS((L34-O34)*10000))&lt;1000,(L34-O34)*10000,"N/A")</f>
        <v>-46.633089986758414</v>
      </c>
      <c r="S34" s="62">
        <f>IF((ABS((N34-Q34)*10000))&lt;1000,(N34-Q34)*10000,"N/A")</f>
        <v>-45.13752363665219</v>
      </c>
      <c r="T34" s="93">
        <f t="shared" ref="T34:Y34" si="68">IFERROR(T33/T$8,"")</f>
        <v>5.3825539685951239E-2</v>
      </c>
      <c r="U34" s="338" t="str">
        <f t="shared" si="68"/>
        <v/>
      </c>
      <c r="V34" s="346">
        <f t="shared" si="68"/>
        <v>7.4558507742789354E-2</v>
      </c>
      <c r="W34" s="93">
        <f t="shared" si="68"/>
        <v>5.4574272278733245E-2</v>
      </c>
      <c r="X34" s="338" t="str">
        <f t="shared" si="68"/>
        <v/>
      </c>
      <c r="Y34" s="346">
        <f t="shared" si="68"/>
        <v>7.5149164136152982E-2</v>
      </c>
      <c r="Z34" s="62">
        <f>IF((ABS((T34-W34)*10000))&lt;1000,(T34-W34)*10000,"N/A")</f>
        <v>-7.4873259278200601</v>
      </c>
      <c r="AA34" s="62">
        <f>IF((ABS((V34-Y34)*10000))&lt;1000,(V34-Y34)*10000,"N/A")</f>
        <v>-5.9065639336362832</v>
      </c>
      <c r="AB34" s="93">
        <f t="shared" ref="AB34:AG34" si="69">IFERROR(AB33/AB$8,"")</f>
        <v>7.8121820462256228E-2</v>
      </c>
      <c r="AC34" s="338" t="str">
        <f t="shared" si="69"/>
        <v/>
      </c>
      <c r="AD34" s="346">
        <f t="shared" si="69"/>
        <v>9.6053257141588633E-2</v>
      </c>
      <c r="AE34" s="93">
        <f t="shared" si="69"/>
        <v>7.5056149344778111E-2</v>
      </c>
      <c r="AF34" s="338" t="str">
        <f t="shared" si="69"/>
        <v/>
      </c>
      <c r="AG34" s="346">
        <f t="shared" si="69"/>
        <v>9.4148285668888262E-2</v>
      </c>
      <c r="AH34" s="62">
        <f>IF((ABS((AB34-AE34)*10000))&lt;1000,(AB34-AE34)*10000,"N/A")</f>
        <v>30.656711174781165</v>
      </c>
      <c r="AI34" s="62">
        <f>IF((ABS((AD34-AG34)*10000))&lt;1000,(AD34-AG34)*10000,"N/A")</f>
        <v>19.049714727003703</v>
      </c>
    </row>
    <row r="35" spans="1:35" s="25" customFormat="1">
      <c r="A35" s="39"/>
      <c r="B35" s="19"/>
      <c r="C35" s="19"/>
      <c r="J35" s="138"/>
      <c r="K35" s="138"/>
      <c r="R35" s="138"/>
      <c r="S35" s="138"/>
      <c r="Z35" s="138"/>
      <c r="AA35" s="138"/>
      <c r="AH35" s="138"/>
      <c r="AI35" s="138"/>
    </row>
    <row r="36" spans="1:35" s="25" customFormat="1">
      <c r="A36" s="39"/>
      <c r="B36" s="106"/>
      <c r="C36" s="176"/>
      <c r="J36" s="138"/>
      <c r="K36" s="138"/>
      <c r="R36" s="138"/>
      <c r="S36" s="138"/>
      <c r="Z36" s="138"/>
      <c r="AA36" s="138"/>
      <c r="AH36" s="138"/>
      <c r="AI36" s="138"/>
    </row>
    <row r="37" spans="1:35" s="25" customFormat="1">
      <c r="A37" s="39"/>
      <c r="J37" s="138"/>
      <c r="K37" s="138"/>
      <c r="R37" s="138"/>
      <c r="S37" s="138"/>
      <c r="Z37" s="138"/>
      <c r="AA37" s="138"/>
      <c r="AH37" s="138"/>
      <c r="AI37" s="138"/>
    </row>
    <row r="38" spans="1:35" s="25" customFormat="1">
      <c r="A38" s="39"/>
      <c r="J38" s="138"/>
      <c r="K38" s="138"/>
      <c r="R38" s="138"/>
      <c r="S38" s="138"/>
      <c r="Z38" s="138"/>
      <c r="AA38" s="138"/>
      <c r="AH38" s="138"/>
      <c r="AI38" s="138"/>
    </row>
    <row r="39" spans="1:35" s="25" customFormat="1">
      <c r="A39" s="39"/>
      <c r="J39" s="138"/>
      <c r="K39" s="138"/>
      <c r="R39" s="138"/>
      <c r="S39" s="138"/>
      <c r="Z39" s="138"/>
      <c r="AA39" s="138"/>
      <c r="AH39" s="138"/>
      <c r="AI39" s="138"/>
    </row>
    <row r="40" spans="1:35" s="25" customFormat="1">
      <c r="A40" s="39"/>
      <c r="J40" s="138"/>
      <c r="K40" s="138"/>
      <c r="R40" s="138"/>
      <c r="S40" s="138"/>
      <c r="Z40" s="138"/>
      <c r="AA40" s="138"/>
      <c r="AH40" s="138"/>
      <c r="AI40" s="138"/>
    </row>
    <row r="41" spans="1:35" s="25" customFormat="1">
      <c r="A41" s="39"/>
      <c r="J41" s="138"/>
      <c r="K41" s="138"/>
      <c r="R41" s="138"/>
      <c r="S41" s="138"/>
      <c r="Z41" s="138"/>
      <c r="AA41" s="138"/>
      <c r="AH41" s="138"/>
      <c r="AI41" s="138"/>
    </row>
    <row r="42" spans="1:35" s="25" customFormat="1">
      <c r="A42" s="39"/>
      <c r="J42" s="138"/>
      <c r="K42" s="138"/>
      <c r="R42" s="138"/>
      <c r="S42" s="138"/>
      <c r="Z42" s="138"/>
      <c r="AA42" s="138"/>
      <c r="AH42" s="138"/>
      <c r="AI42" s="138"/>
    </row>
    <row r="43" spans="1:35" s="25" customFormat="1">
      <c r="A43" s="39"/>
      <c r="J43" s="138"/>
      <c r="K43" s="138"/>
      <c r="R43" s="138"/>
      <c r="S43" s="138"/>
      <c r="Z43" s="138"/>
      <c r="AA43" s="138"/>
      <c r="AH43" s="138"/>
      <c r="AI43" s="138"/>
    </row>
    <row r="44" spans="1:35" s="25" customFormat="1">
      <c r="A44" s="39"/>
      <c r="J44" s="138"/>
      <c r="K44" s="138"/>
      <c r="R44" s="138"/>
      <c r="S44" s="138"/>
      <c r="Z44" s="138"/>
      <c r="AA44" s="138"/>
      <c r="AH44" s="138"/>
      <c r="AI44" s="138"/>
    </row>
    <row r="45" spans="1:35" s="25" customFormat="1">
      <c r="A45" s="39"/>
      <c r="J45" s="138"/>
      <c r="K45" s="138"/>
      <c r="R45" s="138"/>
      <c r="S45" s="138"/>
      <c r="Z45" s="138"/>
      <c r="AA45" s="138"/>
      <c r="AH45" s="138"/>
      <c r="AI45" s="138"/>
    </row>
    <row r="46" spans="1:35" s="25" customFormat="1">
      <c r="A46" s="39"/>
      <c r="J46" s="138"/>
      <c r="K46" s="138"/>
      <c r="R46" s="138"/>
      <c r="S46" s="138"/>
      <c r="Z46" s="138"/>
      <c r="AA46" s="138"/>
      <c r="AH46" s="138"/>
      <c r="AI46" s="138"/>
    </row>
    <row r="47" spans="1:35" s="25" customFormat="1">
      <c r="A47" s="39"/>
      <c r="J47" s="138"/>
      <c r="K47" s="138"/>
      <c r="R47" s="138"/>
      <c r="S47" s="138"/>
      <c r="Z47" s="138"/>
      <c r="AA47" s="138"/>
      <c r="AH47" s="138"/>
      <c r="AI47" s="138"/>
    </row>
    <row r="48" spans="1:35" s="25" customFormat="1">
      <c r="A48" s="39"/>
      <c r="J48" s="138"/>
      <c r="K48" s="138"/>
      <c r="R48" s="138"/>
      <c r="S48" s="138"/>
      <c r="Z48" s="138"/>
      <c r="AA48" s="138"/>
      <c r="AH48" s="138"/>
      <c r="AI48" s="138"/>
    </row>
    <row r="49" spans="1:35" s="25" customFormat="1">
      <c r="A49" s="39"/>
      <c r="J49" s="138"/>
      <c r="K49" s="138"/>
      <c r="R49" s="138"/>
      <c r="S49" s="138"/>
      <c r="Z49" s="138"/>
      <c r="AA49" s="138"/>
      <c r="AH49" s="138"/>
      <c r="AI49" s="138"/>
    </row>
    <row r="50" spans="1:35" s="25" customFormat="1">
      <c r="A50" s="39"/>
      <c r="J50" s="138"/>
      <c r="K50" s="138"/>
      <c r="R50" s="138"/>
      <c r="S50" s="138"/>
      <c r="Z50" s="138"/>
      <c r="AA50" s="138"/>
      <c r="AH50" s="138"/>
      <c r="AI50" s="138"/>
    </row>
    <row r="51" spans="1:35" s="25" customFormat="1">
      <c r="A51" s="39"/>
      <c r="J51" s="138"/>
      <c r="K51" s="138"/>
      <c r="R51" s="138"/>
      <c r="S51" s="138"/>
      <c r="Z51" s="138"/>
      <c r="AA51" s="138"/>
      <c r="AH51" s="138"/>
      <c r="AI51" s="138"/>
    </row>
    <row r="52" spans="1:35" s="25" customFormat="1">
      <c r="A52" s="39"/>
      <c r="J52" s="138"/>
      <c r="K52" s="138"/>
      <c r="R52" s="138"/>
      <c r="S52" s="138"/>
      <c r="Z52" s="138"/>
      <c r="AA52" s="138"/>
      <c r="AH52" s="138"/>
      <c r="AI52" s="138"/>
    </row>
    <row r="53" spans="1:35" s="25" customFormat="1">
      <c r="A53" s="39"/>
      <c r="J53" s="138"/>
      <c r="K53" s="138"/>
      <c r="R53" s="138"/>
      <c r="S53" s="138"/>
      <c r="Z53" s="138"/>
      <c r="AA53" s="138"/>
      <c r="AH53" s="138"/>
      <c r="AI53" s="138"/>
    </row>
    <row r="54" spans="1:35" s="25" customFormat="1">
      <c r="A54" s="39"/>
      <c r="J54" s="138"/>
      <c r="K54" s="138"/>
      <c r="R54" s="138"/>
      <c r="S54" s="138"/>
      <c r="Z54" s="138"/>
      <c r="AA54" s="138"/>
      <c r="AH54" s="138"/>
      <c r="AI54" s="138"/>
    </row>
    <row r="55" spans="1:35" s="25" customFormat="1">
      <c r="A55" s="39"/>
      <c r="J55" s="138"/>
      <c r="K55" s="138"/>
      <c r="R55" s="138"/>
      <c r="S55" s="138"/>
      <c r="Z55" s="138"/>
      <c r="AA55" s="138"/>
      <c r="AH55" s="138"/>
      <c r="AI55" s="138"/>
    </row>
    <row r="56" spans="1:35" s="25" customFormat="1">
      <c r="A56" s="39"/>
      <c r="J56" s="138"/>
      <c r="K56" s="138"/>
      <c r="R56" s="138"/>
      <c r="S56" s="138"/>
      <c r="Z56" s="138"/>
      <c r="AA56" s="138"/>
      <c r="AH56" s="138"/>
      <c r="AI56" s="138"/>
    </row>
    <row r="57" spans="1:35" s="25" customFormat="1">
      <c r="A57" s="39"/>
      <c r="J57" s="138"/>
      <c r="K57" s="138"/>
      <c r="R57" s="138"/>
      <c r="S57" s="138"/>
      <c r="Z57" s="138"/>
      <c r="AA57" s="138"/>
      <c r="AH57" s="138"/>
      <c r="AI57" s="138"/>
    </row>
    <row r="58" spans="1:35" s="25" customFormat="1">
      <c r="A58" s="39"/>
      <c r="J58" s="138"/>
      <c r="K58" s="138"/>
      <c r="R58" s="138"/>
      <c r="S58" s="138"/>
      <c r="Z58" s="138"/>
      <c r="AA58" s="138"/>
      <c r="AH58" s="138"/>
      <c r="AI58" s="138"/>
    </row>
    <row r="59" spans="1:35" s="25" customFormat="1">
      <c r="A59" s="39"/>
      <c r="J59" s="138"/>
      <c r="K59" s="138"/>
      <c r="R59" s="138"/>
      <c r="S59" s="138"/>
      <c r="Z59" s="138"/>
      <c r="AA59" s="138"/>
      <c r="AH59" s="138"/>
      <c r="AI59" s="138"/>
    </row>
    <row r="60" spans="1:35" s="25" customFormat="1">
      <c r="A60" s="39"/>
      <c r="J60" s="138"/>
      <c r="K60" s="138"/>
      <c r="R60" s="138"/>
      <c r="S60" s="138"/>
      <c r="Z60" s="138"/>
      <c r="AA60" s="138"/>
      <c r="AH60" s="138"/>
      <c r="AI60" s="138"/>
    </row>
    <row r="61" spans="1:35" s="25" customFormat="1">
      <c r="A61" s="39"/>
      <c r="J61" s="138"/>
      <c r="K61" s="138"/>
      <c r="R61" s="138"/>
      <c r="S61" s="138"/>
      <c r="Z61" s="138"/>
      <c r="AA61" s="138"/>
      <c r="AH61" s="138"/>
      <c r="AI61" s="138"/>
    </row>
    <row r="62" spans="1:35" s="25" customFormat="1">
      <c r="A62" s="39"/>
      <c r="J62" s="138"/>
      <c r="K62" s="138"/>
      <c r="R62" s="138"/>
      <c r="S62" s="138"/>
      <c r="Z62" s="138"/>
      <c r="AA62" s="138"/>
      <c r="AH62" s="138"/>
      <c r="AI62" s="138"/>
    </row>
    <row r="63" spans="1:35" s="25" customFormat="1">
      <c r="A63" s="39"/>
      <c r="J63" s="138"/>
      <c r="K63" s="138"/>
      <c r="R63" s="138"/>
      <c r="S63" s="138"/>
      <c r="Z63" s="138"/>
      <c r="AA63" s="138"/>
      <c r="AH63" s="138"/>
      <c r="AI63" s="138"/>
    </row>
    <row r="64" spans="1:35" s="25" customFormat="1">
      <c r="A64" s="39"/>
      <c r="J64" s="138"/>
      <c r="K64" s="138"/>
      <c r="R64" s="138"/>
      <c r="S64" s="138"/>
      <c r="Z64" s="138"/>
      <c r="AA64" s="138"/>
      <c r="AH64" s="138"/>
      <c r="AI64" s="138"/>
    </row>
    <row r="65" spans="1:35" s="25" customFormat="1">
      <c r="A65" s="39"/>
      <c r="J65" s="138"/>
      <c r="K65" s="138"/>
      <c r="R65" s="138"/>
      <c r="S65" s="138"/>
      <c r="Z65" s="138"/>
      <c r="AA65" s="138"/>
      <c r="AH65" s="138"/>
      <c r="AI65" s="138"/>
    </row>
    <row r="66" spans="1:35" s="25" customFormat="1">
      <c r="A66" s="39"/>
      <c r="J66" s="138"/>
      <c r="K66" s="138"/>
      <c r="R66" s="138"/>
      <c r="S66" s="138"/>
      <c r="Z66" s="138"/>
      <c r="AA66" s="138"/>
      <c r="AH66" s="138"/>
      <c r="AI66" s="138"/>
    </row>
    <row r="67" spans="1:35" s="25" customFormat="1">
      <c r="A67" s="39"/>
      <c r="J67" s="138"/>
      <c r="K67" s="138"/>
      <c r="R67" s="138"/>
      <c r="S67" s="138"/>
      <c r="Z67" s="138"/>
      <c r="AA67" s="138"/>
      <c r="AH67" s="138"/>
      <c r="AI67" s="138"/>
    </row>
    <row r="68" spans="1:35" s="25" customFormat="1">
      <c r="A68" s="39"/>
      <c r="J68" s="138"/>
      <c r="K68" s="138"/>
      <c r="R68" s="138"/>
      <c r="S68" s="138"/>
      <c r="Z68" s="138"/>
      <c r="AA68" s="138"/>
      <c r="AH68" s="138"/>
      <c r="AI68" s="138"/>
    </row>
    <row r="69" spans="1:35" s="25" customFormat="1">
      <c r="A69" s="39"/>
      <c r="J69" s="138"/>
      <c r="K69" s="138"/>
      <c r="R69" s="138"/>
      <c r="S69" s="138"/>
      <c r="Z69" s="138"/>
      <c r="AA69" s="138"/>
      <c r="AH69" s="138"/>
      <c r="AI69" s="138"/>
    </row>
    <row r="70" spans="1:35" s="25" customFormat="1">
      <c r="A70" s="39"/>
      <c r="J70" s="138"/>
      <c r="K70" s="138"/>
      <c r="R70" s="138"/>
      <c r="S70" s="138"/>
      <c r="Z70" s="138"/>
      <c r="AA70" s="138"/>
      <c r="AH70" s="138"/>
      <c r="AI70" s="138"/>
    </row>
    <row r="71" spans="1:35" s="25" customFormat="1">
      <c r="A71" s="39"/>
      <c r="J71" s="138"/>
      <c r="K71" s="138"/>
      <c r="R71" s="138"/>
      <c r="S71" s="138"/>
      <c r="Z71" s="138"/>
      <c r="AA71" s="138"/>
      <c r="AH71" s="138"/>
      <c r="AI71" s="138"/>
    </row>
    <row r="72" spans="1:35" s="25" customFormat="1">
      <c r="A72" s="39"/>
      <c r="J72" s="138"/>
      <c r="K72" s="138"/>
      <c r="R72" s="138"/>
      <c r="S72" s="138"/>
      <c r="Z72" s="138"/>
      <c r="AA72" s="138"/>
      <c r="AH72" s="138"/>
      <c r="AI72" s="138"/>
    </row>
    <row r="73" spans="1:35" s="25" customFormat="1">
      <c r="A73" s="39"/>
      <c r="J73" s="138"/>
      <c r="K73" s="138"/>
      <c r="R73" s="138"/>
      <c r="S73" s="138"/>
      <c r="Z73" s="138"/>
      <c r="AA73" s="138"/>
      <c r="AH73" s="138"/>
      <c r="AI73" s="138"/>
    </row>
    <row r="74" spans="1:35" s="25" customFormat="1">
      <c r="A74" s="39"/>
      <c r="J74" s="138"/>
      <c r="K74" s="138"/>
      <c r="R74" s="138"/>
      <c r="S74" s="138"/>
      <c r="Z74" s="138"/>
      <c r="AA74" s="138"/>
      <c r="AH74" s="138"/>
      <c r="AI74" s="138"/>
    </row>
    <row r="75" spans="1:35" s="25" customFormat="1">
      <c r="A75" s="39"/>
      <c r="J75" s="138"/>
      <c r="K75" s="138"/>
      <c r="R75" s="138"/>
      <c r="S75" s="138"/>
      <c r="Z75" s="138"/>
      <c r="AA75" s="138"/>
      <c r="AH75" s="138"/>
      <c r="AI75" s="13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EK99"/>
  <sheetViews>
    <sheetView workbookViewId="0">
      <pane xSplit="3" ySplit="5" topLeftCell="T6"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3.75" style="39" customWidth="1"/>
    <col min="2" max="2" width="31.75" style="26" customWidth="1"/>
    <col min="3" max="3" width="44.08203125" style="26" customWidth="1"/>
    <col min="4" max="4" width="14.33203125" style="26" customWidth="1"/>
    <col min="5" max="5" width="9.25" style="26" customWidth="1"/>
    <col min="6" max="6" width="11.25" style="26" customWidth="1"/>
    <col min="7" max="7" width="12" style="26" customWidth="1"/>
    <col min="8" max="8" width="7.83203125" style="26" customWidth="1"/>
    <col min="9" max="9" width="10.5" style="26" customWidth="1"/>
    <col min="10" max="11" width="6.83203125" style="112" customWidth="1"/>
    <col min="12" max="12" width="11.33203125" style="26" customWidth="1"/>
    <col min="13" max="13" width="9.83203125" style="26" customWidth="1"/>
    <col min="14" max="14" width="11.25" style="26" customWidth="1"/>
    <col min="15" max="15" width="11.5" style="26" customWidth="1"/>
    <col min="16" max="16" width="8.83203125" style="26" customWidth="1"/>
    <col min="17" max="17" width="11.25" style="26" customWidth="1"/>
    <col min="18" max="18" width="7" style="112" customWidth="1"/>
    <col min="19" max="19" width="7.5" style="112" customWidth="1"/>
    <col min="20" max="20" width="10.5" style="26" bestFit="1" customWidth="1"/>
    <col min="21" max="21" width="8.33203125" style="26" bestFit="1" customWidth="1"/>
    <col min="22" max="22" width="10.5" style="26" bestFit="1" customWidth="1"/>
    <col min="23" max="23" width="10.4140625" style="26" bestFit="1" customWidth="1"/>
    <col min="24" max="24" width="8.25" style="26" bestFit="1" customWidth="1"/>
    <col min="25" max="25" width="10.5" style="26" bestFit="1" customWidth="1"/>
    <col min="26" max="26" width="6.83203125" style="112" customWidth="1"/>
    <col min="27" max="27" width="7" style="112" customWidth="1"/>
    <col min="28" max="28" width="3.58203125" style="25" customWidth="1"/>
    <col min="29" max="229" width="11" style="25"/>
    <col min="230" max="16364" width="11" style="26"/>
    <col min="16365" max="16365" width="1.75" style="26" bestFit="1" customWidth="1"/>
    <col min="16366" max="16384" width="1.58203125" style="26" customWidth="1"/>
  </cols>
  <sheetData>
    <row r="1" spans="1:35 16365:16365">
      <c r="A1" s="20"/>
      <c r="B1" s="20" t="s">
        <v>180</v>
      </c>
      <c r="C1" s="19"/>
      <c r="D1" s="19"/>
      <c r="E1" s="19"/>
      <c r="F1" s="19"/>
      <c r="G1" s="19"/>
      <c r="H1" s="19"/>
      <c r="I1" s="19"/>
      <c r="J1" s="103"/>
      <c r="K1" s="103"/>
      <c r="L1" s="25"/>
      <c r="M1" s="25"/>
      <c r="N1" s="25"/>
      <c r="O1" s="25"/>
      <c r="P1" s="25"/>
      <c r="Q1" s="25"/>
      <c r="R1" s="138"/>
      <c r="S1" s="138"/>
      <c r="T1" s="25"/>
      <c r="U1" s="25"/>
      <c r="V1" s="25"/>
      <c r="W1" s="25"/>
      <c r="X1" s="25"/>
      <c r="Y1" s="25"/>
      <c r="Z1" s="138"/>
      <c r="AA1" s="138"/>
    </row>
    <row r="2" spans="1:35 16365:16365">
      <c r="A2" s="20"/>
      <c r="B2" s="347"/>
      <c r="C2" s="347"/>
      <c r="D2" s="19"/>
      <c r="E2" s="19"/>
      <c r="F2" s="19"/>
      <c r="G2" s="19"/>
      <c r="H2" s="19"/>
      <c r="I2" s="19"/>
      <c r="J2" s="103"/>
      <c r="K2" s="103"/>
      <c r="L2" s="25"/>
      <c r="M2" s="25"/>
      <c r="N2" s="25"/>
      <c r="O2" s="25"/>
      <c r="P2" s="25"/>
      <c r="Q2" s="25"/>
      <c r="R2" s="138"/>
      <c r="S2" s="138"/>
      <c r="T2" s="25"/>
      <c r="U2" s="25"/>
      <c r="V2" s="25"/>
      <c r="W2" s="25"/>
      <c r="X2" s="25"/>
      <c r="Y2" s="25"/>
      <c r="Z2" s="138"/>
      <c r="AA2" s="138"/>
      <c r="XEK2" s="26" t="s">
        <v>133</v>
      </c>
    </row>
    <row r="3" spans="1:35 16365:16365">
      <c r="A3" s="29"/>
      <c r="B3" s="116" t="s">
        <v>258</v>
      </c>
      <c r="C3" s="116" t="s">
        <v>259</v>
      </c>
      <c r="D3" s="29" t="str">
        <f>$B$1&amp;D5&amp;D4</f>
        <v>CONSOLIDACIONPre IFRS161H19</v>
      </c>
      <c r="E3" s="29" t="str">
        <f>$B$1&amp;E4&amp;E5</f>
        <v>CONSOLIDACIONAdj1H19</v>
      </c>
      <c r="F3" s="29" t="str">
        <f t="shared" ref="F3:AB3" si="0">$B$1&amp;F5&amp;F4</f>
        <v>CONSOLIDACIONPost IFRS161H19</v>
      </c>
      <c r="G3" s="29" t="str">
        <f t="shared" si="0"/>
        <v>CONSOLIDACIONPre IFRS161H18</v>
      </c>
      <c r="H3" s="29" t="str">
        <f>$B$1&amp;H4&amp;H5</f>
        <v>CONSOLIDACIONAdj1H18</v>
      </c>
      <c r="I3" s="29" t="str">
        <f t="shared" si="0"/>
        <v>CONSOLIDACIONPost IFRS161H18</v>
      </c>
      <c r="J3" s="322" t="str">
        <f t="shared" si="0"/>
        <v>CONSOLIDACIONPre IFRS16% Var</v>
      </c>
      <c r="K3" s="322" t="str">
        <f t="shared" si="0"/>
        <v>CONSOLIDACIONPost IFRS16% Var</v>
      </c>
      <c r="L3" s="29" t="str">
        <f t="shared" si="0"/>
        <v>CONSOLIDACIONPre IFRS169M19</v>
      </c>
      <c r="M3" s="29" t="str">
        <f>$B$1&amp;M4&amp;M5</f>
        <v>CONSOLIDACIONAdj9M19</v>
      </c>
      <c r="N3" s="29" t="str">
        <f t="shared" si="0"/>
        <v>CONSOLIDACIONPost IFRS169M19</v>
      </c>
      <c r="O3" s="29" t="str">
        <f t="shared" si="0"/>
        <v>CONSOLIDACIONPre IFRS169M18</v>
      </c>
      <c r="P3" s="29" t="str">
        <f>$B$1&amp;P4&amp;P5</f>
        <v>CONSOLIDACIONAdj9M18</v>
      </c>
      <c r="Q3" s="29" t="str">
        <f t="shared" si="0"/>
        <v>CONSOLIDACIONPost IFRS169M18</v>
      </c>
      <c r="R3" s="322" t="str">
        <f t="shared" si="0"/>
        <v>CONSOLIDACIONPre IFRS16% Var</v>
      </c>
      <c r="S3" s="322" t="str">
        <f t="shared" si="0"/>
        <v>CONSOLIDACIONPost IFRS16% Var</v>
      </c>
      <c r="T3" s="29" t="str">
        <f t="shared" si="0"/>
        <v>CONSOLIDACIONPre IFRS16FY19</v>
      </c>
      <c r="U3" s="29" t="str">
        <f>$B$1&amp;U4&amp;U5</f>
        <v>CONSOLIDACIONAdjFY19</v>
      </c>
      <c r="V3" s="29" t="str">
        <f t="shared" si="0"/>
        <v>CONSOLIDACIONPost IFRS16FY19</v>
      </c>
      <c r="W3" s="29" t="str">
        <f t="shared" si="0"/>
        <v>CONSOLIDACIONPre IFRS16FY18</v>
      </c>
      <c r="X3" s="29" t="str">
        <f>$B$1&amp;X4&amp;X5</f>
        <v>CONSOLIDACIONAdjFY18</v>
      </c>
      <c r="Y3" s="29" t="str">
        <f t="shared" si="0"/>
        <v>CONSOLIDACIONPost IFRS16FY18</v>
      </c>
      <c r="Z3" s="322" t="str">
        <f t="shared" si="0"/>
        <v>CONSOLIDACIONPre IFRS16% Var</v>
      </c>
      <c r="AA3" s="322" t="str">
        <f t="shared" si="0"/>
        <v>CONSOLIDACIONPost IFRS16% Var</v>
      </c>
      <c r="AB3" s="29" t="str">
        <f t="shared" si="0"/>
        <v>CONSOLIDACION</v>
      </c>
    </row>
    <row r="4" spans="1:35 16365:16365" s="25" customFormat="1" ht="15.75" customHeight="1">
      <c r="A4" s="325" t="s">
        <v>150</v>
      </c>
      <c r="B4" s="348" t="s">
        <v>319</v>
      </c>
      <c r="C4" s="326" t="s">
        <v>233</v>
      </c>
      <c r="D4" s="327" t="s">
        <v>234</v>
      </c>
      <c r="E4" s="328" t="s">
        <v>153</v>
      </c>
      <c r="F4" s="329" t="s">
        <v>234</v>
      </c>
      <c r="G4" s="327" t="s">
        <v>235</v>
      </c>
      <c r="H4" s="328" t="s">
        <v>153</v>
      </c>
      <c r="I4" s="329" t="s">
        <v>235</v>
      </c>
      <c r="J4" s="330" t="s">
        <v>310</v>
      </c>
      <c r="K4" s="330" t="s">
        <v>310</v>
      </c>
      <c r="L4" s="327" t="s">
        <v>236</v>
      </c>
      <c r="M4" s="328" t="s">
        <v>153</v>
      </c>
      <c r="N4" s="329" t="s">
        <v>236</v>
      </c>
      <c r="O4" s="327" t="s">
        <v>237</v>
      </c>
      <c r="P4" s="328" t="s">
        <v>153</v>
      </c>
      <c r="Q4" s="329" t="s">
        <v>237</v>
      </c>
      <c r="R4" s="330" t="s">
        <v>310</v>
      </c>
      <c r="S4" s="330" t="s">
        <v>310</v>
      </c>
      <c r="T4" s="327" t="s">
        <v>276</v>
      </c>
      <c r="U4" s="328" t="s">
        <v>153</v>
      </c>
      <c r="V4" s="329" t="s">
        <v>276</v>
      </c>
      <c r="W4" s="327" t="s">
        <v>277</v>
      </c>
      <c r="X4" s="328" t="s">
        <v>153</v>
      </c>
      <c r="Y4" s="329" t="s">
        <v>277</v>
      </c>
      <c r="Z4" s="330" t="s">
        <v>310</v>
      </c>
      <c r="AA4" s="330" t="s">
        <v>310</v>
      </c>
    </row>
    <row r="5" spans="1:35 16365:16365" s="25" customFormat="1" ht="20.25" customHeight="1" thickBot="1">
      <c r="A5" s="235"/>
      <c r="B5" s="349" t="s">
        <v>198</v>
      </c>
      <c r="C5" s="122" t="s">
        <v>149</v>
      </c>
      <c r="D5" s="302" t="s">
        <v>155</v>
      </c>
      <c r="E5" s="331" t="str">
        <f>D4</f>
        <v>1H19</v>
      </c>
      <c r="F5" s="332" t="s">
        <v>156</v>
      </c>
      <c r="G5" s="302" t="s">
        <v>155</v>
      </c>
      <c r="H5" s="331" t="str">
        <f>G4</f>
        <v>1H18</v>
      </c>
      <c r="I5" s="332" t="s">
        <v>156</v>
      </c>
      <c r="J5" s="333" t="s">
        <v>155</v>
      </c>
      <c r="K5" s="333" t="s">
        <v>156</v>
      </c>
      <c r="L5" s="302" t="s">
        <v>155</v>
      </c>
      <c r="M5" s="331" t="str">
        <f>L4</f>
        <v>9M19</v>
      </c>
      <c r="N5" s="332" t="s">
        <v>156</v>
      </c>
      <c r="O5" s="302" t="s">
        <v>155</v>
      </c>
      <c r="P5" s="331" t="str">
        <f>O4</f>
        <v>9M18</v>
      </c>
      <c r="Q5" s="332" t="s">
        <v>156</v>
      </c>
      <c r="R5" s="333" t="s">
        <v>155</v>
      </c>
      <c r="S5" s="333" t="s">
        <v>156</v>
      </c>
      <c r="T5" s="302" t="s">
        <v>155</v>
      </c>
      <c r="U5" s="331" t="str">
        <f>T4</f>
        <v>FY19</v>
      </c>
      <c r="V5" s="332" t="s">
        <v>156</v>
      </c>
      <c r="W5" s="302" t="s">
        <v>155</v>
      </c>
      <c r="X5" s="331" t="str">
        <f>W4</f>
        <v>FY18</v>
      </c>
      <c r="Y5" s="332" t="s">
        <v>156</v>
      </c>
      <c r="Z5" s="333" t="s">
        <v>155</v>
      </c>
      <c r="AA5" s="333" t="s">
        <v>156</v>
      </c>
    </row>
    <row r="6" spans="1:35 16365:16365" s="25" customFormat="1" outlineLevel="1">
      <c r="A6" s="43" t="s">
        <v>0</v>
      </c>
      <c r="B6" s="44" t="s">
        <v>200</v>
      </c>
      <c r="C6" s="44" t="s">
        <v>1</v>
      </c>
      <c r="D6" s="49">
        <v>6999029</v>
      </c>
      <c r="E6" s="334">
        <v>0</v>
      </c>
      <c r="F6" s="335">
        <v>6999029</v>
      </c>
      <c r="G6" s="49">
        <v>6982130</v>
      </c>
      <c r="H6" s="334">
        <v>0</v>
      </c>
      <c r="I6" s="335">
        <v>6982130</v>
      </c>
      <c r="J6" s="46">
        <f t="shared" ref="J6:J11" si="1">IF((ABS((D6/G6)-1))&lt;100%,(D6/G6)-1,"N/A")</f>
        <v>2.4203215924081256E-3</v>
      </c>
      <c r="K6" s="46">
        <f t="shared" ref="K6:K11" si="2">IF((ABS((F6/I6)-1))&lt;100%,(F6/I6)-1,"N/A")</f>
        <v>2.4203215924081256E-3</v>
      </c>
      <c r="L6" s="49">
        <v>10423901</v>
      </c>
      <c r="M6" s="334">
        <v>0</v>
      </c>
      <c r="N6" s="335">
        <v>10423901</v>
      </c>
      <c r="O6" s="49">
        <v>10329634</v>
      </c>
      <c r="P6" s="334">
        <v>0</v>
      </c>
      <c r="Q6" s="335">
        <v>10329634</v>
      </c>
      <c r="R6" s="46">
        <f t="shared" ref="R6:R11" si="3">IF((ABS((L6/O6)-1))&lt;100%,(L6/O6)-1,"N/A")</f>
        <v>9.1258799682545355E-3</v>
      </c>
      <c r="S6" s="46">
        <f t="shared" ref="S6:S11" si="4">IF((ABS((N6/Q6)-1))&lt;100%,(N6/Q6)-1,"N/A")</f>
        <v>9.1258799682545355E-3</v>
      </c>
      <c r="T6" s="49">
        <v>14503846</v>
      </c>
      <c r="U6" s="334">
        <v>0</v>
      </c>
      <c r="V6" s="335">
        <v>14503846</v>
      </c>
      <c r="W6" s="49">
        <v>14176353</v>
      </c>
      <c r="X6" s="334">
        <v>0</v>
      </c>
      <c r="Y6" s="335">
        <v>14176353</v>
      </c>
      <c r="Z6" s="46">
        <f t="shared" ref="Z6:Z11" si="5">IF((ABS((T6/W6)-1))&lt;100%,(T6/W6)-1,"N/A")</f>
        <v>2.3101357591758687E-2</v>
      </c>
      <c r="AA6" s="46">
        <f t="shared" ref="AA6:AA11" si="6">IF((ABS((V6/Y6)-1))&lt;100%,(V6/Y6)-1,"N/A")</f>
        <v>2.3101357591758687E-2</v>
      </c>
      <c r="AB6" s="49"/>
      <c r="AC6" s="334"/>
      <c r="AD6" s="335"/>
      <c r="AE6" s="49"/>
      <c r="AF6" s="334"/>
      <c r="AG6" s="335"/>
      <c r="AH6" s="46"/>
      <c r="AI6" s="46"/>
    </row>
    <row r="7" spans="1:35 16365:16365" s="25" customFormat="1" outlineLevel="1">
      <c r="A7" s="43" t="s">
        <v>2</v>
      </c>
      <c r="B7" s="44" t="s">
        <v>2</v>
      </c>
      <c r="C7" s="44" t="s">
        <v>3</v>
      </c>
      <c r="D7" s="49">
        <v>345057</v>
      </c>
      <c r="E7" s="334">
        <v>0</v>
      </c>
      <c r="F7" s="335">
        <v>345057</v>
      </c>
      <c r="G7" s="49">
        <v>316124</v>
      </c>
      <c r="H7" s="334">
        <v>0</v>
      </c>
      <c r="I7" s="335">
        <v>316124</v>
      </c>
      <c r="J7" s="46">
        <f t="shared" si="1"/>
        <v>9.1524212018068818E-2</v>
      </c>
      <c r="K7" s="46">
        <f t="shared" si="2"/>
        <v>9.1524212018068818E-2</v>
      </c>
      <c r="L7" s="49">
        <v>544654</v>
      </c>
      <c r="M7" s="334">
        <v>0</v>
      </c>
      <c r="N7" s="335">
        <v>544654</v>
      </c>
      <c r="O7" s="49">
        <v>493596</v>
      </c>
      <c r="P7" s="334">
        <v>0</v>
      </c>
      <c r="Q7" s="335">
        <v>493596</v>
      </c>
      <c r="R7" s="46">
        <f t="shared" si="3"/>
        <v>0.10344087067156127</v>
      </c>
      <c r="S7" s="46">
        <f t="shared" si="4"/>
        <v>0.10344087067156127</v>
      </c>
      <c r="T7" s="49">
        <v>789237</v>
      </c>
      <c r="U7" s="334">
        <v>0</v>
      </c>
      <c r="V7" s="335">
        <v>789237</v>
      </c>
      <c r="W7" s="49">
        <v>693674</v>
      </c>
      <c r="X7" s="334">
        <v>0</v>
      </c>
      <c r="Y7" s="335">
        <v>693674</v>
      </c>
      <c r="Z7" s="46">
        <f t="shared" si="5"/>
        <v>0.13776356040445514</v>
      </c>
      <c r="AA7" s="46">
        <f t="shared" si="6"/>
        <v>0.13776356040445514</v>
      </c>
      <c r="AB7" s="49"/>
      <c r="AC7" s="334"/>
      <c r="AD7" s="335"/>
      <c r="AE7" s="49"/>
      <c r="AF7" s="334"/>
      <c r="AG7" s="335"/>
      <c r="AH7" s="46"/>
      <c r="AI7" s="46"/>
    </row>
    <row r="8" spans="1:35 16365:16365" s="25" customFormat="1">
      <c r="A8" s="68" t="s">
        <v>4</v>
      </c>
      <c r="B8" s="162" t="s">
        <v>4</v>
      </c>
      <c r="C8" s="162" t="s">
        <v>5</v>
      </c>
      <c r="D8" s="53">
        <v>7344086</v>
      </c>
      <c r="E8" s="336">
        <v>0</v>
      </c>
      <c r="F8" s="337">
        <v>7344086</v>
      </c>
      <c r="G8" s="53">
        <v>7298254</v>
      </c>
      <c r="H8" s="336">
        <v>0</v>
      </c>
      <c r="I8" s="337">
        <v>7298254</v>
      </c>
      <c r="J8" s="52">
        <f t="shared" si="1"/>
        <v>6.2798581688168209E-3</v>
      </c>
      <c r="K8" s="52">
        <f t="shared" si="2"/>
        <v>6.2798581688168209E-3</v>
      </c>
      <c r="L8" s="53">
        <v>10968555</v>
      </c>
      <c r="M8" s="336">
        <v>0</v>
      </c>
      <c r="N8" s="337">
        <v>10968555</v>
      </c>
      <c r="O8" s="53">
        <v>10823230</v>
      </c>
      <c r="P8" s="336">
        <v>0</v>
      </c>
      <c r="Q8" s="337">
        <v>10823230</v>
      </c>
      <c r="R8" s="52">
        <f t="shared" si="3"/>
        <v>1.3427137739842943E-2</v>
      </c>
      <c r="S8" s="52">
        <f t="shared" si="4"/>
        <v>1.3427137739842943E-2</v>
      </c>
      <c r="T8" s="53">
        <v>15293083</v>
      </c>
      <c r="U8" s="336">
        <v>0</v>
      </c>
      <c r="V8" s="337">
        <v>15293083</v>
      </c>
      <c r="W8" s="53">
        <v>14870027</v>
      </c>
      <c r="X8" s="336">
        <v>0</v>
      </c>
      <c r="Y8" s="337">
        <v>14870027</v>
      </c>
      <c r="Z8" s="52">
        <f t="shared" si="5"/>
        <v>2.8450250964574542E-2</v>
      </c>
      <c r="AA8" s="52">
        <f t="shared" si="6"/>
        <v>2.8450250964574542E-2</v>
      </c>
      <c r="AB8" s="53"/>
      <c r="AC8" s="336"/>
      <c r="AD8" s="337"/>
      <c r="AE8" s="53"/>
      <c r="AF8" s="336"/>
      <c r="AG8" s="337"/>
      <c r="AH8" s="52"/>
      <c r="AI8" s="52"/>
    </row>
    <row r="9" spans="1:35 16365:16365" s="25" customFormat="1" outlineLevel="1">
      <c r="A9" s="43" t="s">
        <v>6</v>
      </c>
      <c r="B9" s="44" t="s">
        <v>6</v>
      </c>
      <c r="C9" s="44" t="s">
        <v>130</v>
      </c>
      <c r="D9" s="49">
        <v>-5485322</v>
      </c>
      <c r="E9" s="334">
        <v>22704</v>
      </c>
      <c r="F9" s="335">
        <v>-5462618</v>
      </c>
      <c r="G9" s="49">
        <v>-5401599</v>
      </c>
      <c r="H9" s="334">
        <v>21877</v>
      </c>
      <c r="I9" s="335">
        <v>-5379722</v>
      </c>
      <c r="J9" s="55">
        <f t="shared" si="1"/>
        <v>1.5499669634861934E-2</v>
      </c>
      <c r="K9" s="55">
        <f t="shared" si="2"/>
        <v>1.5408974664490094E-2</v>
      </c>
      <c r="L9" s="49">
        <v>-8189800</v>
      </c>
      <c r="M9" s="334">
        <v>36555</v>
      </c>
      <c r="N9" s="335">
        <v>-8153245</v>
      </c>
      <c r="O9" s="49">
        <v>-8028002</v>
      </c>
      <c r="P9" s="334">
        <v>33064</v>
      </c>
      <c r="Q9" s="335">
        <v>-7994938</v>
      </c>
      <c r="R9" s="55">
        <f t="shared" si="3"/>
        <v>2.0154205243097856E-2</v>
      </c>
      <c r="S9" s="55">
        <f t="shared" si="4"/>
        <v>1.9800904022019949E-2</v>
      </c>
      <c r="T9" s="49">
        <v>-11333080</v>
      </c>
      <c r="U9" s="334">
        <v>55849</v>
      </c>
      <c r="V9" s="335">
        <v>-11277231</v>
      </c>
      <c r="W9" s="49">
        <v>-10982767</v>
      </c>
      <c r="X9" s="334">
        <v>46432</v>
      </c>
      <c r="Y9" s="335">
        <v>-10936335</v>
      </c>
      <c r="Z9" s="55">
        <f t="shared" si="5"/>
        <v>3.189660674764383E-2</v>
      </c>
      <c r="AA9" s="55">
        <f t="shared" si="6"/>
        <v>3.1170954437661269E-2</v>
      </c>
      <c r="AB9" s="49"/>
      <c r="AC9" s="334"/>
      <c r="AD9" s="335"/>
      <c r="AE9" s="49"/>
      <c r="AF9" s="334"/>
      <c r="AG9" s="335"/>
      <c r="AH9" s="55"/>
      <c r="AI9" s="55"/>
    </row>
    <row r="10" spans="1:35 16365:16365" s="25" customFormat="1" outlineLevel="1">
      <c r="A10" s="43" t="s">
        <v>97</v>
      </c>
      <c r="B10" s="44" t="s">
        <v>207</v>
      </c>
      <c r="C10" s="44" t="s">
        <v>98</v>
      </c>
      <c r="D10" s="49">
        <v>-14818</v>
      </c>
      <c r="E10" s="334">
        <v>-14561</v>
      </c>
      <c r="F10" s="335">
        <v>-29379</v>
      </c>
      <c r="G10" s="49">
        <v>-12672</v>
      </c>
      <c r="H10" s="334">
        <v>-13716</v>
      </c>
      <c r="I10" s="335">
        <v>-26388</v>
      </c>
      <c r="J10" s="55">
        <f t="shared" si="1"/>
        <v>0.1693497474747474</v>
      </c>
      <c r="K10" s="55">
        <f t="shared" si="2"/>
        <v>0.11334697589813558</v>
      </c>
      <c r="L10" s="49">
        <v>-20692</v>
      </c>
      <c r="M10" s="334">
        <v>-24823</v>
      </c>
      <c r="N10" s="335">
        <v>-45515</v>
      </c>
      <c r="O10" s="49">
        <v>-18525</v>
      </c>
      <c r="P10" s="334">
        <v>-20798</v>
      </c>
      <c r="Q10" s="335">
        <v>-39323</v>
      </c>
      <c r="R10" s="55">
        <f t="shared" si="3"/>
        <v>0.11697705802968961</v>
      </c>
      <c r="S10" s="55">
        <f t="shared" si="4"/>
        <v>0.15746509676270892</v>
      </c>
      <c r="T10" s="49">
        <v>-28956</v>
      </c>
      <c r="U10" s="334">
        <v>-32790</v>
      </c>
      <c r="V10" s="335">
        <v>-61746</v>
      </c>
      <c r="W10" s="49">
        <v>-22114</v>
      </c>
      <c r="X10" s="334">
        <v>-31130</v>
      </c>
      <c r="Y10" s="335">
        <v>-53244</v>
      </c>
      <c r="Z10" s="55">
        <f t="shared" si="5"/>
        <v>0.30939676223207013</v>
      </c>
      <c r="AA10" s="55">
        <f t="shared" si="6"/>
        <v>0.15967996393959893</v>
      </c>
      <c r="AB10" s="49"/>
      <c r="AC10" s="334"/>
      <c r="AD10" s="335"/>
      <c r="AE10" s="49"/>
      <c r="AF10" s="334"/>
      <c r="AG10" s="335"/>
      <c r="AH10" s="55"/>
      <c r="AI10" s="55"/>
    </row>
    <row r="11" spans="1:35 16365:16365" s="25" customFormat="1">
      <c r="A11" s="68" t="s">
        <v>7</v>
      </c>
      <c r="B11" s="162" t="s">
        <v>7</v>
      </c>
      <c r="C11" s="162" t="s">
        <v>251</v>
      </c>
      <c r="D11" s="53">
        <v>1843946</v>
      </c>
      <c r="E11" s="336">
        <v>8143</v>
      </c>
      <c r="F11" s="337">
        <v>1852089</v>
      </c>
      <c r="G11" s="53">
        <v>1883983</v>
      </c>
      <c r="H11" s="336">
        <v>8161</v>
      </c>
      <c r="I11" s="337">
        <v>1892144</v>
      </c>
      <c r="J11" s="52">
        <f t="shared" si="1"/>
        <v>-2.1251253328719022E-2</v>
      </c>
      <c r="K11" s="52">
        <f t="shared" si="2"/>
        <v>-2.1169107636628048E-2</v>
      </c>
      <c r="L11" s="53">
        <v>2758063</v>
      </c>
      <c r="M11" s="336">
        <v>11732</v>
      </c>
      <c r="N11" s="337">
        <v>2769795</v>
      </c>
      <c r="O11" s="53">
        <v>2776703</v>
      </c>
      <c r="P11" s="336">
        <v>12266</v>
      </c>
      <c r="Q11" s="337">
        <v>2788969</v>
      </c>
      <c r="R11" s="52">
        <f t="shared" si="3"/>
        <v>-6.712997392951281E-3</v>
      </c>
      <c r="S11" s="52">
        <f t="shared" si="4"/>
        <v>-6.8749419588385319E-3</v>
      </c>
      <c r="T11" s="53">
        <v>3931047</v>
      </c>
      <c r="U11" s="336">
        <v>23059</v>
      </c>
      <c r="V11" s="337">
        <v>3954106</v>
      </c>
      <c r="W11" s="53">
        <v>3865146</v>
      </c>
      <c r="X11" s="336">
        <v>15302</v>
      </c>
      <c r="Y11" s="337">
        <v>3880448</v>
      </c>
      <c r="Z11" s="52">
        <f t="shared" si="5"/>
        <v>1.7050067448939776E-2</v>
      </c>
      <c r="AA11" s="52">
        <f t="shared" si="6"/>
        <v>1.898182890222988E-2</v>
      </c>
      <c r="AB11" s="53"/>
      <c r="AC11" s="336"/>
      <c r="AD11" s="337"/>
      <c r="AE11" s="53"/>
      <c r="AF11" s="336"/>
      <c r="AG11" s="337"/>
      <c r="AH11" s="52"/>
      <c r="AI11" s="52"/>
    </row>
    <row r="12" spans="1:35 16365:16365" s="66" customFormat="1" ht="12">
      <c r="A12" s="58" t="s">
        <v>9</v>
      </c>
      <c r="B12" s="60" t="s">
        <v>9</v>
      </c>
      <c r="C12" s="60" t="s">
        <v>252</v>
      </c>
      <c r="D12" s="65">
        <f t="shared" ref="D12:I12" si="7">IFERROR(D11/D$8,"")</f>
        <v>0.25107903148192984</v>
      </c>
      <c r="E12" s="338" t="str">
        <f t="shared" si="7"/>
        <v/>
      </c>
      <c r="F12" s="339">
        <f t="shared" si="7"/>
        <v>0.25218781479410779</v>
      </c>
      <c r="G12" s="65">
        <f t="shared" si="7"/>
        <v>0.25814160482767523</v>
      </c>
      <c r="H12" s="338" t="str">
        <f t="shared" si="7"/>
        <v/>
      </c>
      <c r="I12" s="339">
        <f t="shared" si="7"/>
        <v>0.25925981748511356</v>
      </c>
      <c r="J12" s="62">
        <f>IF((ABS((D12-G12)*10000))&lt;1000,(D12-G12)*10000,"N/A")</f>
        <v>-70.625733457453933</v>
      </c>
      <c r="K12" s="62">
        <f>IF((ABS((F12-I12)*10000))&lt;1000,(F12-I12)*10000,"N/A")</f>
        <v>-70.72002691005774</v>
      </c>
      <c r="L12" s="65">
        <f t="shared" ref="L12:Q12" si="8">IFERROR(L11/L$8,"")</f>
        <v>0.25145180928572636</v>
      </c>
      <c r="M12" s="338" t="str">
        <f t="shared" si="8"/>
        <v/>
      </c>
      <c r="N12" s="339">
        <f t="shared" si="8"/>
        <v>0.2525214123464759</v>
      </c>
      <c r="O12" s="65">
        <f t="shared" si="8"/>
        <v>0.25655030891887171</v>
      </c>
      <c r="P12" s="338" t="str">
        <f t="shared" si="8"/>
        <v/>
      </c>
      <c r="Q12" s="339">
        <f t="shared" si="8"/>
        <v>0.25768361200861478</v>
      </c>
      <c r="R12" s="62">
        <f>IF((ABS((L12-O12)*10000))&lt;1000,(L12-O12)*10000,"N/A")</f>
        <v>-50.98499633145348</v>
      </c>
      <c r="S12" s="62">
        <f>IF((ABS((N12-Q12)*10000))&lt;1000,(N12-Q12)*10000,"N/A")</f>
        <v>-51.621996621388774</v>
      </c>
      <c r="T12" s="65">
        <f t="shared" ref="T12:Y12" si="9">IFERROR(T11/T$8,"")</f>
        <v>0.25704738540946909</v>
      </c>
      <c r="U12" s="338" t="str">
        <f t="shared" si="9"/>
        <v/>
      </c>
      <c r="V12" s="339">
        <f t="shared" si="9"/>
        <v>0.25855519125868864</v>
      </c>
      <c r="W12" s="65">
        <f t="shared" si="9"/>
        <v>0.25992864706970609</v>
      </c>
      <c r="X12" s="338" t="str">
        <f t="shared" si="9"/>
        <v/>
      </c>
      <c r="Y12" s="339">
        <f t="shared" si="9"/>
        <v>0.26095769698333432</v>
      </c>
      <c r="Z12" s="62">
        <f>IF((ABS((T12-W12)*10000))&lt;1000,(T12-W12)*10000,"N/A")</f>
        <v>-28.812616602369999</v>
      </c>
      <c r="AA12" s="62">
        <f>IF((ABS((V12-Y12)*10000))&lt;1000,(V12-Y12)*10000,"N/A")</f>
        <v>-24.025057246456761</v>
      </c>
      <c r="AB12" s="65"/>
      <c r="AC12" s="338"/>
      <c r="AD12" s="339"/>
      <c r="AE12" s="65"/>
      <c r="AF12" s="338"/>
      <c r="AG12" s="339"/>
      <c r="AH12" s="62"/>
      <c r="AI12" s="62"/>
    </row>
    <row r="13" spans="1:35 16365:16365" s="25" customFormat="1" outlineLevel="1">
      <c r="A13" s="43" t="s">
        <v>10</v>
      </c>
      <c r="B13" s="44" t="s">
        <v>10</v>
      </c>
      <c r="C13" s="44" t="s">
        <v>11</v>
      </c>
      <c r="D13" s="49">
        <v>-1472436</v>
      </c>
      <c r="E13" s="334">
        <v>124976</v>
      </c>
      <c r="F13" s="335">
        <v>-1347460</v>
      </c>
      <c r="G13" s="49">
        <v>-1487738</v>
      </c>
      <c r="H13" s="334">
        <v>123183</v>
      </c>
      <c r="I13" s="335">
        <v>-1364555</v>
      </c>
      <c r="J13" s="46">
        <f>IF((ABS((D13/G13)-1))&lt;100%,(D13/G13)-1,"N/A")</f>
        <v>-1.0285413157424261E-2</v>
      </c>
      <c r="K13" s="46">
        <f>IF((ABS((F13/I13)-1))&lt;100%,(F13/I13)-1,"N/A")</f>
        <v>-1.2527893708938032E-2</v>
      </c>
      <c r="L13" s="49">
        <v>-2192008</v>
      </c>
      <c r="M13" s="334">
        <v>186059</v>
      </c>
      <c r="N13" s="335">
        <v>-2005949</v>
      </c>
      <c r="O13" s="49">
        <v>-2210819</v>
      </c>
      <c r="P13" s="334">
        <v>184518</v>
      </c>
      <c r="Q13" s="335">
        <v>-2026301</v>
      </c>
      <c r="R13" s="46">
        <f>IF((ABS((L13/O13)-1))&lt;100%,(L13/O13)-1,"N/A")</f>
        <v>-8.5086115145563967E-3</v>
      </c>
      <c r="S13" s="46">
        <f>IF((ABS((N13/Q13)-1))&lt;100%,(N13/Q13)-1,"N/A")</f>
        <v>-1.0043917463397611E-2</v>
      </c>
      <c r="T13" s="49">
        <v>-2980194</v>
      </c>
      <c r="U13" s="334">
        <v>244124</v>
      </c>
      <c r="V13" s="335">
        <v>-2736070</v>
      </c>
      <c r="W13" s="49">
        <v>-2966909</v>
      </c>
      <c r="X13" s="334">
        <v>248416</v>
      </c>
      <c r="Y13" s="335">
        <v>-2718493</v>
      </c>
      <c r="Z13" s="46">
        <f>IF((ABS((T13/W13)-1))&lt;100%,(T13/W13)-1,"N/A")</f>
        <v>4.4777241229845277E-3</v>
      </c>
      <c r="AA13" s="46">
        <f>IF((ABS((V13/Y13)-1))&lt;100%,(V13/Y13)-1,"N/A")</f>
        <v>6.4657146441060576E-3</v>
      </c>
      <c r="AB13" s="49"/>
      <c r="AC13" s="334"/>
      <c r="AD13" s="335"/>
      <c r="AE13" s="49"/>
      <c r="AF13" s="334"/>
      <c r="AG13" s="335"/>
      <c r="AH13" s="46"/>
      <c r="AI13" s="46"/>
    </row>
    <row r="14" spans="1:35 16365:16365" s="25" customFormat="1" outlineLevel="1">
      <c r="A14" s="43" t="s">
        <v>157</v>
      </c>
      <c r="B14" s="44" t="s">
        <v>201</v>
      </c>
      <c r="C14" s="44" t="s">
        <v>99</v>
      </c>
      <c r="D14" s="49">
        <v>-147979</v>
      </c>
      <c r="E14" s="334">
        <v>-78819</v>
      </c>
      <c r="F14" s="335">
        <v>-226798</v>
      </c>
      <c r="G14" s="49">
        <v>-137729</v>
      </c>
      <c r="H14" s="334">
        <v>-78960</v>
      </c>
      <c r="I14" s="335">
        <v>-216689</v>
      </c>
      <c r="J14" s="46">
        <f>IF((ABS((D14/G14)-1))&lt;100%,(D14/G14)-1,"N/A")</f>
        <v>7.4421508905168743E-2</v>
      </c>
      <c r="K14" s="46">
        <f>IF((ABS((F14/I14)-1))&lt;100%,(F14/I14)-1,"N/A")</f>
        <v>4.6652114320523852E-2</v>
      </c>
      <c r="L14" s="49">
        <v>-219617</v>
      </c>
      <c r="M14" s="334">
        <v>-116969</v>
      </c>
      <c r="N14" s="335">
        <v>-336586</v>
      </c>
      <c r="O14" s="49">
        <v>-207877</v>
      </c>
      <c r="P14" s="334">
        <v>-117934</v>
      </c>
      <c r="Q14" s="335">
        <v>-325811</v>
      </c>
      <c r="R14" s="46">
        <f>IF((ABS((L14/O14)-1))&lt;100%,(L14/O14)-1,"N/A")</f>
        <v>5.6475704382880298E-2</v>
      </c>
      <c r="S14" s="46">
        <f>IF((ABS((N14/Q14)-1))&lt;100%,(N14/Q14)-1,"N/A")</f>
        <v>3.3071320489486133E-2</v>
      </c>
      <c r="T14" s="49">
        <v>-298990</v>
      </c>
      <c r="U14" s="334">
        <v>-151539</v>
      </c>
      <c r="V14" s="335">
        <v>-450529</v>
      </c>
      <c r="W14" s="49">
        <v>-281629</v>
      </c>
      <c r="X14" s="334">
        <v>-157547</v>
      </c>
      <c r="Y14" s="335">
        <v>-439176</v>
      </c>
      <c r="Z14" s="46">
        <f>IF((ABS((T14/W14)-1))&lt;100%,(T14/W14)-1,"N/A")</f>
        <v>6.1644930032063394E-2</v>
      </c>
      <c r="AA14" s="46">
        <f>IF((ABS((V14/Y14)-1))&lt;100%,(V14/Y14)-1,"N/A")</f>
        <v>2.5850684008233538E-2</v>
      </c>
      <c r="AB14" s="49"/>
      <c r="AC14" s="334"/>
      <c r="AD14" s="335"/>
      <c r="AE14" s="49"/>
      <c r="AF14" s="334"/>
      <c r="AG14" s="335"/>
      <c r="AH14" s="46"/>
      <c r="AI14" s="46"/>
    </row>
    <row r="15" spans="1:35 16365:16365" s="37" customFormat="1">
      <c r="A15" s="68"/>
      <c r="B15" s="70" t="s">
        <v>311</v>
      </c>
      <c r="C15" s="70" t="s">
        <v>312</v>
      </c>
      <c r="D15" s="75">
        <f>D13+D14</f>
        <v>-1620415</v>
      </c>
      <c r="E15" s="340">
        <f t="shared" ref="E15:I15" si="10">E13+E14</f>
        <v>46157</v>
      </c>
      <c r="F15" s="341">
        <f t="shared" si="10"/>
        <v>-1574258</v>
      </c>
      <c r="G15" s="75">
        <f t="shared" si="10"/>
        <v>-1625467</v>
      </c>
      <c r="H15" s="340">
        <f t="shared" si="10"/>
        <v>44223</v>
      </c>
      <c r="I15" s="341">
        <f t="shared" si="10"/>
        <v>-1581244</v>
      </c>
      <c r="J15" s="72">
        <f>IF((ABS((D15/G15)-1))&lt;100%,(D15/G15)-1,"N/A")</f>
        <v>-3.1080298769522452E-3</v>
      </c>
      <c r="K15" s="72">
        <f>IF((ABS((F15/I15)-1))&lt;100%,(F15/I15)-1,"N/A")</f>
        <v>-4.4180404795212125E-3</v>
      </c>
      <c r="L15" s="75">
        <f>L13+L14</f>
        <v>-2411625</v>
      </c>
      <c r="M15" s="340">
        <f t="shared" ref="M15:Q15" si="11">M13+M14</f>
        <v>69090</v>
      </c>
      <c r="N15" s="341">
        <f t="shared" si="11"/>
        <v>-2342535</v>
      </c>
      <c r="O15" s="75">
        <f t="shared" si="11"/>
        <v>-2418696</v>
      </c>
      <c r="P15" s="340">
        <f t="shared" si="11"/>
        <v>66584</v>
      </c>
      <c r="Q15" s="341">
        <f t="shared" si="11"/>
        <v>-2352112</v>
      </c>
      <c r="R15" s="72">
        <f>IF((ABS((L15/O15)-1))&lt;100%,(L15/O15)-1,"N/A")</f>
        <v>-2.9234761210172877E-3</v>
      </c>
      <c r="S15" s="72">
        <f>IF((ABS((N15/Q15)-1))&lt;100%,(N15/Q15)-1,"N/A")</f>
        <v>-4.0716598529321191E-3</v>
      </c>
      <c r="T15" s="75">
        <f>T13+T14</f>
        <v>-3279184</v>
      </c>
      <c r="U15" s="340">
        <f t="shared" ref="U15:Y15" si="12">U13+U14</f>
        <v>92585</v>
      </c>
      <c r="V15" s="341">
        <f t="shared" si="12"/>
        <v>-3186599</v>
      </c>
      <c r="W15" s="75">
        <f t="shared" si="12"/>
        <v>-3248538</v>
      </c>
      <c r="X15" s="340">
        <f t="shared" si="12"/>
        <v>90869</v>
      </c>
      <c r="Y15" s="341">
        <f t="shared" si="12"/>
        <v>-3157669</v>
      </c>
      <c r="Z15" s="72">
        <f>IF((ABS((T15/W15)-1))&lt;100%,(T15/W15)-1,"N/A")</f>
        <v>9.4337822121828285E-3</v>
      </c>
      <c r="AA15" s="72">
        <f>IF((ABS((V15/Y15)-1))&lt;100%,(V15/Y15)-1,"N/A")</f>
        <v>9.1618215842128592E-3</v>
      </c>
      <c r="AB15" s="75"/>
      <c r="AC15" s="340"/>
      <c r="AD15" s="341"/>
      <c r="AE15" s="75"/>
      <c r="AF15" s="340"/>
      <c r="AG15" s="341"/>
      <c r="AH15" s="72"/>
      <c r="AI15" s="72"/>
    </row>
    <row r="16" spans="1:35 16365:16365" s="343" customFormat="1" ht="12">
      <c r="A16" s="171" t="s">
        <v>157</v>
      </c>
      <c r="B16" s="59" t="s">
        <v>607</v>
      </c>
      <c r="C16" s="60" t="s">
        <v>606</v>
      </c>
      <c r="D16" s="65">
        <f>IFERROR(-D15/D$8,"")</f>
        <v>0.22064216023614103</v>
      </c>
      <c r="E16" s="342" t="str">
        <f t="shared" ref="E16" si="13">IFERROR(E15/E$8,"")</f>
        <v/>
      </c>
      <c r="F16" s="339">
        <f>IFERROR(-F15/F$8,"")</f>
        <v>0.21435723928069469</v>
      </c>
      <c r="G16" s="65">
        <f>IFERROR(-G15/G$8,"")</f>
        <v>0.22271998206694368</v>
      </c>
      <c r="H16" s="342" t="str">
        <f t="shared" ref="H16" si="14">IFERROR(H15/H$8,"")</f>
        <v/>
      </c>
      <c r="I16" s="339">
        <f>IFERROR(-I15/I$8,"")</f>
        <v>0.21666058758711329</v>
      </c>
      <c r="J16" s="62">
        <f>IF((ABS((D16-G16)*10000))&lt;1000,(D16-G16)*10000,"N/A")</f>
        <v>-20.778218308026563</v>
      </c>
      <c r="K16" s="62">
        <f>IF((ABS((F16-I16)*10000))&lt;1000,(F16-I16)*10000,"N/A")</f>
        <v>-23.033483064185955</v>
      </c>
      <c r="L16" s="65">
        <f>IFERROR(-L15/L$8,"")</f>
        <v>0.21986715661269876</v>
      </c>
      <c r="M16" s="342" t="str">
        <f t="shared" ref="M16" si="15">IFERROR(M15/M$8,"")</f>
        <v/>
      </c>
      <c r="N16" s="339">
        <f>IFERROR(-N15/N$8,"")</f>
        <v>0.21356824121317713</v>
      </c>
      <c r="O16" s="65">
        <f>IFERROR(-O15/O$8,"")</f>
        <v>0.22347266019478473</v>
      </c>
      <c r="P16" s="342" t="str">
        <f t="shared" ref="P16" si="16">IFERROR(P15/P$8,"")</f>
        <v/>
      </c>
      <c r="Q16" s="339">
        <f>IFERROR(-Q15/Q$8,"")</f>
        <v>0.21732070740435155</v>
      </c>
      <c r="R16" s="62">
        <f>IF((ABS((L16-O16)*10000))&lt;1000,(L16-O16)*10000,"N/A")</f>
        <v>-36.055035820859729</v>
      </c>
      <c r="S16" s="62">
        <f>IF((ABS((N16-Q16)*10000))&lt;1000,(N16-Q16)*10000,"N/A")</f>
        <v>-37.524661911744197</v>
      </c>
      <c r="T16" s="65">
        <f>IFERROR(-T15/T$8,"")</f>
        <v>0.21442269031038411</v>
      </c>
      <c r="U16" s="342" t="str">
        <f t="shared" ref="U16" si="17">IFERROR(U15/U$8,"")</f>
        <v/>
      </c>
      <c r="V16" s="339">
        <f>IFERROR(-V15/V$8,"")</f>
        <v>0.20836864613891129</v>
      </c>
      <c r="W16" s="65">
        <f>IFERROR(-W15/W$8,"")</f>
        <v>0.21846214536126934</v>
      </c>
      <c r="X16" s="342" t="str">
        <f t="shared" ref="X16" si="18">IFERROR(X15/X$8,"")</f>
        <v/>
      </c>
      <c r="Y16" s="339">
        <f>IFERROR(-Y15/Y$8,"")</f>
        <v>0.21235126203873067</v>
      </c>
      <c r="Z16" s="62">
        <f>IF((ABS((T16-W16)*10000))&lt;1000,(T16-W16)*10000,"N/A")</f>
        <v>-40.394550508852376</v>
      </c>
      <c r="AA16" s="62">
        <f>IF((ABS((V16-Y16)*10000))&lt;1000,(V16-Y16)*10000,"N/A")</f>
        <v>-39.826158998193804</v>
      </c>
      <c r="AB16" s="350"/>
      <c r="AC16" s="342"/>
      <c r="AD16" s="351"/>
      <c r="AE16" s="350"/>
      <c r="AF16" s="342"/>
      <c r="AG16" s="351"/>
      <c r="AH16" s="72"/>
      <c r="AI16" s="72"/>
    </row>
    <row r="17" spans="1:35" s="25" customFormat="1">
      <c r="A17" s="68" t="s">
        <v>12</v>
      </c>
      <c r="B17" s="162" t="s">
        <v>12</v>
      </c>
      <c r="C17" s="162" t="s">
        <v>13</v>
      </c>
      <c r="D17" s="53">
        <v>223531</v>
      </c>
      <c r="E17" s="336">
        <v>54300</v>
      </c>
      <c r="F17" s="337">
        <v>277831</v>
      </c>
      <c r="G17" s="53">
        <v>258516</v>
      </c>
      <c r="H17" s="336">
        <v>52384</v>
      </c>
      <c r="I17" s="337">
        <v>310900</v>
      </c>
      <c r="J17" s="52">
        <f>IF((ABS((D17/G17)-1))&lt;100%,(D17/G17)-1,"N/A")</f>
        <v>-0.13533011496387071</v>
      </c>
      <c r="K17" s="52">
        <f>IF((ABS((F17/I17)-1))&lt;100%,(F17/I17)-1,"N/A")</f>
        <v>-0.10636539080090057</v>
      </c>
      <c r="L17" s="53">
        <v>346438</v>
      </c>
      <c r="M17" s="336">
        <v>80822</v>
      </c>
      <c r="N17" s="337">
        <v>427260</v>
      </c>
      <c r="O17" s="53">
        <v>358007</v>
      </c>
      <c r="P17" s="336">
        <v>78850</v>
      </c>
      <c r="Q17" s="337">
        <v>436857</v>
      </c>
      <c r="R17" s="52">
        <f>IF((ABS((L17/O17)-1))&lt;100%,(L17/O17)-1,"N/A")</f>
        <v>-3.2315010600351357E-2</v>
      </c>
      <c r="S17" s="52">
        <f>IF((ABS((N17/Q17)-1))&lt;100%,(N17/Q17)-1,"N/A")</f>
        <v>-2.1968287105391449E-2</v>
      </c>
      <c r="T17" s="53">
        <v>651863</v>
      </c>
      <c r="U17" s="336">
        <v>115644</v>
      </c>
      <c r="V17" s="337">
        <v>767507</v>
      </c>
      <c r="W17" s="53">
        <v>616608</v>
      </c>
      <c r="X17" s="336">
        <v>106171</v>
      </c>
      <c r="Y17" s="337">
        <v>722779</v>
      </c>
      <c r="Z17" s="52">
        <f>IF((ABS((T17/W17)-1))&lt;100%,(T17/W17)-1,"N/A")</f>
        <v>5.7175709689138099E-2</v>
      </c>
      <c r="AA17" s="52">
        <f>IF((ABS((V17/Y17)-1))&lt;100%,(V17/Y17)-1,"N/A")</f>
        <v>6.1883369605370442E-2</v>
      </c>
      <c r="AB17" s="53"/>
      <c r="AC17" s="336"/>
      <c r="AD17" s="337"/>
      <c r="AE17" s="53"/>
      <c r="AF17" s="336"/>
      <c r="AG17" s="337"/>
      <c r="AH17" s="52"/>
      <c r="AI17" s="52"/>
    </row>
    <row r="18" spans="1:35" s="66" customFormat="1" ht="12">
      <c r="A18" s="58" t="s">
        <v>14</v>
      </c>
      <c r="B18" s="60" t="s">
        <v>14</v>
      </c>
      <c r="C18" s="60" t="s">
        <v>253</v>
      </c>
      <c r="D18" s="65">
        <f t="shared" ref="D18:I18" si="19">IFERROR(D17/D$8,"")</f>
        <v>3.0436871245788789E-2</v>
      </c>
      <c r="E18" s="338" t="str">
        <f t="shared" si="19"/>
        <v/>
      </c>
      <c r="F18" s="339">
        <f t="shared" si="19"/>
        <v>3.7830575513413109E-2</v>
      </c>
      <c r="G18" s="65">
        <f t="shared" si="19"/>
        <v>3.542162276073154E-2</v>
      </c>
      <c r="H18" s="338" t="str">
        <f t="shared" si="19"/>
        <v/>
      </c>
      <c r="I18" s="339">
        <f t="shared" si="19"/>
        <v>4.259922989800026E-2</v>
      </c>
      <c r="J18" s="62">
        <f>IF((ABS((D18-G18)*10000))&lt;1000,(D18-G18)*10000,"N/A")</f>
        <v>-49.847515149427508</v>
      </c>
      <c r="K18" s="62">
        <f>IF((ABS((F18-I18)*10000))&lt;1000,(F18-I18)*10000,"N/A")</f>
        <v>-47.686543845871512</v>
      </c>
      <c r="L18" s="65">
        <f t="shared" ref="L18:Q18" si="20">IFERROR(L17/L$8,"")</f>
        <v>3.1584652673027576E-2</v>
      </c>
      <c r="M18" s="338" t="str">
        <f t="shared" si="20"/>
        <v/>
      </c>
      <c r="N18" s="339">
        <f t="shared" si="20"/>
        <v>3.8953171133298783E-2</v>
      </c>
      <c r="O18" s="65">
        <f t="shared" si="20"/>
        <v>3.3077648724086986E-2</v>
      </c>
      <c r="P18" s="338" t="str">
        <f t="shared" si="20"/>
        <v/>
      </c>
      <c r="Q18" s="339">
        <f t="shared" si="20"/>
        <v>4.0362904604263235E-2</v>
      </c>
      <c r="R18" s="62">
        <f>IF((ABS((L18-O18)*10000))&lt;1000,(L18-O18)*10000,"N/A")</f>
        <v>-14.929960510594102</v>
      </c>
      <c r="S18" s="62">
        <f>IF((ABS((N18-Q18)*10000))&lt;1000,(N18-Q18)*10000,"N/A")</f>
        <v>-14.097334709644512</v>
      </c>
      <c r="T18" s="65">
        <f t="shared" ref="T18:Y18" si="21">IFERROR(T17/T$8,"")</f>
        <v>4.2624695099084994E-2</v>
      </c>
      <c r="U18" s="338" t="str">
        <f t="shared" si="21"/>
        <v/>
      </c>
      <c r="V18" s="339">
        <f t="shared" si="21"/>
        <v>5.0186545119777354E-2</v>
      </c>
      <c r="W18" s="65">
        <f t="shared" si="21"/>
        <v>4.1466501708436708E-2</v>
      </c>
      <c r="X18" s="338" t="str">
        <f t="shared" si="21"/>
        <v/>
      </c>
      <c r="Y18" s="339">
        <f t="shared" si="21"/>
        <v>4.8606434944603663E-2</v>
      </c>
      <c r="Z18" s="62">
        <f>IF((ABS((T18-W18)*10000))&lt;1000,(T18-W18)*10000,"N/A")</f>
        <v>11.581933906482863</v>
      </c>
      <c r="AA18" s="62">
        <f>IF((ABS((V18-Y18)*10000))&lt;1000,(V18-Y18)*10000,"N/A")</f>
        <v>15.801101751736907</v>
      </c>
      <c r="AB18" s="65"/>
      <c r="AC18" s="338"/>
      <c r="AD18" s="339"/>
      <c r="AE18" s="65"/>
      <c r="AF18" s="338"/>
      <c r="AG18" s="339"/>
      <c r="AH18" s="62"/>
      <c r="AI18" s="62"/>
    </row>
    <row r="19" spans="1:35" s="25" customFormat="1" outlineLevel="1">
      <c r="A19" s="43" t="s">
        <v>15</v>
      </c>
      <c r="B19" s="44" t="s">
        <v>15</v>
      </c>
      <c r="C19" s="44" t="s">
        <v>134</v>
      </c>
      <c r="D19" s="49">
        <v>-33757</v>
      </c>
      <c r="E19" s="334">
        <v>591</v>
      </c>
      <c r="F19" s="335">
        <v>-33166</v>
      </c>
      <c r="G19" s="49">
        <v>-52938</v>
      </c>
      <c r="H19" s="334">
        <v>178</v>
      </c>
      <c r="I19" s="335">
        <v>-52760</v>
      </c>
      <c r="J19" s="46">
        <f>IF((ABS((D19/G19)-1))&lt;100%,(D19/G19)-1,"N/A")</f>
        <v>-0.36232951754883069</v>
      </c>
      <c r="K19" s="46">
        <f>IF((ABS((F19/I19)-1))&lt;100%,(F19/I19)-1,"N/A")</f>
        <v>-0.37137983320697499</v>
      </c>
      <c r="L19" s="49">
        <v>-39087</v>
      </c>
      <c r="M19" s="334">
        <v>803</v>
      </c>
      <c r="N19" s="335">
        <v>-38284</v>
      </c>
      <c r="O19" s="49">
        <v>-36057</v>
      </c>
      <c r="P19" s="334">
        <v>182</v>
      </c>
      <c r="Q19" s="335">
        <v>-35875</v>
      </c>
      <c r="R19" s="46">
        <f>IF((ABS((L19/O19)-1))&lt;100%,(L19/O19)-1,"N/A")</f>
        <v>8.4033613445378075E-2</v>
      </c>
      <c r="S19" s="46">
        <f>IF((ABS((N19/Q19)-1))&lt;100%,(N19/Q19)-1,"N/A")</f>
        <v>6.7149825783972217E-2</v>
      </c>
      <c r="T19" s="49">
        <v>-94309</v>
      </c>
      <c r="U19" s="334">
        <v>989</v>
      </c>
      <c r="V19" s="335">
        <v>-93320</v>
      </c>
      <c r="W19" s="49">
        <v>-68262</v>
      </c>
      <c r="X19" s="334">
        <v>178</v>
      </c>
      <c r="Y19" s="335">
        <v>-68084</v>
      </c>
      <c r="Z19" s="46">
        <f>IF((ABS((T19/W19)-1))&lt;100%,(T19/W19)-1,"N/A")</f>
        <v>0.38157393571826193</v>
      </c>
      <c r="AA19" s="46">
        <f>IF((ABS((V19/Y19)-1))&lt;100%,(V19/Y19)-1,"N/A")</f>
        <v>0.37065977322131483</v>
      </c>
      <c r="AB19" s="49"/>
      <c r="AC19" s="334"/>
      <c r="AD19" s="335"/>
      <c r="AE19" s="49"/>
      <c r="AF19" s="334"/>
      <c r="AG19" s="335"/>
      <c r="AH19" s="46"/>
      <c r="AI19" s="46"/>
    </row>
    <row r="20" spans="1:35" s="37" customFormat="1">
      <c r="A20" s="68" t="s">
        <v>16</v>
      </c>
      <c r="B20" s="70" t="s">
        <v>16</v>
      </c>
      <c r="C20" s="70" t="s">
        <v>257</v>
      </c>
      <c r="D20" s="75">
        <v>189774</v>
      </c>
      <c r="E20" s="340">
        <v>54891</v>
      </c>
      <c r="F20" s="341">
        <v>244665</v>
      </c>
      <c r="G20" s="75">
        <v>205578</v>
      </c>
      <c r="H20" s="340">
        <v>52562</v>
      </c>
      <c r="I20" s="341">
        <v>258140</v>
      </c>
      <c r="J20" s="72">
        <f>IF((ABS((D20/G20)-1))&lt;100%,(D20/G20)-1,"N/A")</f>
        <v>-7.6875930303826334E-2</v>
      </c>
      <c r="K20" s="72">
        <f>IF((ABS((F20/I20)-1))&lt;100%,(F20/I20)-1,"N/A")</f>
        <v>-5.2200356395754266E-2</v>
      </c>
      <c r="L20" s="75">
        <v>307351</v>
      </c>
      <c r="M20" s="340">
        <v>81625</v>
      </c>
      <c r="N20" s="341">
        <v>388976</v>
      </c>
      <c r="O20" s="75">
        <v>321950</v>
      </c>
      <c r="P20" s="340">
        <v>79032</v>
      </c>
      <c r="Q20" s="341">
        <v>400982</v>
      </c>
      <c r="R20" s="72">
        <f>IF((ABS((L20/O20)-1))&lt;100%,(L20/O20)-1,"N/A")</f>
        <v>-4.5345550551327829E-2</v>
      </c>
      <c r="S20" s="72">
        <f>IF((ABS((N20/Q20)-1))&lt;100%,(N20/Q20)-1,"N/A")</f>
        <v>-2.99414936331307E-2</v>
      </c>
      <c r="T20" s="75">
        <v>557554</v>
      </c>
      <c r="U20" s="340">
        <v>116633</v>
      </c>
      <c r="V20" s="341">
        <v>674187</v>
      </c>
      <c r="W20" s="75">
        <v>548346</v>
      </c>
      <c r="X20" s="340">
        <v>106349</v>
      </c>
      <c r="Y20" s="341">
        <v>654695</v>
      </c>
      <c r="Z20" s="72">
        <f>IF((ABS((T20/W20)-1))&lt;100%,(T20/W20)-1,"N/A")</f>
        <v>1.6792317259540557E-2</v>
      </c>
      <c r="AA20" s="72">
        <f>IF((ABS((V20/Y20)-1))&lt;100%,(V20/Y20)-1,"N/A")</f>
        <v>2.9772642222714474E-2</v>
      </c>
      <c r="AB20" s="75"/>
      <c r="AC20" s="340"/>
      <c r="AD20" s="341"/>
      <c r="AE20" s="75"/>
      <c r="AF20" s="340"/>
      <c r="AG20" s="341"/>
      <c r="AH20" s="72"/>
      <c r="AI20" s="72"/>
    </row>
    <row r="21" spans="1:35" s="66" customFormat="1" ht="12" outlineLevel="1">
      <c r="A21" s="58" t="s">
        <v>17</v>
      </c>
      <c r="B21" s="60" t="s">
        <v>17</v>
      </c>
      <c r="C21" s="60" t="s">
        <v>18</v>
      </c>
      <c r="D21" s="65">
        <f t="shared" ref="D21:I21" si="22">IFERROR(D20/D$8,"")</f>
        <v>2.5840383677424257E-2</v>
      </c>
      <c r="E21" s="338" t="str">
        <f t="shared" si="22"/>
        <v/>
      </c>
      <c r="F21" s="339">
        <f t="shared" si="22"/>
        <v>3.3314560858900617E-2</v>
      </c>
      <c r="G21" s="65">
        <f t="shared" si="22"/>
        <v>2.8168107056838525E-2</v>
      </c>
      <c r="H21" s="338" t="str">
        <f t="shared" si="22"/>
        <v/>
      </c>
      <c r="I21" s="339">
        <f t="shared" si="22"/>
        <v>3.5370103589159818E-2</v>
      </c>
      <c r="J21" s="62">
        <f>IF((ABS((D21-G21)*10000))&lt;1000,(D21-G21)*10000,"N/A")</f>
        <v>-23.277233794142678</v>
      </c>
      <c r="K21" s="62">
        <f>IF((ABS((F21-I21)*10000))&lt;1000,(F21-I21)*10000,"N/A")</f>
        <v>-20.555427302592008</v>
      </c>
      <c r="L21" s="65">
        <f t="shared" ref="L21:Q21" si="23">IFERROR(L20/L$8,"")</f>
        <v>2.8021102141530949E-2</v>
      </c>
      <c r="M21" s="338" t="str">
        <f t="shared" si="23"/>
        <v/>
      </c>
      <c r="N21" s="339">
        <f t="shared" si="23"/>
        <v>3.5462829880508417E-2</v>
      </c>
      <c r="O21" s="65">
        <f t="shared" si="23"/>
        <v>2.9746203305297956E-2</v>
      </c>
      <c r="P21" s="338" t="str">
        <f t="shared" si="23"/>
        <v/>
      </c>
      <c r="Q21" s="339">
        <f t="shared" si="23"/>
        <v>3.7048274868038467E-2</v>
      </c>
      <c r="R21" s="62">
        <f>IF((ABS((L21-O21)*10000))&lt;1000,(L21-O21)*10000,"N/A")</f>
        <v>-17.251011637670068</v>
      </c>
      <c r="S21" s="62">
        <f>IF((ABS((N21-Q21)*10000))&lt;1000,(N21-Q21)*10000,"N/A")</f>
        <v>-15.854449875300492</v>
      </c>
      <c r="T21" s="65">
        <f t="shared" ref="T21:Y21" si="24">IFERROR(T20/T$8,"")</f>
        <v>3.6457920224457034E-2</v>
      </c>
      <c r="U21" s="338" t="str">
        <f t="shared" si="24"/>
        <v/>
      </c>
      <c r="V21" s="339">
        <f t="shared" si="24"/>
        <v>4.4084440004674007E-2</v>
      </c>
      <c r="W21" s="65">
        <f t="shared" si="24"/>
        <v>3.687592497310193E-2</v>
      </c>
      <c r="X21" s="338" t="str">
        <f t="shared" si="24"/>
        <v/>
      </c>
      <c r="Y21" s="339">
        <f t="shared" si="24"/>
        <v>4.4027828597755739E-2</v>
      </c>
      <c r="Z21" s="62">
        <f>IF((ABS((T21-W21)*10000))&lt;1000,(T21-W21)*10000,"N/A")</f>
        <v>-4.1800474864489567</v>
      </c>
      <c r="AA21" s="62">
        <f>IF((ABS((V21-Y21)*10000))&lt;1000,(V21-Y21)*10000,"N/A")</f>
        <v>0.56611406918267992</v>
      </c>
      <c r="AB21" s="65"/>
      <c r="AC21" s="338"/>
      <c r="AD21" s="339"/>
      <c r="AE21" s="65"/>
      <c r="AF21" s="338"/>
      <c r="AG21" s="339"/>
      <c r="AH21" s="62"/>
      <c r="AI21" s="62"/>
    </row>
    <row r="22" spans="1:35" s="25" customFormat="1" outlineLevel="1">
      <c r="A22" s="43" t="s">
        <v>19</v>
      </c>
      <c r="B22" s="44" t="s">
        <v>19</v>
      </c>
      <c r="C22" s="44" t="s">
        <v>135</v>
      </c>
      <c r="D22" s="49">
        <v>-159251</v>
      </c>
      <c r="E22" s="334">
        <v>-62440</v>
      </c>
      <c r="F22" s="335">
        <v>-221691</v>
      </c>
      <c r="G22" s="49">
        <v>-204429</v>
      </c>
      <c r="H22" s="334">
        <v>-65924</v>
      </c>
      <c r="I22" s="335">
        <v>-270353</v>
      </c>
      <c r="J22" s="46">
        <f t="shared" ref="J22:J29" si="25">IF((ABS((D22/G22)-1))&lt;100%,(D22/G22)-1,"N/A")</f>
        <v>-0.2209960426358295</v>
      </c>
      <c r="K22" s="46">
        <f t="shared" ref="K22:K29" si="26">IF((ABS((F22/I22)-1))&lt;100%,(F22/I22)-1,"N/A")</f>
        <v>-0.17999430374362413</v>
      </c>
      <c r="L22" s="49">
        <v>-256055</v>
      </c>
      <c r="M22" s="334">
        <v>-93560</v>
      </c>
      <c r="N22" s="335">
        <v>-349615</v>
      </c>
      <c r="O22" s="49">
        <v>-307152</v>
      </c>
      <c r="P22" s="334">
        <v>-99522</v>
      </c>
      <c r="Q22" s="335">
        <v>-406674</v>
      </c>
      <c r="R22" s="46">
        <f t="shared" ref="R22:R29" si="27">IF((ABS((L22/O22)-1))&lt;100%,(L22/O22)-1,"N/A")</f>
        <v>-0.16635737354795022</v>
      </c>
      <c r="S22" s="46">
        <f t="shared" ref="S22:S29" si="28">IF((ABS((N22/Q22)-1))&lt;100%,(N22/Q22)-1,"N/A")</f>
        <v>-0.14030648627647702</v>
      </c>
      <c r="T22" s="49">
        <v>-368009</v>
      </c>
      <c r="U22" s="334">
        <v>-124921</v>
      </c>
      <c r="V22" s="335">
        <v>-492930</v>
      </c>
      <c r="W22" s="49">
        <v>-423450</v>
      </c>
      <c r="X22" s="334">
        <v>-129642</v>
      </c>
      <c r="Y22" s="335">
        <v>-553092</v>
      </c>
      <c r="Z22" s="46">
        <f t="shared" ref="Z22:Z29" si="29">IF((ABS((T22/W22)-1))&lt;100%,(T22/W22)-1,"N/A")</f>
        <v>-0.13092690990671862</v>
      </c>
      <c r="AA22" s="46">
        <f t="shared" ref="AA22:AA29" si="30">IF((ABS((V22/Y22)-1))&lt;100%,(V22/Y22)-1,"N/A")</f>
        <v>-0.10877394719142564</v>
      </c>
      <c r="AB22" s="49"/>
      <c r="AC22" s="334"/>
      <c r="AD22" s="335"/>
      <c r="AE22" s="49"/>
      <c r="AF22" s="334"/>
      <c r="AG22" s="335"/>
      <c r="AH22" s="46"/>
      <c r="AI22" s="46"/>
    </row>
    <row r="23" spans="1:35" s="25" customFormat="1" outlineLevel="1">
      <c r="A23" s="43" t="s">
        <v>20</v>
      </c>
      <c r="B23" s="44" t="s">
        <v>202</v>
      </c>
      <c r="C23" s="44" t="s">
        <v>199</v>
      </c>
      <c r="D23" s="49">
        <v>-7329</v>
      </c>
      <c r="E23" s="334">
        <v>0</v>
      </c>
      <c r="F23" s="335">
        <v>-7329</v>
      </c>
      <c r="G23" s="49">
        <v>14382</v>
      </c>
      <c r="H23" s="334">
        <v>0</v>
      </c>
      <c r="I23" s="335">
        <v>14382</v>
      </c>
      <c r="J23" s="46" t="str">
        <f t="shared" si="25"/>
        <v>N/A</v>
      </c>
      <c r="K23" s="46" t="str">
        <f t="shared" si="26"/>
        <v>N/A</v>
      </c>
      <c r="L23" s="49">
        <v>-6097</v>
      </c>
      <c r="M23" s="334">
        <v>0</v>
      </c>
      <c r="N23" s="335">
        <v>-6097</v>
      </c>
      <c r="O23" s="49">
        <v>12494</v>
      </c>
      <c r="P23" s="334">
        <v>0</v>
      </c>
      <c r="Q23" s="335">
        <v>12494</v>
      </c>
      <c r="R23" s="46" t="str">
        <f t="shared" si="27"/>
        <v>N/A</v>
      </c>
      <c r="S23" s="46" t="str">
        <f t="shared" si="28"/>
        <v>N/A</v>
      </c>
      <c r="T23" s="49">
        <v>-10123</v>
      </c>
      <c r="U23" s="334">
        <v>0</v>
      </c>
      <c r="V23" s="335">
        <v>-10123</v>
      </c>
      <c r="W23" s="49">
        <v>40516</v>
      </c>
      <c r="X23" s="334">
        <v>0</v>
      </c>
      <c r="Y23" s="335">
        <v>40516</v>
      </c>
      <c r="Z23" s="46" t="str">
        <f t="shared" si="29"/>
        <v>N/A</v>
      </c>
      <c r="AA23" s="46" t="str">
        <f t="shared" si="30"/>
        <v>N/A</v>
      </c>
      <c r="AB23" s="49"/>
      <c r="AC23" s="334"/>
      <c r="AD23" s="335"/>
      <c r="AE23" s="49"/>
      <c r="AF23" s="334"/>
      <c r="AG23" s="335"/>
      <c r="AH23" s="46"/>
      <c r="AI23" s="46"/>
    </row>
    <row r="24" spans="1:35" s="37" customFormat="1">
      <c r="A24" s="68" t="s">
        <v>21</v>
      </c>
      <c r="B24" s="70" t="s">
        <v>21</v>
      </c>
      <c r="C24" s="70" t="s">
        <v>22</v>
      </c>
      <c r="D24" s="75">
        <v>23194</v>
      </c>
      <c r="E24" s="340">
        <v>-7549</v>
      </c>
      <c r="F24" s="341">
        <v>15645</v>
      </c>
      <c r="G24" s="75">
        <v>15531</v>
      </c>
      <c r="H24" s="340">
        <v>-13362</v>
      </c>
      <c r="I24" s="341">
        <v>2169</v>
      </c>
      <c r="J24" s="72">
        <f t="shared" si="25"/>
        <v>0.49340029618182979</v>
      </c>
      <c r="K24" s="72" t="str">
        <f t="shared" si="26"/>
        <v>N/A</v>
      </c>
      <c r="L24" s="75">
        <v>45199</v>
      </c>
      <c r="M24" s="340">
        <v>-11935</v>
      </c>
      <c r="N24" s="341">
        <v>33264</v>
      </c>
      <c r="O24" s="75">
        <v>27292</v>
      </c>
      <c r="P24" s="340">
        <v>-20490</v>
      </c>
      <c r="Q24" s="341">
        <v>6802</v>
      </c>
      <c r="R24" s="72">
        <f t="shared" si="27"/>
        <v>0.65612633738824555</v>
      </c>
      <c r="S24" s="72" t="str">
        <f t="shared" si="28"/>
        <v>N/A</v>
      </c>
      <c r="T24" s="75">
        <v>179422</v>
      </c>
      <c r="U24" s="340">
        <v>-8288</v>
      </c>
      <c r="V24" s="341">
        <v>171134</v>
      </c>
      <c r="W24" s="75">
        <v>165412</v>
      </c>
      <c r="X24" s="340">
        <v>-23293</v>
      </c>
      <c r="Y24" s="341">
        <v>142119</v>
      </c>
      <c r="Z24" s="72">
        <f t="shared" si="29"/>
        <v>8.4697603559596546E-2</v>
      </c>
      <c r="AA24" s="72">
        <f t="shared" si="30"/>
        <v>0.2041598941731928</v>
      </c>
      <c r="AB24" s="75"/>
      <c r="AC24" s="340"/>
      <c r="AD24" s="341"/>
      <c r="AE24" s="75"/>
      <c r="AF24" s="340"/>
      <c r="AG24" s="341"/>
      <c r="AH24" s="72"/>
      <c r="AI24" s="72"/>
    </row>
    <row r="25" spans="1:35" s="25" customFormat="1" outlineLevel="1">
      <c r="A25" s="43" t="s">
        <v>23</v>
      </c>
      <c r="B25" s="44" t="s">
        <v>203</v>
      </c>
      <c r="C25" s="44" t="s">
        <v>24</v>
      </c>
      <c r="D25" s="49">
        <v>-9220</v>
      </c>
      <c r="E25" s="334">
        <v>2350</v>
      </c>
      <c r="F25" s="335">
        <v>-6870</v>
      </c>
      <c r="G25" s="49">
        <v>61232</v>
      </c>
      <c r="H25" s="334">
        <v>3895</v>
      </c>
      <c r="I25" s="335">
        <v>65127</v>
      </c>
      <c r="J25" s="46" t="str">
        <f t="shared" si="25"/>
        <v>N/A</v>
      </c>
      <c r="K25" s="46" t="str">
        <f t="shared" si="26"/>
        <v>N/A</v>
      </c>
      <c r="L25" s="49">
        <v>-11285</v>
      </c>
      <c r="M25" s="334">
        <v>3484</v>
      </c>
      <c r="N25" s="335">
        <v>-7801</v>
      </c>
      <c r="O25" s="49">
        <v>53400</v>
      </c>
      <c r="P25" s="334">
        <v>5738</v>
      </c>
      <c r="Q25" s="335">
        <v>59138</v>
      </c>
      <c r="R25" s="46" t="str">
        <f t="shared" si="27"/>
        <v>N/A</v>
      </c>
      <c r="S25" s="46" t="str">
        <f t="shared" si="28"/>
        <v>N/A</v>
      </c>
      <c r="T25" s="49">
        <v>-23346</v>
      </c>
      <c r="U25" s="334">
        <v>50</v>
      </c>
      <c r="V25" s="335">
        <v>-23296</v>
      </c>
      <c r="W25" s="49">
        <v>48493</v>
      </c>
      <c r="X25" s="334">
        <v>7306</v>
      </c>
      <c r="Y25" s="335">
        <v>55799</v>
      </c>
      <c r="Z25" s="46" t="str">
        <f t="shared" si="29"/>
        <v>N/A</v>
      </c>
      <c r="AA25" s="46" t="str">
        <f t="shared" si="30"/>
        <v>N/A</v>
      </c>
      <c r="AB25" s="49"/>
      <c r="AC25" s="334"/>
      <c r="AD25" s="335"/>
      <c r="AE25" s="49"/>
      <c r="AF25" s="334"/>
      <c r="AG25" s="335"/>
      <c r="AH25" s="46"/>
      <c r="AI25" s="46"/>
    </row>
    <row r="26" spans="1:35" s="37" customFormat="1">
      <c r="A26" s="68" t="s">
        <v>25</v>
      </c>
      <c r="B26" s="70" t="s">
        <v>208</v>
      </c>
      <c r="C26" s="70" t="s">
        <v>26</v>
      </c>
      <c r="D26" s="75">
        <v>13974</v>
      </c>
      <c r="E26" s="340">
        <v>-5199</v>
      </c>
      <c r="F26" s="341">
        <v>8775</v>
      </c>
      <c r="G26" s="75">
        <v>76763</v>
      </c>
      <c r="H26" s="340">
        <v>-9467</v>
      </c>
      <c r="I26" s="341">
        <v>67296</v>
      </c>
      <c r="J26" s="72">
        <f t="shared" si="25"/>
        <v>-0.81795917303909438</v>
      </c>
      <c r="K26" s="72">
        <f t="shared" si="26"/>
        <v>-0.86960592011412263</v>
      </c>
      <c r="L26" s="75">
        <v>33914</v>
      </c>
      <c r="M26" s="340">
        <v>-8451</v>
      </c>
      <c r="N26" s="341">
        <v>25463</v>
      </c>
      <c r="O26" s="75">
        <v>80692</v>
      </c>
      <c r="P26" s="340">
        <v>-14752</v>
      </c>
      <c r="Q26" s="341">
        <v>65940</v>
      </c>
      <c r="R26" s="72">
        <f t="shared" si="27"/>
        <v>-0.57971050413919589</v>
      </c>
      <c r="S26" s="72">
        <f t="shared" si="28"/>
        <v>-0.6138459205338187</v>
      </c>
      <c r="T26" s="75">
        <v>156076</v>
      </c>
      <c r="U26" s="340">
        <v>-8238</v>
      </c>
      <c r="V26" s="341">
        <v>147838</v>
      </c>
      <c r="W26" s="75">
        <v>213905</v>
      </c>
      <c r="X26" s="340">
        <v>-15987</v>
      </c>
      <c r="Y26" s="341">
        <v>197918</v>
      </c>
      <c r="Z26" s="72">
        <f t="shared" si="29"/>
        <v>-0.27034898669970309</v>
      </c>
      <c r="AA26" s="72">
        <f t="shared" si="30"/>
        <v>-0.25303408482300749</v>
      </c>
      <c r="AB26" s="75"/>
      <c r="AC26" s="340"/>
      <c r="AD26" s="341"/>
      <c r="AE26" s="75"/>
      <c r="AF26" s="340"/>
      <c r="AG26" s="341"/>
      <c r="AH26" s="72"/>
      <c r="AI26" s="72"/>
    </row>
    <row r="27" spans="1:35" s="25" customFormat="1" outlineLevel="1">
      <c r="A27" s="43" t="s">
        <v>27</v>
      </c>
      <c r="B27" s="44" t="s">
        <v>209</v>
      </c>
      <c r="C27" s="44" t="s">
        <v>206</v>
      </c>
      <c r="D27" s="49">
        <v>-692984</v>
      </c>
      <c r="E27" s="334">
        <v>27235</v>
      </c>
      <c r="F27" s="335">
        <v>-665749</v>
      </c>
      <c r="G27" s="49">
        <v>-579908</v>
      </c>
      <c r="H27" s="334">
        <v>48645</v>
      </c>
      <c r="I27" s="335">
        <v>-531263</v>
      </c>
      <c r="J27" s="46">
        <f t="shared" si="25"/>
        <v>0.19498955006656238</v>
      </c>
      <c r="K27" s="46">
        <f t="shared" si="26"/>
        <v>0.25314392306635325</v>
      </c>
      <c r="L27" s="49">
        <v>-840133</v>
      </c>
      <c r="M27" s="334">
        <v>5156</v>
      </c>
      <c r="N27" s="335">
        <v>-834977</v>
      </c>
      <c r="O27" s="49">
        <v>-664794</v>
      </c>
      <c r="P27" s="334">
        <v>-39835</v>
      </c>
      <c r="Q27" s="335">
        <v>-704629</v>
      </c>
      <c r="R27" s="46">
        <f t="shared" si="27"/>
        <v>0.26374937198590831</v>
      </c>
      <c r="S27" s="46">
        <f t="shared" si="28"/>
        <v>0.18498812850450386</v>
      </c>
      <c r="T27" s="49">
        <v>-870087</v>
      </c>
      <c r="U27" s="334">
        <v>5013</v>
      </c>
      <c r="V27" s="335">
        <v>-865074</v>
      </c>
      <c r="W27" s="49">
        <v>-893466</v>
      </c>
      <c r="X27" s="334">
        <v>-66048</v>
      </c>
      <c r="Y27" s="335">
        <v>-959514</v>
      </c>
      <c r="Z27" s="46">
        <f t="shared" si="29"/>
        <v>-2.6166636447273905E-2</v>
      </c>
      <c r="AA27" s="46">
        <f t="shared" si="30"/>
        <v>-9.8424827568956763E-2</v>
      </c>
      <c r="AB27" s="49"/>
      <c r="AC27" s="334"/>
      <c r="AD27" s="335"/>
      <c r="AE27" s="49"/>
      <c r="AF27" s="334"/>
      <c r="AG27" s="335"/>
      <c r="AH27" s="46"/>
      <c r="AI27" s="46"/>
    </row>
    <row r="28" spans="1:35" s="25" customFormat="1" outlineLevel="1">
      <c r="A28" s="43" t="s">
        <v>28</v>
      </c>
      <c r="B28" s="44" t="s">
        <v>205</v>
      </c>
      <c r="C28" s="44" t="s">
        <v>29</v>
      </c>
      <c r="D28" s="49">
        <v>644195</v>
      </c>
      <c r="E28" s="334">
        <v>-17773</v>
      </c>
      <c r="F28" s="335">
        <v>626422</v>
      </c>
      <c r="G28" s="49">
        <v>632133</v>
      </c>
      <c r="H28" s="334">
        <v>-44263</v>
      </c>
      <c r="I28" s="335">
        <v>587870</v>
      </c>
      <c r="J28" s="46">
        <f t="shared" si="25"/>
        <v>1.9081427484405999E-2</v>
      </c>
      <c r="K28" s="46">
        <f t="shared" si="26"/>
        <v>6.5579124636399255E-2</v>
      </c>
      <c r="L28" s="49">
        <v>779848</v>
      </c>
      <c r="M28" s="334">
        <v>10147</v>
      </c>
      <c r="N28" s="335">
        <v>789995</v>
      </c>
      <c r="O28" s="49">
        <v>703414</v>
      </c>
      <c r="P28" s="334">
        <v>27680</v>
      </c>
      <c r="Q28" s="335">
        <v>731094</v>
      </c>
      <c r="R28" s="46">
        <f t="shared" si="27"/>
        <v>0.10866147105403079</v>
      </c>
      <c r="S28" s="46">
        <f t="shared" si="28"/>
        <v>8.0565563388565575E-2</v>
      </c>
      <c r="T28" s="49">
        <v>764691</v>
      </c>
      <c r="U28" s="334">
        <v>10147</v>
      </c>
      <c r="V28" s="335">
        <v>774838</v>
      </c>
      <c r="W28" s="49">
        <v>958975</v>
      </c>
      <c r="X28" s="334">
        <v>55789</v>
      </c>
      <c r="Y28" s="335">
        <v>1014764</v>
      </c>
      <c r="Z28" s="46">
        <f t="shared" si="29"/>
        <v>-0.20259547954847623</v>
      </c>
      <c r="AA28" s="46">
        <f t="shared" si="30"/>
        <v>-0.23643526967846706</v>
      </c>
      <c r="AB28" s="49"/>
      <c r="AC28" s="334"/>
      <c r="AD28" s="335"/>
      <c r="AE28" s="49"/>
      <c r="AF28" s="334"/>
      <c r="AG28" s="335"/>
      <c r="AH28" s="46"/>
      <c r="AI28" s="46"/>
    </row>
    <row r="29" spans="1:35" s="25" customFormat="1">
      <c r="A29" s="68" t="s">
        <v>30</v>
      </c>
      <c r="B29" s="170" t="s">
        <v>204</v>
      </c>
      <c r="C29" s="170" t="s">
        <v>31</v>
      </c>
      <c r="D29" s="91">
        <v>-34815</v>
      </c>
      <c r="E29" s="344">
        <v>4263</v>
      </c>
      <c r="F29" s="345">
        <v>-30552</v>
      </c>
      <c r="G29" s="91">
        <v>128988</v>
      </c>
      <c r="H29" s="344">
        <v>-5085</v>
      </c>
      <c r="I29" s="345">
        <v>123903</v>
      </c>
      <c r="J29" s="90" t="str">
        <f t="shared" si="25"/>
        <v>N/A</v>
      </c>
      <c r="K29" s="90" t="str">
        <f t="shared" si="26"/>
        <v>N/A</v>
      </c>
      <c r="L29" s="91">
        <v>-26371</v>
      </c>
      <c r="M29" s="344">
        <v>6852</v>
      </c>
      <c r="N29" s="345">
        <v>-19519</v>
      </c>
      <c r="O29" s="91">
        <v>119312</v>
      </c>
      <c r="P29" s="344">
        <v>-26907</v>
      </c>
      <c r="Q29" s="345">
        <v>92405</v>
      </c>
      <c r="R29" s="90" t="str">
        <f t="shared" si="27"/>
        <v>N/A</v>
      </c>
      <c r="S29" s="90" t="str">
        <f t="shared" si="28"/>
        <v>N/A</v>
      </c>
      <c r="T29" s="91">
        <v>50680</v>
      </c>
      <c r="U29" s="344">
        <v>6922</v>
      </c>
      <c r="V29" s="345">
        <v>57602</v>
      </c>
      <c r="W29" s="91">
        <v>279414</v>
      </c>
      <c r="X29" s="344">
        <v>-26246</v>
      </c>
      <c r="Y29" s="345">
        <v>253168</v>
      </c>
      <c r="Z29" s="90">
        <f t="shared" si="29"/>
        <v>-0.81862039840523382</v>
      </c>
      <c r="AA29" s="90">
        <f t="shared" si="30"/>
        <v>-0.77247519433735701</v>
      </c>
      <c r="AB29" s="91"/>
      <c r="AC29" s="344"/>
      <c r="AD29" s="345"/>
      <c r="AE29" s="91"/>
      <c r="AF29" s="344"/>
      <c r="AG29" s="345"/>
      <c r="AH29" s="90"/>
      <c r="AI29" s="90"/>
    </row>
    <row r="30" spans="1:35" s="66" customFormat="1" ht="12">
      <c r="A30" s="58" t="s">
        <v>32</v>
      </c>
      <c r="B30" s="60" t="s">
        <v>32</v>
      </c>
      <c r="C30" s="60" t="s">
        <v>254</v>
      </c>
      <c r="D30" s="65">
        <f t="shared" ref="D30:I30" si="31">IFERROR(D29/D$8,"")</f>
        <v>-4.7405490621978009E-3</v>
      </c>
      <c r="E30" s="338" t="str">
        <f t="shared" si="31"/>
        <v/>
      </c>
      <c r="F30" s="339">
        <f t="shared" si="31"/>
        <v>-4.1600820033970186E-3</v>
      </c>
      <c r="G30" s="65">
        <f t="shared" si="31"/>
        <v>1.7673816230566929E-2</v>
      </c>
      <c r="H30" s="338" t="str">
        <f t="shared" si="31"/>
        <v/>
      </c>
      <c r="I30" s="339">
        <f t="shared" si="31"/>
        <v>1.6977074242688732E-2</v>
      </c>
      <c r="J30" s="62">
        <f>IF((ABS((D30-G30)*10000))&lt;1000,(D30-G30)*10000,"N/A")</f>
        <v>-224.14365292764728</v>
      </c>
      <c r="K30" s="62">
        <f>IF((ABS((F30-I30)*10000))&lt;1000,(F30-I30)*10000,"N/A")</f>
        <v>-211.37156246085749</v>
      </c>
      <c r="L30" s="65">
        <f t="shared" ref="L30:Q30" si="32">IFERROR(L29/L$8,"")</f>
        <v>-2.4042364741754954E-3</v>
      </c>
      <c r="M30" s="338" t="str">
        <f t="shared" si="32"/>
        <v/>
      </c>
      <c r="N30" s="339">
        <f t="shared" si="32"/>
        <v>-1.7795416078052215E-3</v>
      </c>
      <c r="O30" s="65">
        <f t="shared" si="32"/>
        <v>1.1023696253336573E-2</v>
      </c>
      <c r="P30" s="338" t="str">
        <f t="shared" si="32"/>
        <v/>
      </c>
      <c r="Q30" s="339">
        <f t="shared" si="32"/>
        <v>8.5376546557728149E-3</v>
      </c>
      <c r="R30" s="62">
        <f>IF((ABS((L30-O30)*10000))&lt;1000,(L30-O30)*10000,"N/A")</f>
        <v>-134.27932727512069</v>
      </c>
      <c r="S30" s="62">
        <f>IF((ABS((N30-Q30)*10000))&lt;1000,(N30-Q30)*10000,"N/A")</f>
        <v>-103.17196263578037</v>
      </c>
      <c r="T30" s="65">
        <f t="shared" ref="T30:Y30" si="33">IFERROR(T29/T$8,"")</f>
        <v>3.3139164941431366E-3</v>
      </c>
      <c r="U30" s="338" t="str">
        <f t="shared" si="33"/>
        <v/>
      </c>
      <c r="V30" s="339">
        <f t="shared" si="33"/>
        <v>3.7665394217764984E-3</v>
      </c>
      <c r="W30" s="65">
        <f t="shared" si="33"/>
        <v>1.8790416453177926E-2</v>
      </c>
      <c r="X30" s="338" t="str">
        <f t="shared" si="33"/>
        <v/>
      </c>
      <c r="Y30" s="339">
        <f t="shared" si="33"/>
        <v>1.7025389395728736E-2</v>
      </c>
      <c r="Z30" s="62">
        <f>IF((ABS((T30-W30)*10000))&lt;1000,(T30-W30)*10000,"N/A")</f>
        <v>-154.76499959034791</v>
      </c>
      <c r="AA30" s="62">
        <f>IF((ABS((V30-Y30)*10000))&lt;1000,(V30-Y30)*10000,"N/A")</f>
        <v>-132.58849973952238</v>
      </c>
      <c r="AB30" s="65"/>
      <c r="AC30" s="338"/>
      <c r="AD30" s="339"/>
      <c r="AE30" s="65"/>
      <c r="AF30" s="338"/>
      <c r="AG30" s="339"/>
      <c r="AH30" s="62"/>
      <c r="AI30" s="62"/>
    </row>
    <row r="31" spans="1:35" s="25" customFormat="1">
      <c r="A31" s="68" t="s">
        <v>100</v>
      </c>
      <c r="B31" s="162" t="s">
        <v>320</v>
      </c>
      <c r="C31" s="162" t="s">
        <v>34</v>
      </c>
      <c r="D31" s="53">
        <v>386328</v>
      </c>
      <c r="E31" s="336">
        <v>147680</v>
      </c>
      <c r="F31" s="337">
        <v>534008</v>
      </c>
      <c r="G31" s="53">
        <v>408917</v>
      </c>
      <c r="H31" s="336">
        <v>145060</v>
      </c>
      <c r="I31" s="337">
        <v>553977</v>
      </c>
      <c r="J31" s="52">
        <f>IF((ABS((D31/G31)-1))&lt;100%,(D31/G31)-1,"N/A")</f>
        <v>-5.524103913508116E-2</v>
      </c>
      <c r="K31" s="52">
        <f>IF((ABS((F31/I31)-1))&lt;100%,(F31/I31)-1,"N/A")</f>
        <v>-3.6046622874234879E-2</v>
      </c>
      <c r="L31" s="53">
        <v>586747</v>
      </c>
      <c r="M31" s="336">
        <v>222614</v>
      </c>
      <c r="N31" s="337">
        <v>809361</v>
      </c>
      <c r="O31" s="53">
        <v>584409</v>
      </c>
      <c r="P31" s="336">
        <v>217582</v>
      </c>
      <c r="Q31" s="337">
        <v>801991</v>
      </c>
      <c r="R31" s="52">
        <f>IF((ABS((L31/O31)-1))&lt;100%,(L31/O31)-1,"N/A")</f>
        <v>4.0006228514619657E-3</v>
      </c>
      <c r="S31" s="52">
        <f>IF((ABS((N31/Q31)-1))&lt;100%,(N31/Q31)-1,"N/A")</f>
        <v>9.1896293100546256E-3</v>
      </c>
      <c r="T31" s="53">
        <v>979809</v>
      </c>
      <c r="U31" s="336">
        <v>299973</v>
      </c>
      <c r="V31" s="337">
        <v>1279782</v>
      </c>
      <c r="W31" s="53">
        <v>920351</v>
      </c>
      <c r="X31" s="336">
        <v>294848</v>
      </c>
      <c r="Y31" s="337">
        <v>1215199</v>
      </c>
      <c r="Z31" s="52">
        <f>IF((ABS((T31/W31)-1))&lt;100%,(T31/W31)-1,"N/A")</f>
        <v>6.4603613186708042E-2</v>
      </c>
      <c r="AA31" s="52">
        <f>IF((ABS((V31/Y31)-1))&lt;100%,(V31/Y31)-1,"N/A")</f>
        <v>5.314602793451928E-2</v>
      </c>
      <c r="AB31" s="53"/>
      <c r="AC31" s="336"/>
      <c r="AD31" s="337"/>
      <c r="AE31" s="53"/>
      <c r="AF31" s="336"/>
      <c r="AG31" s="337"/>
      <c r="AH31" s="52"/>
      <c r="AI31" s="52"/>
    </row>
    <row r="32" spans="1:35" s="66" customFormat="1" ht="12">
      <c r="A32" s="58" t="s">
        <v>35</v>
      </c>
      <c r="B32" s="60" t="s">
        <v>35</v>
      </c>
      <c r="C32" s="60" t="s">
        <v>255</v>
      </c>
      <c r="D32" s="93">
        <f t="shared" ref="D32:I32" si="34">IFERROR(D31/D$8,"")</f>
        <v>5.2603959158430337E-2</v>
      </c>
      <c r="E32" s="338" t="str">
        <f t="shared" si="34"/>
        <v/>
      </c>
      <c r="F32" s="346">
        <f t="shared" si="34"/>
        <v>7.2712656142643203E-2</v>
      </c>
      <c r="G32" s="93">
        <f t="shared" si="34"/>
        <v>5.6029428408493322E-2</v>
      </c>
      <c r="H32" s="338" t="str">
        <f t="shared" si="34"/>
        <v/>
      </c>
      <c r="I32" s="346">
        <f t="shared" si="34"/>
        <v>7.590541518560466E-2</v>
      </c>
      <c r="J32" s="62">
        <f>IF((ABS((D32-G32)*10000))&lt;1000,(D32-G32)*10000,"N/A")</f>
        <v>-34.254692500629844</v>
      </c>
      <c r="K32" s="62">
        <f>IF((ABS((F32-I32)*10000))&lt;1000,(F32-I32)*10000,"N/A")</f>
        <v>-31.927590429614572</v>
      </c>
      <c r="L32" s="93">
        <f t="shared" ref="L32:Q32" si="35">IFERROR(L31/L$8,"")</f>
        <v>5.3493554985137061E-2</v>
      </c>
      <c r="M32" s="338" t="str">
        <f t="shared" si="35"/>
        <v/>
      </c>
      <c r="N32" s="346">
        <f t="shared" si="35"/>
        <v>7.3789209244061779E-2</v>
      </c>
      <c r="O32" s="93">
        <f t="shared" si="35"/>
        <v>5.3995803470867756E-2</v>
      </c>
      <c r="P32" s="338" t="str">
        <f t="shared" si="35"/>
        <v/>
      </c>
      <c r="Q32" s="346">
        <f t="shared" si="35"/>
        <v>7.4099044370303499E-2</v>
      </c>
      <c r="R32" s="62">
        <f>IF((ABS((L32-O32)*10000))&lt;1000,(L32-O32)*10000,"N/A")</f>
        <v>-5.0224848573069556</v>
      </c>
      <c r="S32" s="62">
        <f>IF((ABS((N32-Q32)*10000))&lt;1000,(N32-Q32)*10000,"N/A")</f>
        <v>-3.0983512624171983</v>
      </c>
      <c r="T32" s="93">
        <f t="shared" ref="T32:Y32" si="36">IFERROR(T31/T$8,"")</f>
        <v>6.4068768867598505E-2</v>
      </c>
      <c r="U32" s="338" t="str">
        <f t="shared" si="36"/>
        <v/>
      </c>
      <c r="V32" s="346">
        <f t="shared" si="36"/>
        <v>8.3683715049476942E-2</v>
      </c>
      <c r="W32" s="93">
        <f t="shared" si="36"/>
        <v>6.1893028170022825E-2</v>
      </c>
      <c r="X32" s="338" t="str">
        <f t="shared" si="36"/>
        <v/>
      </c>
      <c r="Y32" s="346">
        <f t="shared" si="36"/>
        <v>8.172137145413387E-2</v>
      </c>
      <c r="Z32" s="62">
        <f>IF((ABS((T32-W32)*10000))&lt;1000,(T32-W32)*10000,"N/A")</f>
        <v>21.757406975756801</v>
      </c>
      <c r="AA32" s="62">
        <f>IF((ABS((V32-Y32)*10000))&lt;1000,(V32-Y32)*10000,"N/A")</f>
        <v>19.623435953430718</v>
      </c>
      <c r="AB32" s="93"/>
      <c r="AC32" s="338"/>
      <c r="AD32" s="346"/>
      <c r="AE32" s="93"/>
      <c r="AF32" s="338"/>
      <c r="AG32" s="346"/>
      <c r="AH32" s="62"/>
      <c r="AI32" s="62"/>
    </row>
    <row r="33" spans="1:229" s="25" customFormat="1">
      <c r="A33" s="68" t="s">
        <v>36</v>
      </c>
      <c r="B33" s="162" t="s">
        <v>36</v>
      </c>
      <c r="C33" s="162" t="s">
        <v>36</v>
      </c>
      <c r="D33" s="53">
        <v>352571</v>
      </c>
      <c r="E33" s="336">
        <v>148271</v>
      </c>
      <c r="F33" s="337">
        <v>500842</v>
      </c>
      <c r="G33" s="53">
        <v>355979</v>
      </c>
      <c r="H33" s="336">
        <v>145238</v>
      </c>
      <c r="I33" s="337">
        <v>501217</v>
      </c>
      <c r="J33" s="52">
        <f>IF((ABS((D33/G33)-1))&lt;100%,(D33/G33)-1,"N/A")</f>
        <v>-9.5735984426047471E-3</v>
      </c>
      <c r="K33" s="52">
        <f>IF((ABS((F33/I33)-1))&lt;100%,(F33/I33)-1,"N/A")</f>
        <v>-7.4817893247836054E-4</v>
      </c>
      <c r="L33" s="53">
        <v>547660</v>
      </c>
      <c r="M33" s="336">
        <v>223417</v>
      </c>
      <c r="N33" s="337">
        <v>771077</v>
      </c>
      <c r="O33" s="53">
        <v>548352</v>
      </c>
      <c r="P33" s="336">
        <v>217764</v>
      </c>
      <c r="Q33" s="337">
        <v>766116</v>
      </c>
      <c r="R33" s="52">
        <f>IF((ABS((L33/O33)-1))&lt;100%,(L33/O33)-1,"N/A")</f>
        <v>-1.2619631185807334E-3</v>
      </c>
      <c r="S33" s="52">
        <f>IF((ABS((N33/Q33)-1))&lt;100%,(N33/Q33)-1,"N/A")</f>
        <v>6.4755206783306818E-3</v>
      </c>
      <c r="T33" s="53">
        <v>885500</v>
      </c>
      <c r="U33" s="336">
        <v>300962</v>
      </c>
      <c r="V33" s="337">
        <v>1186462</v>
      </c>
      <c r="W33" s="53">
        <v>852089</v>
      </c>
      <c r="X33" s="336">
        <v>295026</v>
      </c>
      <c r="Y33" s="337">
        <v>1147115</v>
      </c>
      <c r="Z33" s="52">
        <f>IF((ABS((T33/W33)-1))&lt;100%,(T33/W33)-1,"N/A")</f>
        <v>3.9210692779744871E-2</v>
      </c>
      <c r="AA33" s="52">
        <f>IF((ABS((V33/Y33)-1))&lt;100%,(V33/Y33)-1,"N/A")</f>
        <v>3.4300832959206273E-2</v>
      </c>
      <c r="AB33" s="53"/>
      <c r="AC33" s="336"/>
      <c r="AD33" s="337"/>
      <c r="AE33" s="53"/>
      <c r="AF33" s="336"/>
      <c r="AG33" s="337"/>
      <c r="AH33" s="52"/>
      <c r="AI33" s="52"/>
    </row>
    <row r="34" spans="1:229" s="66" customFormat="1" ht="12" hidden="1" outlineLevel="1">
      <c r="A34" s="58" t="s">
        <v>37</v>
      </c>
      <c r="B34" s="60" t="s">
        <v>37</v>
      </c>
      <c r="C34" s="60" t="s">
        <v>256</v>
      </c>
      <c r="D34" s="93">
        <f t="shared" ref="D34:I34" si="37">IFERROR(D33/D$8,"")</f>
        <v>4.8007471590065805E-2</v>
      </c>
      <c r="E34" s="338" t="str">
        <f t="shared" si="37"/>
        <v/>
      </c>
      <c r="F34" s="346">
        <f t="shared" si="37"/>
        <v>6.8196641488130719E-2</v>
      </c>
      <c r="G34" s="93">
        <f t="shared" si="37"/>
        <v>4.8775912704600306E-2</v>
      </c>
      <c r="H34" s="338" t="str">
        <f t="shared" si="37"/>
        <v/>
      </c>
      <c r="I34" s="346">
        <f t="shared" si="37"/>
        <v>6.8676288876764219E-2</v>
      </c>
      <c r="J34" s="62">
        <f>IF((ABS((D34-G34)*10000))&lt;1000,(D34-G34)*10000,"N/A")</f>
        <v>-7.6844111453450159</v>
      </c>
      <c r="K34" s="62">
        <f>IF((ABS((F34-I34)*10000))&lt;1000,(F34-I34)*10000,"N/A")</f>
        <v>-4.7964738863350007</v>
      </c>
      <c r="L34" s="93">
        <f t="shared" ref="L34:Q34" si="38">IFERROR(L33/L$8,"")</f>
        <v>4.9930004453640431E-2</v>
      </c>
      <c r="M34" s="338" t="str">
        <f t="shared" si="38"/>
        <v/>
      </c>
      <c r="N34" s="346">
        <f t="shared" si="38"/>
        <v>7.0298867991271413E-2</v>
      </c>
      <c r="O34" s="93">
        <f t="shared" si="38"/>
        <v>5.0664358052078723E-2</v>
      </c>
      <c r="P34" s="338" t="str">
        <f t="shared" si="38"/>
        <v/>
      </c>
      <c r="Q34" s="346">
        <f t="shared" si="38"/>
        <v>7.0784414634078738E-2</v>
      </c>
      <c r="R34" s="62">
        <f>IF((ABS((L34-O34)*10000))&lt;1000,(L34-O34)*10000,"N/A")</f>
        <v>-7.3435359843829211</v>
      </c>
      <c r="S34" s="62">
        <f>IF((ABS((N34-Q34)*10000))&lt;1000,(N34-Q34)*10000,"N/A")</f>
        <v>-4.855466428073246</v>
      </c>
      <c r="T34" s="93">
        <f t="shared" ref="T34:Y34" si="39">IFERROR(T33/T$8,"")</f>
        <v>5.7901993992970545E-2</v>
      </c>
      <c r="U34" s="338" t="str">
        <f t="shared" si="39"/>
        <v/>
      </c>
      <c r="V34" s="346">
        <f t="shared" si="39"/>
        <v>7.7581609934373602E-2</v>
      </c>
      <c r="W34" s="93">
        <f t="shared" si="39"/>
        <v>5.7302451434688047E-2</v>
      </c>
      <c r="X34" s="338" t="str">
        <f t="shared" si="39"/>
        <v/>
      </c>
      <c r="Y34" s="346">
        <f t="shared" si="39"/>
        <v>7.7142765107285946E-2</v>
      </c>
      <c r="Z34" s="62">
        <f>IF((ABS((T34-W34)*10000))&lt;1000,(T34-W34)*10000,"N/A")</f>
        <v>5.9954255828249812</v>
      </c>
      <c r="AA34" s="62">
        <f>IF((ABS((V34-Y34)*10000))&lt;1000,(V34-Y34)*10000,"N/A")</f>
        <v>4.3884482708765606</v>
      </c>
      <c r="AB34" s="93"/>
      <c r="AC34" s="338"/>
      <c r="AD34" s="346"/>
      <c r="AE34" s="93"/>
      <c r="AF34" s="338"/>
      <c r="AG34" s="346"/>
      <c r="AH34" s="62"/>
      <c r="AI34" s="62"/>
    </row>
    <row r="35" spans="1:229" collapsed="1">
      <c r="A35" s="20"/>
      <c r="B35" s="19"/>
      <c r="C35" s="19"/>
      <c r="D35" s="19"/>
      <c r="E35" s="19"/>
      <c r="F35" s="19"/>
      <c r="G35" s="19"/>
      <c r="H35" s="19"/>
      <c r="I35" s="19"/>
      <c r="J35" s="103"/>
      <c r="K35" s="103"/>
      <c r="L35" s="25"/>
      <c r="M35" s="25"/>
      <c r="N35" s="25"/>
      <c r="O35" s="25"/>
      <c r="P35" s="25"/>
      <c r="Q35" s="25"/>
      <c r="R35" s="138"/>
      <c r="S35" s="138"/>
      <c r="T35" s="25"/>
      <c r="U35" s="25"/>
      <c r="V35" s="25"/>
      <c r="W35" s="25"/>
      <c r="X35" s="25"/>
      <c r="Y35" s="25"/>
      <c r="Z35" s="138"/>
      <c r="AA35" s="138"/>
      <c r="AB35" s="352"/>
    </row>
    <row r="36" spans="1:229" s="67" customFormat="1">
      <c r="A36" s="107"/>
      <c r="B36" s="106"/>
      <c r="C36" s="176"/>
      <c r="D36" s="108"/>
      <c r="E36" s="108"/>
      <c r="F36" s="108"/>
      <c r="G36" s="108"/>
      <c r="H36" s="108"/>
      <c r="I36" s="108"/>
      <c r="J36" s="109"/>
      <c r="K36" s="109"/>
      <c r="L36" s="66"/>
      <c r="M36" s="66"/>
      <c r="N36" s="66"/>
      <c r="O36" s="66"/>
      <c r="P36" s="66"/>
      <c r="Q36" s="66"/>
      <c r="R36" s="138"/>
      <c r="S36" s="138"/>
      <c r="T36" s="66"/>
      <c r="U36" s="66"/>
      <c r="V36" s="66"/>
      <c r="W36" s="66"/>
      <c r="X36" s="66"/>
      <c r="Y36" s="66"/>
      <c r="Z36" s="138"/>
      <c r="AA36" s="138"/>
      <c r="AB36" s="352"/>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row>
    <row r="37" spans="1:229" s="359" customFormat="1">
      <c r="A37" s="353"/>
      <c r="B37" s="354"/>
      <c r="C37" s="354"/>
      <c r="D37" s="355"/>
      <c r="E37" s="355"/>
      <c r="F37" s="355"/>
      <c r="G37" s="355"/>
      <c r="H37" s="355"/>
      <c r="I37" s="355"/>
      <c r="J37" s="356"/>
      <c r="K37" s="356"/>
      <c r="L37" s="357"/>
      <c r="M37" s="357"/>
      <c r="N37" s="357"/>
      <c r="O37" s="357"/>
      <c r="P37" s="357"/>
      <c r="Q37" s="357"/>
      <c r="R37" s="358"/>
      <c r="S37" s="358"/>
      <c r="T37" s="357"/>
      <c r="U37" s="357"/>
      <c r="V37" s="357"/>
      <c r="W37" s="357"/>
      <c r="X37" s="357"/>
      <c r="Y37" s="357"/>
      <c r="Z37" s="358"/>
      <c r="AA37" s="358"/>
      <c r="AB37" s="352"/>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7"/>
      <c r="BR37" s="357"/>
      <c r="BS37" s="357"/>
      <c r="BT37" s="357"/>
      <c r="BU37" s="357"/>
      <c r="BV37" s="357"/>
      <c r="BW37" s="357"/>
      <c r="BX37" s="357"/>
      <c r="BY37" s="357"/>
      <c r="BZ37" s="357"/>
      <c r="CA37" s="357"/>
      <c r="CB37" s="357"/>
      <c r="CC37" s="357"/>
      <c r="CD37" s="357"/>
      <c r="CE37" s="357"/>
      <c r="CF37" s="357"/>
      <c r="CG37" s="357"/>
      <c r="CH37" s="357"/>
      <c r="CI37" s="357"/>
      <c r="CJ37" s="357"/>
      <c r="CK37" s="357"/>
      <c r="CL37" s="357"/>
      <c r="CM37" s="357"/>
      <c r="CN37" s="357"/>
      <c r="CO37" s="357"/>
      <c r="CP37" s="357"/>
      <c r="CQ37" s="357"/>
      <c r="CR37" s="357"/>
      <c r="CS37" s="357"/>
      <c r="CT37" s="357"/>
      <c r="CU37" s="357"/>
      <c r="CV37" s="357"/>
      <c r="CW37" s="357"/>
      <c r="CX37" s="357"/>
      <c r="CY37" s="357"/>
      <c r="CZ37" s="357"/>
      <c r="DA37" s="357"/>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c r="ED37" s="357"/>
      <c r="EE37" s="357"/>
      <c r="EF37" s="357"/>
      <c r="EG37" s="357"/>
      <c r="EH37" s="357"/>
      <c r="EI37" s="357"/>
      <c r="EJ37" s="357"/>
      <c r="EK37" s="357"/>
      <c r="EL37" s="357"/>
      <c r="EM37" s="357"/>
      <c r="EN37" s="357"/>
      <c r="EO37" s="357"/>
      <c r="EP37" s="357"/>
      <c r="EQ37" s="357"/>
      <c r="ER37" s="357"/>
      <c r="ES37" s="357"/>
      <c r="ET37" s="357"/>
      <c r="EU37" s="357"/>
      <c r="EV37" s="357"/>
      <c r="EW37" s="357"/>
      <c r="EX37" s="357"/>
      <c r="EY37" s="357"/>
      <c r="EZ37" s="357"/>
      <c r="FA37" s="357"/>
      <c r="FB37" s="357"/>
      <c r="FC37" s="357"/>
      <c r="FD37" s="357"/>
      <c r="FE37" s="357"/>
      <c r="FF37" s="357"/>
      <c r="FG37" s="357"/>
      <c r="FH37" s="357"/>
      <c r="FI37" s="357"/>
      <c r="FJ37" s="357"/>
      <c r="FK37" s="357"/>
      <c r="FL37" s="357"/>
      <c r="FM37" s="357"/>
      <c r="FN37" s="357"/>
      <c r="FO37" s="357"/>
      <c r="FP37" s="357"/>
      <c r="FQ37" s="357"/>
      <c r="FR37" s="357"/>
      <c r="FS37" s="357"/>
      <c r="FT37" s="357"/>
      <c r="FU37" s="357"/>
      <c r="FV37" s="357"/>
      <c r="FW37" s="357"/>
      <c r="FX37" s="357"/>
      <c r="FY37" s="357"/>
      <c r="FZ37" s="357"/>
      <c r="GA37" s="357"/>
      <c r="GB37" s="357"/>
      <c r="GC37" s="357"/>
      <c r="GD37" s="357"/>
      <c r="GE37" s="357"/>
      <c r="GF37" s="357"/>
      <c r="GG37" s="357"/>
      <c r="GH37" s="357"/>
      <c r="GI37" s="357"/>
      <c r="GJ37" s="357"/>
      <c r="GK37" s="357"/>
      <c r="GL37" s="357"/>
      <c r="GM37" s="357"/>
      <c r="GN37" s="357"/>
      <c r="GO37" s="357"/>
      <c r="GP37" s="357"/>
      <c r="GQ37" s="357"/>
      <c r="GR37" s="357"/>
      <c r="GS37" s="357"/>
      <c r="GT37" s="357"/>
      <c r="GU37" s="357"/>
      <c r="GV37" s="357"/>
      <c r="GW37" s="357"/>
      <c r="GX37" s="357"/>
      <c r="GY37" s="357"/>
      <c r="GZ37" s="357"/>
      <c r="HA37" s="357"/>
      <c r="HB37" s="357"/>
      <c r="HC37" s="357"/>
      <c r="HD37" s="357"/>
      <c r="HE37" s="357"/>
      <c r="HF37" s="357"/>
      <c r="HG37" s="357"/>
      <c r="HH37" s="357"/>
      <c r="HI37" s="357"/>
      <c r="HJ37" s="357"/>
      <c r="HK37" s="357"/>
      <c r="HL37" s="357"/>
      <c r="HM37" s="357"/>
      <c r="HN37" s="357"/>
      <c r="HO37" s="357"/>
      <c r="HP37" s="357"/>
      <c r="HQ37" s="357"/>
      <c r="HR37" s="357"/>
      <c r="HS37" s="357"/>
      <c r="HT37" s="357"/>
      <c r="HU37" s="357"/>
    </row>
    <row r="38" spans="1:229" s="25" customFormat="1">
      <c r="A38" s="39"/>
      <c r="J38" s="138"/>
      <c r="K38" s="138"/>
      <c r="R38" s="138"/>
      <c r="S38" s="138"/>
      <c r="Z38" s="138"/>
      <c r="AA38" s="138"/>
      <c r="AB38" s="352"/>
    </row>
    <row r="39" spans="1:229" s="25" customFormat="1">
      <c r="A39" s="39"/>
      <c r="J39" s="138"/>
      <c r="K39" s="138"/>
      <c r="R39" s="138"/>
      <c r="S39" s="138"/>
      <c r="Z39" s="138"/>
      <c r="AA39" s="138"/>
      <c r="AB39" s="352"/>
    </row>
    <row r="40" spans="1:229" s="25" customFormat="1">
      <c r="A40" s="39"/>
      <c r="J40" s="138"/>
      <c r="K40" s="138"/>
      <c r="R40" s="138"/>
      <c r="S40" s="138"/>
      <c r="Z40" s="138"/>
      <c r="AA40" s="138"/>
      <c r="AB40" s="352"/>
    </row>
    <row r="41" spans="1:229" s="25" customFormat="1">
      <c r="A41" s="39"/>
      <c r="J41" s="138"/>
      <c r="K41" s="138"/>
      <c r="R41" s="138"/>
      <c r="S41" s="138"/>
      <c r="Z41" s="138"/>
      <c r="AA41" s="138"/>
      <c r="AB41" s="352"/>
    </row>
    <row r="42" spans="1:229" s="25" customFormat="1">
      <c r="A42" s="39"/>
      <c r="J42" s="138"/>
      <c r="K42" s="138"/>
      <c r="R42" s="138"/>
      <c r="S42" s="138"/>
      <c r="Z42" s="138"/>
      <c r="AA42" s="138"/>
      <c r="AB42" s="352"/>
    </row>
    <row r="43" spans="1:229" s="25" customFormat="1">
      <c r="A43" s="39"/>
      <c r="J43" s="138"/>
      <c r="K43" s="138"/>
      <c r="R43" s="138"/>
      <c r="S43" s="138"/>
      <c r="Z43" s="138"/>
      <c r="AA43" s="138"/>
      <c r="AB43" s="352"/>
    </row>
    <row r="44" spans="1:229" s="25" customFormat="1">
      <c r="A44" s="39"/>
      <c r="J44" s="138"/>
      <c r="K44" s="138"/>
      <c r="R44" s="138"/>
      <c r="S44" s="138"/>
      <c r="Z44" s="138"/>
      <c r="AA44" s="138"/>
      <c r="AB44" s="352"/>
    </row>
    <row r="45" spans="1:229" s="25" customFormat="1">
      <c r="A45" s="39"/>
      <c r="J45" s="138"/>
      <c r="K45" s="138"/>
      <c r="R45" s="138"/>
      <c r="S45" s="138"/>
      <c r="Z45" s="138"/>
      <c r="AA45" s="138"/>
      <c r="AB45" s="352"/>
    </row>
    <row r="46" spans="1:229" s="25" customFormat="1">
      <c r="A46" s="39"/>
      <c r="J46" s="138"/>
      <c r="K46" s="138"/>
      <c r="R46" s="138"/>
      <c r="S46" s="138"/>
      <c r="Z46" s="138"/>
      <c r="AA46" s="138"/>
      <c r="AB46" s="352"/>
    </row>
    <row r="47" spans="1:229" s="25" customFormat="1">
      <c r="A47" s="39"/>
      <c r="J47" s="138"/>
      <c r="K47" s="138"/>
      <c r="R47" s="138"/>
      <c r="S47" s="138"/>
      <c r="Z47" s="138"/>
      <c r="AA47" s="138"/>
      <c r="AB47" s="352"/>
    </row>
    <row r="48" spans="1:229" s="25" customFormat="1">
      <c r="A48" s="39"/>
      <c r="J48" s="138"/>
      <c r="K48" s="138"/>
      <c r="R48" s="138"/>
      <c r="S48" s="138"/>
      <c r="Z48" s="138"/>
      <c r="AA48" s="138"/>
      <c r="AB48" s="352"/>
    </row>
    <row r="49" spans="1:28" s="25" customFormat="1">
      <c r="A49" s="39"/>
      <c r="J49" s="138"/>
      <c r="K49" s="138"/>
      <c r="R49" s="138"/>
      <c r="S49" s="138"/>
      <c r="Z49" s="138"/>
      <c r="AA49" s="138"/>
      <c r="AB49" s="352"/>
    </row>
    <row r="50" spans="1:28" s="25" customFormat="1">
      <c r="A50" s="39"/>
      <c r="J50" s="138"/>
      <c r="K50" s="138"/>
      <c r="R50" s="138"/>
      <c r="S50" s="138"/>
      <c r="Z50" s="138"/>
      <c r="AA50" s="138"/>
    </row>
    <row r="51" spans="1:28" s="25" customFormat="1">
      <c r="A51" s="39"/>
      <c r="J51" s="138"/>
      <c r="K51" s="138"/>
      <c r="R51" s="138"/>
      <c r="S51" s="138"/>
      <c r="Z51" s="138"/>
      <c r="AA51" s="138"/>
    </row>
    <row r="52" spans="1:28" s="25" customFormat="1">
      <c r="A52" s="39"/>
      <c r="J52" s="138"/>
      <c r="K52" s="138"/>
      <c r="R52" s="138"/>
      <c r="S52" s="138"/>
      <c r="Z52" s="138"/>
      <c r="AA52" s="138"/>
    </row>
    <row r="53" spans="1:28" s="25" customFormat="1">
      <c r="A53" s="39"/>
      <c r="J53" s="138"/>
      <c r="K53" s="138"/>
      <c r="R53" s="138"/>
      <c r="S53" s="138"/>
      <c r="Z53" s="138"/>
      <c r="AA53" s="138"/>
    </row>
    <row r="54" spans="1:28" s="25" customFormat="1">
      <c r="A54" s="39"/>
      <c r="J54" s="138"/>
      <c r="K54" s="138"/>
      <c r="R54" s="138"/>
      <c r="S54" s="138"/>
      <c r="Z54" s="138"/>
      <c r="AA54" s="138"/>
      <c r="AB54" s="39"/>
    </row>
    <row r="55" spans="1:28" s="25" customFormat="1">
      <c r="A55" s="39"/>
      <c r="J55" s="138"/>
      <c r="K55" s="138"/>
      <c r="R55" s="138"/>
      <c r="S55" s="138"/>
      <c r="Z55" s="138"/>
      <c r="AA55" s="138"/>
    </row>
    <row r="56" spans="1:28" s="25" customFormat="1">
      <c r="A56" s="39"/>
      <c r="J56" s="138"/>
      <c r="K56" s="138"/>
      <c r="R56" s="138"/>
      <c r="S56" s="138"/>
      <c r="Z56" s="138"/>
      <c r="AA56" s="138"/>
    </row>
    <row r="57" spans="1:28" s="25" customFormat="1">
      <c r="A57" s="39"/>
      <c r="J57" s="138"/>
      <c r="K57" s="138"/>
      <c r="R57" s="138"/>
      <c r="S57" s="138"/>
      <c r="Z57" s="138"/>
      <c r="AA57" s="138"/>
      <c r="AB57" s="352"/>
    </row>
    <row r="58" spans="1:28" s="25" customFormat="1">
      <c r="A58" s="39"/>
      <c r="J58" s="138"/>
      <c r="K58" s="138"/>
      <c r="R58" s="138"/>
      <c r="S58" s="138"/>
      <c r="Z58" s="138"/>
      <c r="AA58" s="138"/>
      <c r="AB58" s="352"/>
    </row>
    <row r="59" spans="1:28" s="25" customFormat="1">
      <c r="A59" s="39"/>
      <c r="J59" s="138"/>
      <c r="K59" s="138"/>
      <c r="R59" s="138"/>
      <c r="S59" s="138"/>
      <c r="Z59" s="138"/>
      <c r="AA59" s="138"/>
      <c r="AB59" s="352"/>
    </row>
    <row r="60" spans="1:28" s="25" customFormat="1">
      <c r="A60" s="39"/>
      <c r="J60" s="138"/>
      <c r="K60" s="138"/>
      <c r="R60" s="138"/>
      <c r="S60" s="138"/>
      <c r="Z60" s="138"/>
      <c r="AA60" s="138"/>
      <c r="AB60" s="352"/>
    </row>
    <row r="61" spans="1:28" s="25" customFormat="1">
      <c r="A61" s="39"/>
      <c r="J61" s="138"/>
      <c r="K61" s="138"/>
      <c r="R61" s="138"/>
      <c r="S61" s="138"/>
      <c r="Z61" s="138"/>
      <c r="AA61" s="138"/>
      <c r="AB61" s="352"/>
    </row>
    <row r="62" spans="1:28" s="25" customFormat="1">
      <c r="A62" s="39"/>
      <c r="J62" s="138"/>
      <c r="K62" s="138"/>
      <c r="R62" s="138"/>
      <c r="S62" s="138"/>
      <c r="Z62" s="138"/>
      <c r="AA62" s="138"/>
      <c r="AB62" s="352"/>
    </row>
    <row r="63" spans="1:28" s="25" customFormat="1">
      <c r="A63" s="39"/>
      <c r="J63" s="138"/>
      <c r="K63" s="138"/>
      <c r="R63" s="138"/>
      <c r="S63" s="138"/>
      <c r="Z63" s="138"/>
      <c r="AA63" s="138"/>
      <c r="AB63" s="352"/>
    </row>
    <row r="64" spans="1:28" s="25" customFormat="1">
      <c r="A64" s="39"/>
      <c r="J64" s="138"/>
      <c r="K64" s="138"/>
      <c r="R64" s="138"/>
      <c r="S64" s="138"/>
      <c r="Z64" s="138"/>
      <c r="AA64" s="138"/>
      <c r="AB64" s="352"/>
    </row>
    <row r="65" spans="1:28" s="25" customFormat="1">
      <c r="A65" s="39"/>
      <c r="J65" s="138"/>
      <c r="K65" s="138"/>
      <c r="R65" s="138"/>
      <c r="S65" s="138"/>
      <c r="Z65" s="138"/>
      <c r="AA65" s="138"/>
      <c r="AB65" s="352"/>
    </row>
    <row r="66" spans="1:28" s="25" customFormat="1">
      <c r="A66" s="39"/>
      <c r="J66" s="138"/>
      <c r="K66" s="138"/>
      <c r="R66" s="138"/>
      <c r="S66" s="138"/>
      <c r="Z66" s="138"/>
      <c r="AA66" s="138"/>
      <c r="AB66" s="352"/>
    </row>
    <row r="67" spans="1:28" s="25" customFormat="1">
      <c r="A67" s="39"/>
      <c r="J67" s="138"/>
      <c r="K67" s="138"/>
      <c r="R67" s="138"/>
      <c r="S67" s="138"/>
      <c r="Z67" s="138"/>
      <c r="AA67" s="138"/>
      <c r="AB67" s="352"/>
    </row>
    <row r="68" spans="1:28" s="25" customFormat="1">
      <c r="A68" s="39"/>
      <c r="J68" s="138"/>
      <c r="K68" s="138"/>
      <c r="R68" s="138"/>
      <c r="S68" s="138"/>
      <c r="Z68" s="138"/>
      <c r="AA68" s="138"/>
      <c r="AB68" s="352"/>
    </row>
    <row r="69" spans="1:28" s="25" customFormat="1">
      <c r="A69" s="39"/>
      <c r="J69" s="138"/>
      <c r="K69" s="138"/>
      <c r="R69" s="138"/>
      <c r="S69" s="138"/>
      <c r="Z69" s="138"/>
      <c r="AA69" s="138"/>
      <c r="AB69" s="352"/>
    </row>
    <row r="70" spans="1:28" s="25" customFormat="1">
      <c r="A70" s="39"/>
      <c r="J70" s="138"/>
      <c r="K70" s="138"/>
      <c r="R70" s="138"/>
      <c r="S70" s="138"/>
      <c r="Z70" s="138"/>
      <c r="AA70" s="138"/>
      <c r="AB70" s="352"/>
    </row>
    <row r="71" spans="1:28" s="25" customFormat="1">
      <c r="A71" s="39"/>
      <c r="J71" s="138"/>
      <c r="K71" s="138"/>
      <c r="R71" s="138"/>
      <c r="S71" s="138"/>
      <c r="Z71" s="138"/>
      <c r="AA71" s="138"/>
      <c r="AB71" s="352"/>
    </row>
    <row r="72" spans="1:28" s="25" customFormat="1">
      <c r="A72" s="39"/>
      <c r="J72" s="138"/>
      <c r="K72" s="138"/>
      <c r="R72" s="138"/>
      <c r="S72" s="138"/>
      <c r="Z72" s="138"/>
      <c r="AA72" s="138"/>
      <c r="AB72" s="352"/>
    </row>
    <row r="73" spans="1:28" s="25" customFormat="1">
      <c r="A73" s="39"/>
      <c r="J73" s="138"/>
      <c r="K73" s="138"/>
      <c r="R73" s="138"/>
      <c r="S73" s="138"/>
      <c r="Z73" s="138"/>
      <c r="AA73" s="138"/>
      <c r="AB73" s="352"/>
    </row>
    <row r="74" spans="1:28" s="25" customFormat="1">
      <c r="A74" s="39"/>
      <c r="J74" s="138"/>
      <c r="K74" s="138"/>
      <c r="R74" s="138"/>
      <c r="S74" s="138"/>
      <c r="Z74" s="138"/>
      <c r="AA74" s="138"/>
      <c r="AB74" s="352"/>
    </row>
    <row r="75" spans="1:28" s="25" customFormat="1">
      <c r="A75" s="39"/>
      <c r="J75" s="138"/>
      <c r="K75" s="138"/>
      <c r="R75" s="138"/>
      <c r="S75" s="138"/>
      <c r="Z75" s="138"/>
      <c r="AA75" s="138"/>
    </row>
    <row r="76" spans="1:28" s="25" customFormat="1">
      <c r="A76" s="39"/>
      <c r="J76" s="138"/>
      <c r="K76" s="138"/>
      <c r="R76" s="138"/>
      <c r="S76" s="138"/>
      <c r="Z76" s="138"/>
      <c r="AA76" s="138"/>
    </row>
    <row r="77" spans="1:28" s="25" customFormat="1">
      <c r="A77" s="39"/>
      <c r="J77" s="138"/>
      <c r="K77" s="138"/>
      <c r="R77" s="138"/>
      <c r="S77" s="138"/>
      <c r="Z77" s="138"/>
      <c r="AA77" s="138"/>
    </row>
    <row r="78" spans="1:28" s="25" customFormat="1">
      <c r="A78" s="39"/>
      <c r="J78" s="138"/>
      <c r="K78" s="138"/>
      <c r="R78" s="138"/>
      <c r="S78" s="138"/>
      <c r="Z78" s="138"/>
      <c r="AA78" s="138"/>
    </row>
    <row r="79" spans="1:28" s="25" customFormat="1">
      <c r="A79" s="39"/>
      <c r="J79" s="138"/>
      <c r="K79" s="138"/>
      <c r="R79" s="138"/>
      <c r="S79" s="138"/>
      <c r="Z79" s="138"/>
      <c r="AA79" s="138"/>
      <c r="AB79" s="39"/>
    </row>
    <row r="80" spans="1:28" s="25" customFormat="1">
      <c r="A80" s="39"/>
      <c r="J80" s="138"/>
      <c r="K80" s="138"/>
      <c r="R80" s="138"/>
      <c r="S80" s="138"/>
      <c r="Z80" s="138"/>
      <c r="AA80" s="138"/>
    </row>
    <row r="82" spans="28:28">
      <c r="AB82" s="352"/>
    </row>
    <row r="83" spans="28:28">
      <c r="AB83" s="352"/>
    </row>
    <row r="84" spans="28:28">
      <c r="AB84" s="352"/>
    </row>
    <row r="85" spans="28:28">
      <c r="AB85" s="352"/>
    </row>
    <row r="86" spans="28:28">
      <c r="AB86" s="352"/>
    </row>
    <row r="87" spans="28:28">
      <c r="AB87" s="352"/>
    </row>
    <row r="88" spans="28:28">
      <c r="AB88" s="352"/>
    </row>
    <row r="89" spans="28:28">
      <c r="AB89" s="352"/>
    </row>
    <row r="90" spans="28:28">
      <c r="AB90" s="352"/>
    </row>
    <row r="91" spans="28:28">
      <c r="AB91" s="352"/>
    </row>
    <row r="92" spans="28:28">
      <c r="AB92" s="352"/>
    </row>
    <row r="93" spans="28:28">
      <c r="AB93" s="352"/>
    </row>
    <row r="94" spans="28:28">
      <c r="AB94" s="352"/>
    </row>
    <row r="95" spans="28:28">
      <c r="AB95" s="352"/>
    </row>
    <row r="96" spans="28:28">
      <c r="AB96" s="352"/>
    </row>
    <row r="97" spans="28:28">
      <c r="AB97" s="352"/>
    </row>
    <row r="98" spans="28:28">
      <c r="AB98" s="352"/>
    </row>
    <row r="99" spans="28:28">
      <c r="AB99" s="35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98"/>
  <sheetViews>
    <sheetView workbookViewId="0">
      <pane xSplit="3" ySplit="4" topLeftCell="AB74" activePane="bottomRight" state="frozen"/>
      <selection activeCell="A56" sqref="A56:XFD56"/>
      <selection pane="topRight" activeCell="A56" sqref="A56:XFD56"/>
      <selection pane="bottomLeft" activeCell="A56" sqref="A56:XFD56"/>
      <selection pane="bottomRight" sqref="A1:XFD1048576"/>
    </sheetView>
  </sheetViews>
  <sheetFormatPr baseColWidth="10" defaultColWidth="10.83203125" defaultRowHeight="18" outlineLevelRow="1"/>
  <cols>
    <col min="1" max="1" width="5.58203125" style="39" customWidth="1"/>
    <col min="2" max="2" width="29.83203125" style="25" customWidth="1"/>
    <col min="3" max="3" width="34" style="25" customWidth="1"/>
    <col min="4" max="4" width="12" style="324" customWidth="1"/>
    <col min="5" max="5" width="10.75" style="324" customWidth="1"/>
    <col min="6" max="6" width="12.5" style="324" customWidth="1"/>
    <col min="7" max="7" width="13.75" style="324" customWidth="1"/>
    <col min="8" max="8" width="9.83203125" style="324" customWidth="1"/>
    <col min="9" max="9" width="13.83203125" style="324" customWidth="1"/>
    <col min="10" max="10" width="8.08203125" style="138" bestFit="1" customWidth="1"/>
    <col min="11" max="11" width="8.83203125" style="138" bestFit="1" customWidth="1"/>
    <col min="12" max="12" width="13.5" style="324" customWidth="1"/>
    <col min="13" max="13" width="7.33203125" style="324" customWidth="1"/>
    <col min="14" max="14" width="10" style="324" customWidth="1"/>
    <col min="15" max="15" width="10.08203125" style="324" customWidth="1"/>
    <col min="16" max="16" width="7.5" style="324" customWidth="1"/>
    <col min="17" max="17" width="10.25" style="324" customWidth="1"/>
    <col min="18" max="19" width="7" style="138" customWidth="1"/>
    <col min="20" max="20" width="9.6640625" style="324" bestFit="1" customWidth="1"/>
    <col min="21" max="21" width="7.5" style="324" bestFit="1" customWidth="1"/>
    <col min="22" max="22" width="9.4140625" style="324" bestFit="1" customWidth="1"/>
    <col min="23" max="23" width="9.25" style="324" customWidth="1"/>
    <col min="24" max="24" width="7.5" style="324" bestFit="1" customWidth="1"/>
    <col min="25" max="25" width="9.9140625" style="324" bestFit="1" customWidth="1"/>
    <col min="26" max="26" width="8.58203125" style="138" bestFit="1" customWidth="1"/>
    <col min="27" max="27" width="8.83203125" style="138" bestFit="1" customWidth="1"/>
    <col min="28" max="28" width="9.75" style="324" bestFit="1" customWidth="1"/>
    <col min="29" max="29" width="7.58203125" style="324" bestFit="1" customWidth="1"/>
    <col min="30" max="30" width="9.6640625" style="324" bestFit="1" customWidth="1"/>
    <col min="31" max="31" width="9.58203125" style="324" customWidth="1"/>
    <col min="32" max="32" width="7.33203125" style="324" bestFit="1" customWidth="1"/>
    <col min="33" max="33" width="9.58203125" style="324" bestFit="1" customWidth="1"/>
    <col min="34" max="34" width="8.58203125" style="138" bestFit="1" customWidth="1"/>
    <col min="35" max="35" width="8.83203125" style="138" bestFit="1" customWidth="1"/>
    <col min="36" max="36" width="9.58203125" style="25" customWidth="1"/>
    <col min="37" max="37" width="7.08203125" style="25" bestFit="1" customWidth="1"/>
    <col min="38" max="38" width="12.5" style="25" customWidth="1"/>
    <col min="39" max="39" width="4.5" style="25" customWidth="1"/>
    <col min="40" max="40" width="9.33203125" style="25" bestFit="1" customWidth="1"/>
    <col min="41" max="41" width="9.58203125" style="25" bestFit="1" customWidth="1"/>
    <col min="42" max="16384" width="10.83203125" style="25"/>
  </cols>
  <sheetData>
    <row r="1" spans="1:35">
      <c r="B1" s="39" t="s">
        <v>176</v>
      </c>
    </row>
    <row r="2" spans="1:35">
      <c r="A2" s="29"/>
      <c r="B2" s="116" t="s">
        <v>260</v>
      </c>
      <c r="C2" s="116" t="s">
        <v>261</v>
      </c>
      <c r="D2" s="29" t="str">
        <f>$B1&amp;D4&amp;D3</f>
        <v>COLOMBIAPre IFRS161Q19</v>
      </c>
      <c r="E2" s="29" t="str">
        <f>$B1&amp;E3&amp;E4</f>
        <v>COLOMBIAAdj1Q19</v>
      </c>
      <c r="F2" s="29" t="str">
        <f>$B1&amp;F4&amp;F3</f>
        <v>COLOMBIAPost IFRS161Q19</v>
      </c>
      <c r="G2" s="29" t="str">
        <f>$B1&amp;G4&amp;G3</f>
        <v>COLOMBIAPre IFRS161Q18</v>
      </c>
      <c r="H2" s="29" t="str">
        <f>$B1&amp;H3&amp;H4</f>
        <v>COLOMBIAAdj1Q18</v>
      </c>
      <c r="I2" s="29" t="str">
        <f>$B1&amp;I4&amp;I3</f>
        <v>COLOMBIAPost IFRS161Q18</v>
      </c>
      <c r="J2" s="322"/>
      <c r="K2" s="322"/>
      <c r="L2" s="29" t="str">
        <f>$B1&amp;L4&amp;L3</f>
        <v>COLOMBIAPre IFRS162Q19</v>
      </c>
      <c r="M2" s="29" t="str">
        <f>$B1&amp;M3&amp;M4</f>
        <v>COLOMBIAAdj2Q19</v>
      </c>
      <c r="N2" s="29" t="str">
        <f>$B1&amp;N4&amp;N3</f>
        <v>COLOMBIAPost IFRS162Q19</v>
      </c>
      <c r="O2" s="29" t="str">
        <f>$B1&amp;O4&amp;O3</f>
        <v>COLOMBIAPre IFRS162Q18</v>
      </c>
      <c r="P2" s="29" t="str">
        <f>$B1&amp;P3&amp;P4</f>
        <v>COLOMBIAAdj2Q18</v>
      </c>
      <c r="Q2" s="29" t="str">
        <f>$B1&amp;Q4&amp;Q3</f>
        <v>COLOMBIAPost IFRS162Q18</v>
      </c>
      <c r="R2" s="322"/>
      <c r="S2" s="322"/>
      <c r="T2" s="29" t="str">
        <f>$B1&amp;T4&amp;T3</f>
        <v>COLOMBIAPre IFRS163Q19</v>
      </c>
      <c r="U2" s="29" t="str">
        <f>$B1&amp;U3&amp;U4</f>
        <v>COLOMBIAAdj3Q19</v>
      </c>
      <c r="V2" s="29" t="str">
        <f>$B1&amp;V4&amp;V3</f>
        <v>COLOMBIAPost IFRS163Q19</v>
      </c>
      <c r="W2" s="29" t="str">
        <f>$B1&amp;W4&amp;W3</f>
        <v>COLOMBIAPre IFRS163Q18</v>
      </c>
      <c r="X2" s="29" t="str">
        <f>$B1&amp;X3&amp;X4</f>
        <v>COLOMBIAAdj3Q18</v>
      </c>
      <c r="Y2" s="29" t="str">
        <f>$B1&amp;Y4&amp;Y3</f>
        <v>COLOMBIAPost IFRS163Q18</v>
      </c>
      <c r="Z2" s="322"/>
      <c r="AA2" s="322"/>
      <c r="AB2" s="29" t="str">
        <f>$B1&amp;AB4&amp;AB3</f>
        <v>COLOMBIAPre IFRS164Q19</v>
      </c>
      <c r="AC2" s="29" t="str">
        <f>$B1&amp;AC3&amp;AC4</f>
        <v>COLOMBIAAdj4Q19</v>
      </c>
      <c r="AD2" s="29" t="str">
        <f>$B1&amp;AD4&amp;AD3</f>
        <v>COLOMBIAPost IFRS164Q19</v>
      </c>
      <c r="AE2" s="29" t="str">
        <f>$B1&amp;AE4&amp;AE3</f>
        <v>COLOMBIAPre IFRS164Q18</v>
      </c>
      <c r="AF2" s="29" t="str">
        <f>$B1&amp;AF3&amp;AF4</f>
        <v>COLOMBIAAdj4Q18</v>
      </c>
      <c r="AG2" s="29" t="str">
        <f>$B1&amp;AG4&amp;AG3</f>
        <v>COLOMBIAPost IFRS164Q18</v>
      </c>
      <c r="AH2" s="322"/>
      <c r="AI2" s="264"/>
    </row>
    <row r="3" spans="1:35" ht="15.75" customHeight="1">
      <c r="A3" s="325" t="s">
        <v>150</v>
      </c>
      <c r="B3" s="348" t="s">
        <v>318</v>
      </c>
      <c r="C3" s="326" t="s">
        <v>239</v>
      </c>
      <c r="D3" s="327" t="s">
        <v>136</v>
      </c>
      <c r="E3" s="328" t="s">
        <v>153</v>
      </c>
      <c r="F3" s="329" t="s">
        <v>136</v>
      </c>
      <c r="G3" s="327" t="s">
        <v>172</v>
      </c>
      <c r="H3" s="328" t="s">
        <v>153</v>
      </c>
      <c r="I3" s="329" t="s">
        <v>172</v>
      </c>
      <c r="J3" s="330" t="s">
        <v>310</v>
      </c>
      <c r="K3" s="330" t="s">
        <v>310</v>
      </c>
      <c r="L3" s="327" t="s">
        <v>158</v>
      </c>
      <c r="M3" s="328" t="s">
        <v>153</v>
      </c>
      <c r="N3" s="329" t="s">
        <v>158</v>
      </c>
      <c r="O3" s="327" t="s">
        <v>173</v>
      </c>
      <c r="P3" s="328" t="s">
        <v>153</v>
      </c>
      <c r="Q3" s="329" t="s">
        <v>173</v>
      </c>
      <c r="R3" s="330" t="s">
        <v>310</v>
      </c>
      <c r="S3" s="330" t="s">
        <v>310</v>
      </c>
      <c r="T3" s="327" t="s">
        <v>159</v>
      </c>
      <c r="U3" s="328" t="s">
        <v>153</v>
      </c>
      <c r="V3" s="329" t="s">
        <v>159</v>
      </c>
      <c r="W3" s="327" t="s">
        <v>174</v>
      </c>
      <c r="X3" s="328" t="s">
        <v>153</v>
      </c>
      <c r="Y3" s="329" t="s">
        <v>174</v>
      </c>
      <c r="Z3" s="330" t="s">
        <v>310</v>
      </c>
      <c r="AA3" s="330" t="s">
        <v>310</v>
      </c>
      <c r="AB3" s="327" t="s">
        <v>160</v>
      </c>
      <c r="AC3" s="328" t="s">
        <v>153</v>
      </c>
      <c r="AD3" s="329" t="s">
        <v>160</v>
      </c>
      <c r="AE3" s="327" t="s">
        <v>175</v>
      </c>
      <c r="AF3" s="328" t="s">
        <v>153</v>
      </c>
      <c r="AG3" s="329" t="s">
        <v>175</v>
      </c>
      <c r="AH3" s="330" t="s">
        <v>310</v>
      </c>
      <c r="AI3" s="330" t="s">
        <v>310</v>
      </c>
    </row>
    <row r="4" spans="1:35" ht="21.75" customHeight="1" thickBot="1">
      <c r="A4" s="235"/>
      <c r="B4" s="349" t="s">
        <v>198</v>
      </c>
      <c r="C4" s="122" t="s">
        <v>149</v>
      </c>
      <c r="D4" s="302" t="s">
        <v>155</v>
      </c>
      <c r="E4" s="331" t="str">
        <f>D3</f>
        <v>1Q19</v>
      </c>
      <c r="F4" s="332" t="s">
        <v>156</v>
      </c>
      <c r="G4" s="302" t="s">
        <v>155</v>
      </c>
      <c r="H4" s="331" t="str">
        <f>G3</f>
        <v>1Q18</v>
      </c>
      <c r="I4" s="332" t="s">
        <v>156</v>
      </c>
      <c r="J4" s="333" t="s">
        <v>155</v>
      </c>
      <c r="K4" s="333" t="s">
        <v>156</v>
      </c>
      <c r="L4" s="302" t="s">
        <v>155</v>
      </c>
      <c r="M4" s="331" t="str">
        <f>L3</f>
        <v>2Q19</v>
      </c>
      <c r="N4" s="332" t="s">
        <v>156</v>
      </c>
      <c r="O4" s="302" t="s">
        <v>155</v>
      </c>
      <c r="P4" s="331" t="str">
        <f>O3</f>
        <v>2Q18</v>
      </c>
      <c r="Q4" s="332" t="s">
        <v>156</v>
      </c>
      <c r="R4" s="333" t="s">
        <v>155</v>
      </c>
      <c r="S4" s="333" t="s">
        <v>156</v>
      </c>
      <c r="T4" s="302" t="s">
        <v>155</v>
      </c>
      <c r="U4" s="331" t="str">
        <f>T3</f>
        <v>3Q19</v>
      </c>
      <c r="V4" s="332" t="s">
        <v>156</v>
      </c>
      <c r="W4" s="302" t="s">
        <v>155</v>
      </c>
      <c r="X4" s="331" t="str">
        <f>W3</f>
        <v>3Q18</v>
      </c>
      <c r="Y4" s="332" t="s">
        <v>156</v>
      </c>
      <c r="Z4" s="333" t="s">
        <v>155</v>
      </c>
      <c r="AA4" s="333" t="s">
        <v>156</v>
      </c>
      <c r="AB4" s="302" t="s">
        <v>155</v>
      </c>
      <c r="AC4" s="331" t="str">
        <f>AB3</f>
        <v>4Q19</v>
      </c>
      <c r="AD4" s="332" t="s">
        <v>156</v>
      </c>
      <c r="AE4" s="302" t="s">
        <v>155</v>
      </c>
      <c r="AF4" s="331" t="str">
        <f>AE3</f>
        <v>4Q18</v>
      </c>
      <c r="AG4" s="332" t="s">
        <v>156</v>
      </c>
      <c r="AH4" s="333" t="s">
        <v>155</v>
      </c>
      <c r="AI4" s="333" t="s">
        <v>156</v>
      </c>
    </row>
    <row r="5" spans="1:35" hidden="1" outlineLevel="1">
      <c r="A5" s="43" t="s">
        <v>0</v>
      </c>
      <c r="B5" s="54" t="s">
        <v>200</v>
      </c>
      <c r="C5" s="44" t="s">
        <v>1</v>
      </c>
      <c r="D5" s="360">
        <v>2638928</v>
      </c>
      <c r="E5" s="334">
        <v>0</v>
      </c>
      <c r="F5" s="361">
        <v>2638928</v>
      </c>
      <c r="G5" s="362">
        <v>2570832</v>
      </c>
      <c r="H5" s="334">
        <v>0</v>
      </c>
      <c r="I5" s="361">
        <v>2570832</v>
      </c>
      <c r="J5" s="46">
        <f t="shared" ref="J5:J10" si="0">IF((ABS((D5/G5)-1))&lt;100%,(D5/G5)-1,"N/A")</f>
        <v>2.6487922975908296E-2</v>
      </c>
      <c r="K5" s="46">
        <f t="shared" ref="K5:K10" si="1">IF((ABS((F5/I5)-1))&lt;100%,(F5/I5)-1,"N/A")</f>
        <v>2.6487922975908296E-2</v>
      </c>
      <c r="L5" s="360">
        <v>2610907</v>
      </c>
      <c r="M5" s="334">
        <v>0</v>
      </c>
      <c r="N5" s="361">
        <v>2610907</v>
      </c>
      <c r="O5" s="362">
        <v>2526534</v>
      </c>
      <c r="P5" s="334">
        <v>0</v>
      </c>
      <c r="Q5" s="361">
        <v>2526534</v>
      </c>
      <c r="R5" s="46">
        <f t="shared" ref="R5:R10" si="2">IF((ABS((L5/O5)-1))&lt;100%,(L5/O5)-1,"N/A")</f>
        <v>3.3394761360820757E-2</v>
      </c>
      <c r="S5" s="46">
        <f t="shared" ref="S5:S10" si="3">IF((ABS((N5/Q5)-1))&lt;100%,(N5/Q5)-1,"N/A")</f>
        <v>3.3394761360820757E-2</v>
      </c>
      <c r="T5" s="360">
        <v>2673127</v>
      </c>
      <c r="U5" s="334">
        <v>0</v>
      </c>
      <c r="V5" s="361">
        <v>2673127</v>
      </c>
      <c r="W5" s="362">
        <v>2543515</v>
      </c>
      <c r="X5" s="334">
        <v>0</v>
      </c>
      <c r="Y5" s="361">
        <v>2543515</v>
      </c>
      <c r="Z5" s="46">
        <f t="shared" ref="Z5:Z10" si="4">IF((ABS((T5/W5)-1))&lt;100%,(T5/W5)-1,"N/A")</f>
        <v>5.0957828045048004E-2</v>
      </c>
      <c r="AA5" s="46">
        <f t="shared" ref="AA5:AA10" si="5">IF((ABS((V5/Y5)-1))&lt;100%,(V5/Y5)-1,"N/A")</f>
        <v>5.0957828045048004E-2</v>
      </c>
      <c r="AB5" s="360">
        <v>3106881</v>
      </c>
      <c r="AC5" s="334">
        <v>0</v>
      </c>
      <c r="AD5" s="361">
        <v>3106881</v>
      </c>
      <c r="AE5" s="362">
        <v>2962730</v>
      </c>
      <c r="AF5" s="334">
        <v>0</v>
      </c>
      <c r="AG5" s="361">
        <v>2962730</v>
      </c>
      <c r="AH5" s="46">
        <f t="shared" ref="AH5:AH10" si="6">IF((ABS((AB5/AE5)-1))&lt;100%,(AB5/AE5)-1,"N/A")</f>
        <v>4.8654787982705061E-2</v>
      </c>
      <c r="AI5" s="46">
        <f t="shared" ref="AI5:AI10" si="7">IF((ABS((AD5/AG5)-1))&lt;100%,(AD5/AG5)-1,"N/A")</f>
        <v>4.8654787982705061E-2</v>
      </c>
    </row>
    <row r="6" spans="1:35" hidden="1" outlineLevel="1">
      <c r="A6" s="43" t="s">
        <v>2</v>
      </c>
      <c r="B6" s="54" t="s">
        <v>2</v>
      </c>
      <c r="C6" s="44" t="s">
        <v>3</v>
      </c>
      <c r="D6" s="360">
        <v>151948</v>
      </c>
      <c r="E6" s="334">
        <v>0</v>
      </c>
      <c r="F6" s="361">
        <v>151948</v>
      </c>
      <c r="G6" s="362">
        <v>123030</v>
      </c>
      <c r="H6" s="334">
        <v>0</v>
      </c>
      <c r="I6" s="361">
        <v>123030</v>
      </c>
      <c r="J6" s="46">
        <f t="shared" si="0"/>
        <v>0.23504836218808411</v>
      </c>
      <c r="K6" s="46">
        <f t="shared" si="1"/>
        <v>0.23504836218808411</v>
      </c>
      <c r="L6" s="360">
        <v>160988</v>
      </c>
      <c r="M6" s="334">
        <v>0</v>
      </c>
      <c r="N6" s="361">
        <v>160988</v>
      </c>
      <c r="O6" s="362">
        <v>145922</v>
      </c>
      <c r="P6" s="334">
        <v>0</v>
      </c>
      <c r="Q6" s="361">
        <v>145922</v>
      </c>
      <c r="R6" s="46">
        <f t="shared" si="2"/>
        <v>0.10324694014610536</v>
      </c>
      <c r="S6" s="46">
        <f t="shared" si="3"/>
        <v>0.10324694014610536</v>
      </c>
      <c r="T6" s="360">
        <v>184834</v>
      </c>
      <c r="U6" s="334">
        <v>0</v>
      </c>
      <c r="V6" s="361">
        <v>184834</v>
      </c>
      <c r="W6" s="362">
        <v>158315</v>
      </c>
      <c r="X6" s="334">
        <v>0</v>
      </c>
      <c r="Y6" s="361">
        <v>158315</v>
      </c>
      <c r="Z6" s="46">
        <f t="shared" si="4"/>
        <v>0.16750781669456472</v>
      </c>
      <c r="AA6" s="46">
        <f t="shared" si="5"/>
        <v>0.16750781669456472</v>
      </c>
      <c r="AB6" s="360">
        <v>223816</v>
      </c>
      <c r="AC6" s="334">
        <v>0</v>
      </c>
      <c r="AD6" s="361">
        <v>223816</v>
      </c>
      <c r="AE6" s="362">
        <v>180524</v>
      </c>
      <c r="AF6" s="334">
        <v>0</v>
      </c>
      <c r="AG6" s="361">
        <v>180524</v>
      </c>
      <c r="AH6" s="46">
        <f t="shared" si="6"/>
        <v>0.23981298885466762</v>
      </c>
      <c r="AI6" s="46">
        <f t="shared" si="7"/>
        <v>0.23981298885466762</v>
      </c>
    </row>
    <row r="7" spans="1:35" collapsed="1">
      <c r="A7" s="68" t="s">
        <v>4</v>
      </c>
      <c r="B7" s="363" t="s">
        <v>4</v>
      </c>
      <c r="C7" s="162" t="s">
        <v>5</v>
      </c>
      <c r="D7" s="364">
        <v>2790876</v>
      </c>
      <c r="E7" s="365">
        <v>0</v>
      </c>
      <c r="F7" s="366">
        <v>2790876</v>
      </c>
      <c r="G7" s="364">
        <v>2693862</v>
      </c>
      <c r="H7" s="365">
        <v>0</v>
      </c>
      <c r="I7" s="366">
        <v>2693862</v>
      </c>
      <c r="J7" s="52">
        <f t="shared" si="0"/>
        <v>3.6012980620388158E-2</v>
      </c>
      <c r="K7" s="52">
        <f t="shared" si="1"/>
        <v>3.6012980620388158E-2</v>
      </c>
      <c r="L7" s="364">
        <v>2771895</v>
      </c>
      <c r="M7" s="365">
        <v>0</v>
      </c>
      <c r="N7" s="366">
        <v>2771895</v>
      </c>
      <c r="O7" s="364">
        <v>2672456</v>
      </c>
      <c r="P7" s="365">
        <v>0</v>
      </c>
      <c r="Q7" s="366">
        <v>2672456</v>
      </c>
      <c r="R7" s="52">
        <f t="shared" si="2"/>
        <v>3.7208844598376922E-2</v>
      </c>
      <c r="S7" s="52">
        <f t="shared" si="3"/>
        <v>3.7208844598376922E-2</v>
      </c>
      <c r="T7" s="364">
        <v>2857961</v>
      </c>
      <c r="U7" s="365">
        <v>0</v>
      </c>
      <c r="V7" s="366">
        <v>2857961</v>
      </c>
      <c r="W7" s="364">
        <v>2701830</v>
      </c>
      <c r="X7" s="365">
        <v>0</v>
      </c>
      <c r="Y7" s="366">
        <v>2701830</v>
      </c>
      <c r="Z7" s="52">
        <f t="shared" si="4"/>
        <v>5.7787129464103915E-2</v>
      </c>
      <c r="AA7" s="52">
        <f t="shared" si="5"/>
        <v>5.7787129464103915E-2</v>
      </c>
      <c r="AB7" s="364">
        <v>3330697</v>
      </c>
      <c r="AC7" s="365">
        <v>0</v>
      </c>
      <c r="AD7" s="366">
        <v>3330697</v>
      </c>
      <c r="AE7" s="364">
        <v>3143254</v>
      </c>
      <c r="AF7" s="365">
        <v>0</v>
      </c>
      <c r="AG7" s="366">
        <v>3143254</v>
      </c>
      <c r="AH7" s="52">
        <f t="shared" si="6"/>
        <v>5.9633424470310059E-2</v>
      </c>
      <c r="AI7" s="52">
        <f t="shared" si="7"/>
        <v>5.9633424470310059E-2</v>
      </c>
    </row>
    <row r="8" spans="1:35" hidden="1" outlineLevel="1">
      <c r="A8" s="43" t="s">
        <v>6</v>
      </c>
      <c r="B8" s="54" t="s">
        <v>6</v>
      </c>
      <c r="C8" s="44" t="s">
        <v>130</v>
      </c>
      <c r="D8" s="360">
        <v>-2118441</v>
      </c>
      <c r="E8" s="334">
        <v>11469</v>
      </c>
      <c r="F8" s="361">
        <v>-2106972</v>
      </c>
      <c r="G8" s="362">
        <v>-2037765</v>
      </c>
      <c r="H8" s="334">
        <v>11749</v>
      </c>
      <c r="I8" s="361">
        <v>-2026016</v>
      </c>
      <c r="J8" s="55">
        <f t="shared" si="0"/>
        <v>3.9590433636852218E-2</v>
      </c>
      <c r="K8" s="55">
        <f t="shared" si="1"/>
        <v>3.9958223429627404E-2</v>
      </c>
      <c r="L8" s="360">
        <v>-2191615</v>
      </c>
      <c r="M8" s="334">
        <v>11235</v>
      </c>
      <c r="N8" s="361">
        <v>-2180380</v>
      </c>
      <c r="O8" s="362">
        <v>-2095828</v>
      </c>
      <c r="P8" s="334">
        <v>10128</v>
      </c>
      <c r="Q8" s="361">
        <v>-2085700</v>
      </c>
      <c r="R8" s="55">
        <f t="shared" si="2"/>
        <v>4.5703655070931326E-2</v>
      </c>
      <c r="S8" s="55">
        <f t="shared" si="3"/>
        <v>4.5394831471448516E-2</v>
      </c>
      <c r="T8" s="360">
        <v>-2196948</v>
      </c>
      <c r="U8" s="334">
        <v>13851</v>
      </c>
      <c r="V8" s="361">
        <v>-2183097</v>
      </c>
      <c r="W8" s="362">
        <v>-2080527</v>
      </c>
      <c r="X8" s="334">
        <v>11187</v>
      </c>
      <c r="Y8" s="361">
        <v>-2069340</v>
      </c>
      <c r="Z8" s="55">
        <f t="shared" si="4"/>
        <v>5.5957456932786753E-2</v>
      </c>
      <c r="AA8" s="55">
        <f t="shared" si="5"/>
        <v>5.4972599959407287E-2</v>
      </c>
      <c r="AB8" s="360">
        <v>-2486375</v>
      </c>
      <c r="AC8" s="334">
        <v>19294</v>
      </c>
      <c r="AD8" s="361">
        <v>-2467081</v>
      </c>
      <c r="AE8" s="362">
        <v>-2363533</v>
      </c>
      <c r="AF8" s="334">
        <v>13368</v>
      </c>
      <c r="AG8" s="361">
        <v>-2350165</v>
      </c>
      <c r="AH8" s="55">
        <f t="shared" si="6"/>
        <v>5.1973888242728083E-2</v>
      </c>
      <c r="AI8" s="55">
        <f t="shared" si="7"/>
        <v>4.9747996417272899E-2</v>
      </c>
    </row>
    <row r="9" spans="1:35" hidden="1" outlineLevel="1">
      <c r="A9" s="43" t="s">
        <v>97</v>
      </c>
      <c r="B9" s="54" t="s">
        <v>207</v>
      </c>
      <c r="C9" s="44" t="s">
        <v>98</v>
      </c>
      <c r="D9" s="49">
        <v>-4270</v>
      </c>
      <c r="E9" s="334">
        <v>-7393</v>
      </c>
      <c r="F9" s="335">
        <v>-11663</v>
      </c>
      <c r="G9" s="49">
        <v>-3593</v>
      </c>
      <c r="H9" s="334">
        <v>-7663</v>
      </c>
      <c r="I9" s="335">
        <v>-11256</v>
      </c>
      <c r="J9" s="55">
        <f t="shared" si="0"/>
        <v>0.18842193153353737</v>
      </c>
      <c r="K9" s="55">
        <f t="shared" si="1"/>
        <v>3.6158493248045431E-2</v>
      </c>
      <c r="L9" s="49">
        <v>-7760</v>
      </c>
      <c r="M9" s="334">
        <v>-7168</v>
      </c>
      <c r="N9" s="335">
        <v>-14928</v>
      </c>
      <c r="O9" s="49">
        <v>-7411</v>
      </c>
      <c r="P9" s="334">
        <v>-6053</v>
      </c>
      <c r="Q9" s="335">
        <v>-13464</v>
      </c>
      <c r="R9" s="55">
        <f t="shared" si="2"/>
        <v>4.7092160302253383E-2</v>
      </c>
      <c r="S9" s="55">
        <f t="shared" si="3"/>
        <v>0.10873440285204983</v>
      </c>
      <c r="T9" s="49">
        <v>-4408</v>
      </c>
      <c r="U9" s="334">
        <v>-10262</v>
      </c>
      <c r="V9" s="335">
        <v>-14670</v>
      </c>
      <c r="W9" s="49">
        <v>-5086</v>
      </c>
      <c r="X9" s="334">
        <v>-7082</v>
      </c>
      <c r="Y9" s="335">
        <v>-12168</v>
      </c>
      <c r="Z9" s="55">
        <f t="shared" si="4"/>
        <v>-0.13330711757766422</v>
      </c>
      <c r="AA9" s="55">
        <f t="shared" si="5"/>
        <v>0.20562130177514804</v>
      </c>
      <c r="AB9" s="49">
        <v>-6821</v>
      </c>
      <c r="AC9" s="334">
        <v>-7967</v>
      </c>
      <c r="AD9" s="335">
        <v>-14788</v>
      </c>
      <c r="AE9" s="49">
        <v>-2780</v>
      </c>
      <c r="AF9" s="334">
        <v>-10332</v>
      </c>
      <c r="AG9" s="335">
        <v>-13112</v>
      </c>
      <c r="AH9" s="55" t="str">
        <f t="shared" si="6"/>
        <v>N/A</v>
      </c>
      <c r="AI9" s="55">
        <f t="shared" si="7"/>
        <v>0.12782184258694329</v>
      </c>
    </row>
    <row r="10" spans="1:35" collapsed="1">
      <c r="A10" s="81" t="s">
        <v>7</v>
      </c>
      <c r="B10" s="363" t="s">
        <v>7</v>
      </c>
      <c r="C10" s="162" t="s">
        <v>8</v>
      </c>
      <c r="D10" s="364">
        <v>668165</v>
      </c>
      <c r="E10" s="365">
        <v>4076</v>
      </c>
      <c r="F10" s="366">
        <v>672241</v>
      </c>
      <c r="G10" s="364">
        <v>652504</v>
      </c>
      <c r="H10" s="365">
        <v>4086</v>
      </c>
      <c r="I10" s="366">
        <v>656590</v>
      </c>
      <c r="J10" s="52">
        <f t="shared" si="0"/>
        <v>2.4001385432119937E-2</v>
      </c>
      <c r="K10" s="52">
        <f t="shared" si="1"/>
        <v>2.3836793128131806E-2</v>
      </c>
      <c r="L10" s="364">
        <v>572520</v>
      </c>
      <c r="M10" s="365">
        <v>4067</v>
      </c>
      <c r="N10" s="366">
        <v>576587</v>
      </c>
      <c r="O10" s="364">
        <v>569217</v>
      </c>
      <c r="P10" s="365">
        <v>4075</v>
      </c>
      <c r="Q10" s="366">
        <v>573292</v>
      </c>
      <c r="R10" s="52">
        <f t="shared" si="2"/>
        <v>5.8027079303675233E-3</v>
      </c>
      <c r="S10" s="52">
        <f t="shared" si="3"/>
        <v>5.7475073784389874E-3</v>
      </c>
      <c r="T10" s="364">
        <v>656605</v>
      </c>
      <c r="U10" s="365">
        <v>3589</v>
      </c>
      <c r="V10" s="366">
        <v>660194</v>
      </c>
      <c r="W10" s="364">
        <v>616217</v>
      </c>
      <c r="X10" s="365">
        <v>4105</v>
      </c>
      <c r="Y10" s="366">
        <v>620322</v>
      </c>
      <c r="Z10" s="52">
        <f t="shared" si="4"/>
        <v>6.5541846459932218E-2</v>
      </c>
      <c r="AA10" s="52">
        <f t="shared" si="5"/>
        <v>6.4276295214420909E-2</v>
      </c>
      <c r="AB10" s="364">
        <v>837501</v>
      </c>
      <c r="AC10" s="365">
        <v>11327</v>
      </c>
      <c r="AD10" s="366">
        <v>848828</v>
      </c>
      <c r="AE10" s="364">
        <v>776941</v>
      </c>
      <c r="AF10" s="365">
        <v>3036</v>
      </c>
      <c r="AG10" s="366">
        <v>779977</v>
      </c>
      <c r="AH10" s="52">
        <f t="shared" si="6"/>
        <v>7.7946716674753835E-2</v>
      </c>
      <c r="AI10" s="52">
        <f t="shared" si="7"/>
        <v>8.8273115745720609E-2</v>
      </c>
    </row>
    <row r="11" spans="1:35" s="66" customFormat="1" ht="12">
      <c r="A11" s="58" t="s">
        <v>9</v>
      </c>
      <c r="B11" s="59" t="s">
        <v>9</v>
      </c>
      <c r="C11" s="60" t="s">
        <v>252</v>
      </c>
      <c r="D11" s="367">
        <f t="shared" ref="D11:I11" si="8">IFERROR(D10/D$7,"")</f>
        <v>0.23941049333614248</v>
      </c>
      <c r="E11" s="338" t="str">
        <f t="shared" si="8"/>
        <v/>
      </c>
      <c r="F11" s="368">
        <f t="shared" si="8"/>
        <v>0.24087096667856259</v>
      </c>
      <c r="G11" s="367">
        <f t="shared" si="8"/>
        <v>0.24221879220242165</v>
      </c>
      <c r="H11" s="338" t="str">
        <f t="shared" si="8"/>
        <v/>
      </c>
      <c r="I11" s="368">
        <f t="shared" si="8"/>
        <v>0.24373557368566021</v>
      </c>
      <c r="J11" s="62">
        <f>IF((ABS((D11-G11)*10000))&lt;100,(D11-G11)*10000,"N/A")</f>
        <v>-28.082988662791742</v>
      </c>
      <c r="K11" s="62">
        <f>IF((ABS((F11-I11)*10000))&lt;100,(F11-I11)*10000,"N/A")</f>
        <v>-28.646070070976194</v>
      </c>
      <c r="L11" s="367">
        <f t="shared" ref="L11:Q11" si="9">IFERROR(L10/L$7,"")</f>
        <v>0.20654462019665248</v>
      </c>
      <c r="M11" s="338" t="str">
        <f t="shared" si="9"/>
        <v/>
      </c>
      <c r="N11" s="368">
        <f t="shared" si="9"/>
        <v>0.20801184749061563</v>
      </c>
      <c r="O11" s="367">
        <f t="shared" si="9"/>
        <v>0.21299396510176408</v>
      </c>
      <c r="P11" s="338" t="str">
        <f t="shared" si="9"/>
        <v/>
      </c>
      <c r="Q11" s="368">
        <f t="shared" si="9"/>
        <v>0.21451877972920788</v>
      </c>
      <c r="R11" s="62">
        <f>IF((ABS((L11-O11)*10000))&lt;1000,(L11-O11)*10000,"N/A")</f>
        <v>-64.493449051115931</v>
      </c>
      <c r="S11" s="62">
        <f>IF((ABS((N11-Q11)*10000))&lt;1000,(N11-Q11)*10000,"N/A")</f>
        <v>-65.069322385922504</v>
      </c>
      <c r="T11" s="367">
        <f t="shared" ref="T11:Y11" si="10">IFERROR(T10/T$7,"")</f>
        <v>0.22974596224371152</v>
      </c>
      <c r="U11" s="338" t="str">
        <f t="shared" si="10"/>
        <v/>
      </c>
      <c r="V11" s="368">
        <f t="shared" si="10"/>
        <v>0.23100175264812922</v>
      </c>
      <c r="W11" s="367">
        <f t="shared" si="10"/>
        <v>0.22807393507363527</v>
      </c>
      <c r="X11" s="338" t="str">
        <f t="shared" si="10"/>
        <v/>
      </c>
      <c r="Y11" s="368">
        <f t="shared" si="10"/>
        <v>0.22959327566871343</v>
      </c>
      <c r="Z11" s="62">
        <f>IF((ABS((T11-W11)*10000))&lt;1000,(T11-W11)*10000,"N/A")</f>
        <v>16.720271700762513</v>
      </c>
      <c r="AA11" s="62">
        <f>IF((ABS((V11-Y11)*10000))&lt;1000,(V11-Y11)*10000,"N/A")</f>
        <v>14.084769794157904</v>
      </c>
      <c r="AB11" s="367">
        <f t="shared" ref="AB11:AG11" si="11">IFERROR(AB10/AB$7,"")</f>
        <v>0.25144917114946214</v>
      </c>
      <c r="AC11" s="338" t="str">
        <f t="shared" si="11"/>
        <v/>
      </c>
      <c r="AD11" s="368">
        <f t="shared" si="11"/>
        <v>0.25484996083402361</v>
      </c>
      <c r="AE11" s="367">
        <f t="shared" si="11"/>
        <v>0.24717728824969284</v>
      </c>
      <c r="AF11" s="338" t="str">
        <f t="shared" si="11"/>
        <v/>
      </c>
      <c r="AG11" s="368">
        <f t="shared" si="11"/>
        <v>0.24814316628563901</v>
      </c>
      <c r="AH11" s="62">
        <f>IF((ABS((AB11-AE11)*10000))&lt;1000,(AB11-AE11)*10000,"N/A")</f>
        <v>42.718828997692917</v>
      </c>
      <c r="AI11" s="62">
        <f>IF((ABS((AD11-AG11)*10000))&lt;1000,(AD11-AG11)*10000,"N/A")</f>
        <v>67.067945483846032</v>
      </c>
    </row>
    <row r="12" spans="1:35" hidden="1" outlineLevel="1">
      <c r="A12" s="43" t="s">
        <v>10</v>
      </c>
      <c r="B12" s="54" t="s">
        <v>10</v>
      </c>
      <c r="C12" s="44" t="s">
        <v>11</v>
      </c>
      <c r="D12" s="49">
        <v>-554425</v>
      </c>
      <c r="E12" s="334">
        <v>53698</v>
      </c>
      <c r="F12" s="335">
        <v>-500727</v>
      </c>
      <c r="G12" s="49">
        <v>-544208</v>
      </c>
      <c r="H12" s="334">
        <v>52397</v>
      </c>
      <c r="I12" s="335">
        <v>-491811</v>
      </c>
      <c r="J12" s="46">
        <f>IF((ABS((D12/G12)-1))&lt;100%,(D12/G12)-1,"N/A")</f>
        <v>1.877407167847589E-2</v>
      </c>
      <c r="K12" s="46">
        <f>IF((ABS((F12/I12)-1))&lt;100%,(F12/I12)-1,"N/A")</f>
        <v>1.8128915376028676E-2</v>
      </c>
      <c r="L12" s="49">
        <v>-427473</v>
      </c>
      <c r="M12" s="334">
        <v>53965</v>
      </c>
      <c r="N12" s="335">
        <v>-373508</v>
      </c>
      <c r="O12" s="49">
        <v>-414220</v>
      </c>
      <c r="P12" s="334">
        <v>53429</v>
      </c>
      <c r="Q12" s="335">
        <v>-360791</v>
      </c>
      <c r="R12" s="46">
        <f>IF((ABS((L12/O12)-1))&lt;100%,(L12/O12)-1,"N/A")</f>
        <v>3.1995075080874846E-2</v>
      </c>
      <c r="S12" s="46">
        <f>IF((ABS((N12/Q12)-1))&lt;100%,(N12/Q12)-1,"N/A")</f>
        <v>3.524755329262641E-2</v>
      </c>
      <c r="T12" s="49">
        <v>-509708</v>
      </c>
      <c r="U12" s="334">
        <v>52396</v>
      </c>
      <c r="V12" s="335">
        <v>-457312</v>
      </c>
      <c r="W12" s="49">
        <v>-492251</v>
      </c>
      <c r="X12" s="334">
        <v>52684</v>
      </c>
      <c r="Y12" s="335">
        <v>-439567</v>
      </c>
      <c r="Z12" s="46">
        <f>IF((ABS((T12/W12)-1))&lt;100%,(T12/W12)-1,"N/A")</f>
        <v>3.5463615106927193E-2</v>
      </c>
      <c r="AA12" s="46">
        <f>IF((ABS((V12/Y12)-1))&lt;100%,(V12/Y12)-1,"N/A")</f>
        <v>4.0369272488607999E-2</v>
      </c>
      <c r="AB12" s="49">
        <v>-524222</v>
      </c>
      <c r="AC12" s="334">
        <v>49337</v>
      </c>
      <c r="AD12" s="335">
        <v>-474885</v>
      </c>
      <c r="AE12" s="49">
        <v>-509329</v>
      </c>
      <c r="AF12" s="334">
        <v>54924</v>
      </c>
      <c r="AG12" s="335">
        <v>-454405</v>
      </c>
      <c r="AH12" s="46">
        <f>IF((ABS((AB12/AE12)-1))&lt;100%,(AB12/AE12)-1,"N/A")</f>
        <v>2.9240432019382423E-2</v>
      </c>
      <c r="AI12" s="46">
        <f>IF((ABS((AD12/AG12)-1))&lt;100%,(AD12/AG12)-1,"N/A")</f>
        <v>4.5069926607321564E-2</v>
      </c>
    </row>
    <row r="13" spans="1:35" hidden="1" outlineLevel="1">
      <c r="A13" s="43" t="s">
        <v>157</v>
      </c>
      <c r="B13" s="54" t="s">
        <v>201</v>
      </c>
      <c r="C13" s="44" t="s">
        <v>99</v>
      </c>
      <c r="D13" s="49">
        <v>-63466</v>
      </c>
      <c r="E13" s="334">
        <v>-34768</v>
      </c>
      <c r="F13" s="335">
        <v>-98234</v>
      </c>
      <c r="G13" s="49">
        <v>-59664</v>
      </c>
      <c r="H13" s="334">
        <v>-34353</v>
      </c>
      <c r="I13" s="335">
        <v>-94017</v>
      </c>
      <c r="J13" s="46">
        <f>IF((ABS((D13/G13)-1))&lt;100%,(D13/G13)-1,"N/A")</f>
        <v>6.3723518369536158E-2</v>
      </c>
      <c r="K13" s="46">
        <f>IF((ABS((F13/I13)-1))&lt;100%,(F13/I13)-1,"N/A")</f>
        <v>4.4853590308135738E-2</v>
      </c>
      <c r="L13" s="49">
        <v>-61170</v>
      </c>
      <c r="M13" s="334">
        <v>-34853</v>
      </c>
      <c r="N13" s="335">
        <v>-96023</v>
      </c>
      <c r="O13" s="49">
        <v>-58109</v>
      </c>
      <c r="P13" s="334">
        <v>-34648</v>
      </c>
      <c r="Q13" s="335">
        <v>-92757</v>
      </c>
      <c r="R13" s="46">
        <f>IF((ABS((L13/O13)-1))&lt;100%,(L13/O13)-1,"N/A")</f>
        <v>5.2676865889965452E-2</v>
      </c>
      <c r="S13" s="46">
        <f>IF((ABS((N13/Q13)-1))&lt;100%,(N13/Q13)-1,"N/A")</f>
        <v>3.5210280625721069E-2</v>
      </c>
      <c r="T13" s="49">
        <v>-64974</v>
      </c>
      <c r="U13" s="334">
        <v>-33549</v>
      </c>
      <c r="V13" s="335">
        <v>-98523</v>
      </c>
      <c r="W13" s="49">
        <v>-60776</v>
      </c>
      <c r="X13" s="334">
        <v>-34093</v>
      </c>
      <c r="Y13" s="335">
        <v>-94869</v>
      </c>
      <c r="Z13" s="46">
        <f>IF((ABS((T13/W13)-1))&lt;100%,(T13/W13)-1,"N/A")</f>
        <v>6.9073318415163953E-2</v>
      </c>
      <c r="AA13" s="46">
        <f>IF((ABS((V13/Y13)-1))&lt;100%,(V13/Y13)-1,"N/A")</f>
        <v>3.8516269803623882E-2</v>
      </c>
      <c r="AB13" s="49">
        <v>-68015</v>
      </c>
      <c r="AC13" s="334">
        <v>-29888</v>
      </c>
      <c r="AD13" s="335">
        <v>-97903</v>
      </c>
      <c r="AE13" s="49">
        <v>-64242</v>
      </c>
      <c r="AF13" s="334">
        <v>-34718</v>
      </c>
      <c r="AG13" s="335">
        <v>-98960</v>
      </c>
      <c r="AH13" s="46">
        <f>IF((ABS((AB13/AE13)-1))&lt;100%,(AB13/AE13)-1,"N/A")</f>
        <v>5.8731048223903404E-2</v>
      </c>
      <c r="AI13" s="46">
        <f>IF((ABS((AD13/AG13)-1))&lt;100%,(AD13/AG13)-1,"N/A")</f>
        <v>-1.0681083265966063E-2</v>
      </c>
    </row>
    <row r="14" spans="1:35" s="37" customFormat="1" collapsed="1">
      <c r="A14" s="68"/>
      <c r="B14" s="69" t="s">
        <v>311</v>
      </c>
      <c r="C14" s="70" t="s">
        <v>312</v>
      </c>
      <c r="D14" s="75">
        <f>D12+D13</f>
        <v>-617891</v>
      </c>
      <c r="E14" s="340">
        <f t="shared" ref="E14:Q14" si="12">E12+E13</f>
        <v>18930</v>
      </c>
      <c r="F14" s="341">
        <f t="shared" si="12"/>
        <v>-598961</v>
      </c>
      <c r="G14" s="75">
        <f t="shared" si="12"/>
        <v>-603872</v>
      </c>
      <c r="H14" s="340">
        <f t="shared" si="12"/>
        <v>18044</v>
      </c>
      <c r="I14" s="341">
        <f t="shared" si="12"/>
        <v>-585828</v>
      </c>
      <c r="J14" s="72">
        <f>IF((ABS((D14/G14)-1))&lt;100%,(D14/G14)-1,"N/A")</f>
        <v>2.3215184674898026E-2</v>
      </c>
      <c r="K14" s="72">
        <f>IF((ABS((F14/I14)-1))&lt;100%,(F14/I14)-1,"N/A")</f>
        <v>2.2417842779792085E-2</v>
      </c>
      <c r="L14" s="75">
        <f t="shared" si="12"/>
        <v>-488643</v>
      </c>
      <c r="M14" s="340">
        <f t="shared" si="12"/>
        <v>19112</v>
      </c>
      <c r="N14" s="341">
        <f t="shared" si="12"/>
        <v>-469531</v>
      </c>
      <c r="O14" s="75">
        <f t="shared" si="12"/>
        <v>-472329</v>
      </c>
      <c r="P14" s="340">
        <f t="shared" si="12"/>
        <v>18781</v>
      </c>
      <c r="Q14" s="341">
        <f t="shared" si="12"/>
        <v>-453548</v>
      </c>
      <c r="R14" s="72">
        <f>IF((ABS((L14/O14)-1))&lt;100%,(L14/O14)-1,"N/A")</f>
        <v>3.4539484130764686E-2</v>
      </c>
      <c r="S14" s="72">
        <f>IF((ABS((N14/Q14)-1))&lt;100%,(N14/Q14)-1,"N/A")</f>
        <v>3.5239930503496941E-2</v>
      </c>
      <c r="T14" s="75">
        <f t="shared" ref="T14:Y14" si="13">T12+T13</f>
        <v>-574682</v>
      </c>
      <c r="U14" s="340">
        <f t="shared" si="13"/>
        <v>18847</v>
      </c>
      <c r="V14" s="341">
        <f t="shared" si="13"/>
        <v>-555835</v>
      </c>
      <c r="W14" s="75">
        <f t="shared" si="13"/>
        <v>-553027</v>
      </c>
      <c r="X14" s="340">
        <f t="shared" si="13"/>
        <v>18591</v>
      </c>
      <c r="Y14" s="341">
        <f t="shared" si="13"/>
        <v>-534436</v>
      </c>
      <c r="Z14" s="72">
        <f>IF((ABS((T14/W14)-1))&lt;100%,(T14/W14)-1,"N/A")</f>
        <v>3.9157220171890383E-2</v>
      </c>
      <c r="AA14" s="72">
        <f>IF((ABS((V14/Y14)-1))&lt;100%,(V14/Y14)-1,"N/A")</f>
        <v>4.0040341593754913E-2</v>
      </c>
      <c r="AB14" s="75">
        <f t="shared" ref="AB14:AG14" si="14">AB12+AB13</f>
        <v>-592237</v>
      </c>
      <c r="AC14" s="340">
        <f t="shared" si="14"/>
        <v>19449</v>
      </c>
      <c r="AD14" s="341">
        <f t="shared" si="14"/>
        <v>-572788</v>
      </c>
      <c r="AE14" s="75">
        <f t="shared" si="14"/>
        <v>-573571</v>
      </c>
      <c r="AF14" s="340">
        <f t="shared" si="14"/>
        <v>20206</v>
      </c>
      <c r="AG14" s="341">
        <f t="shared" si="14"/>
        <v>-553365</v>
      </c>
      <c r="AH14" s="72">
        <f>IF((ABS((AB14/AE14)-1))&lt;100%,(AB14/AE14)-1,"N/A")</f>
        <v>3.2543486333862726E-2</v>
      </c>
      <c r="AI14" s="72">
        <f>IF((ABS((AD14/AG14)-1))&lt;100%,(AD14/AG14)-1,"N/A")</f>
        <v>3.5099798505507263E-2</v>
      </c>
    </row>
    <row r="15" spans="1:35" s="343" customFormat="1" ht="12">
      <c r="A15" s="171" t="s">
        <v>157</v>
      </c>
      <c r="B15" s="59" t="s">
        <v>607</v>
      </c>
      <c r="C15" s="60" t="s">
        <v>606</v>
      </c>
      <c r="D15" s="65">
        <f>IFERROR(-D14/D$7,"")</f>
        <v>0.22139679441150378</v>
      </c>
      <c r="E15" s="342" t="str">
        <f t="shared" ref="E15" si="15">IFERROR(E14/E$7,"")</f>
        <v/>
      </c>
      <c r="F15" s="339">
        <f>IFERROR(-F14/F$7,"")</f>
        <v>0.2146139778334831</v>
      </c>
      <c r="G15" s="65">
        <f>IFERROR(-G14/G$7,"")</f>
        <v>0.22416590010921122</v>
      </c>
      <c r="H15" s="342" t="str">
        <f t="shared" ref="H15" si="16">IFERROR(H14/H$7,"")</f>
        <v/>
      </c>
      <c r="I15" s="339">
        <f>IFERROR(-I14/I$7,"")</f>
        <v>0.21746770992723458</v>
      </c>
      <c r="J15" s="62">
        <f>IF((ABS((D15-G15)*10000))&lt;1000,(D15-G15)*10000,"N/A")</f>
        <v>-27.691056977074414</v>
      </c>
      <c r="K15" s="62">
        <f>IF((ABS((F15-I15)*10000))&lt;1000,(F15-I15)*10000,"N/A")</f>
        <v>-28.537320937514764</v>
      </c>
      <c r="L15" s="65">
        <f>IFERROR(-L14/L$7,"")</f>
        <v>0.17628481598328941</v>
      </c>
      <c r="M15" s="342" t="str">
        <f t="shared" ref="M15" si="17">IFERROR(M14/M$7,"")</f>
        <v/>
      </c>
      <c r="N15" s="339">
        <f>IFERROR(-N14/N$7,"")</f>
        <v>0.16938989391733814</v>
      </c>
      <c r="O15" s="65">
        <f>IFERROR(-O14/O$7,"")</f>
        <v>0.17673967316954892</v>
      </c>
      <c r="P15" s="342" t="str">
        <f t="shared" ref="P15" si="18">IFERROR(P14/P$7,"")</f>
        <v/>
      </c>
      <c r="Q15" s="339">
        <f>IFERROR(-Q14/Q$7,"")</f>
        <v>0.16971205512831641</v>
      </c>
      <c r="R15" s="62">
        <f>IF((ABS((L15-O15)*10000))&lt;1000,(L15-O15)*10000,"N/A")</f>
        <v>-4.5485718625951073</v>
      </c>
      <c r="S15" s="62">
        <f>IF((ABS((N15-Q15)*10000))&lt;1000,(N15-Q15)*10000,"N/A")</f>
        <v>-3.2216121097827788</v>
      </c>
      <c r="T15" s="65">
        <f>IFERROR(-T14/T$7,"")</f>
        <v>0.20108112042116741</v>
      </c>
      <c r="U15" s="342" t="str">
        <f t="shared" ref="U15" si="19">IFERROR(U14/U$7,"")</f>
        <v/>
      </c>
      <c r="V15" s="339">
        <f>IFERROR(-V14/V$7,"")</f>
        <v>0.19448655877389509</v>
      </c>
      <c r="W15" s="65">
        <f>IFERROR(-W14/W$7,"")</f>
        <v>0.2046860831362447</v>
      </c>
      <c r="X15" s="342" t="str">
        <f t="shared" ref="X15" si="20">IFERROR(X14/X$7,"")</f>
        <v/>
      </c>
      <c r="Y15" s="339">
        <f>IFERROR(-Y14/Y$7,"")</f>
        <v>0.19780519129626956</v>
      </c>
      <c r="Z15" s="62">
        <f>IF((ABS((T15-W15)*10000))&lt;1000,(T15-W15)*10000,"N/A")</f>
        <v>-36.04962715077292</v>
      </c>
      <c r="AA15" s="62">
        <f>IF((ABS((V15-Y15)*10000))&lt;1000,(V15-Y15)*10000,"N/A")</f>
        <v>-33.186325223744653</v>
      </c>
      <c r="AB15" s="65">
        <f>IFERROR(-AB14/AB$7,"")</f>
        <v>0.17781173129828381</v>
      </c>
      <c r="AC15" s="342" t="str">
        <f t="shared" ref="AC15" si="21">IFERROR(AC14/AC$7,"")</f>
        <v/>
      </c>
      <c r="AD15" s="339">
        <f>IFERROR(-AD14/AD$7,"")</f>
        <v>0.17197241298142701</v>
      </c>
      <c r="AE15" s="65">
        <f>IFERROR(-AE14/AE$7,"")</f>
        <v>0.18247682179041211</v>
      </c>
      <c r="AF15" s="342" t="str">
        <f t="shared" ref="AF15" si="22">IFERROR(AF14/AF$7,"")</f>
        <v/>
      </c>
      <c r="AG15" s="339">
        <f>IFERROR(-AG14/AG$7,"")</f>
        <v>0.17604845170005351</v>
      </c>
      <c r="AH15" s="62">
        <f>IF((ABS((AB15-AE15)*10000))&lt;1000,(AB15-AE15)*10000,"N/A")</f>
        <v>-46.65090492128293</v>
      </c>
      <c r="AI15" s="62">
        <f>IF((ABS((AD15-AG15)*10000))&lt;1000,(AD15-AG15)*10000,"N/A")</f>
        <v>-40.760387186264957</v>
      </c>
    </row>
    <row r="16" spans="1:35">
      <c r="A16" s="81" t="s">
        <v>12</v>
      </c>
      <c r="B16" s="363" t="s">
        <v>12</v>
      </c>
      <c r="C16" s="162" t="s">
        <v>13</v>
      </c>
      <c r="D16" s="364">
        <v>50274</v>
      </c>
      <c r="E16" s="365">
        <v>23006</v>
      </c>
      <c r="F16" s="366">
        <v>73280</v>
      </c>
      <c r="G16" s="364">
        <v>48632</v>
      </c>
      <c r="H16" s="365">
        <v>22130</v>
      </c>
      <c r="I16" s="366">
        <v>70762</v>
      </c>
      <c r="J16" s="52">
        <f>IF((ABS((D16/G16)-1))&lt;100%,(D16/G16)-1,"N/A")</f>
        <v>3.3763776936996281E-2</v>
      </c>
      <c r="K16" s="52">
        <f>IF((ABS((F16/I16)-1))&lt;100%,(F16/I16)-1,"N/A")</f>
        <v>3.5584070546338387E-2</v>
      </c>
      <c r="L16" s="364">
        <v>83877</v>
      </c>
      <c r="M16" s="365">
        <v>23179</v>
      </c>
      <c r="N16" s="366">
        <v>107056</v>
      </c>
      <c r="O16" s="364">
        <v>96888</v>
      </c>
      <c r="P16" s="365">
        <v>22856</v>
      </c>
      <c r="Q16" s="366">
        <v>119744</v>
      </c>
      <c r="R16" s="52">
        <f>IF((ABS((L16/O16)-1))&lt;100%,(L16/O16)-1,"N/A")</f>
        <v>-0.13428907604656926</v>
      </c>
      <c r="S16" s="52">
        <f>IF((ABS((N16/Q16)-1))&lt;100%,(N16/Q16)-1,"N/A")</f>
        <v>-0.1059593800106895</v>
      </c>
      <c r="T16" s="364">
        <v>81923</v>
      </c>
      <c r="U16" s="365">
        <v>22436</v>
      </c>
      <c r="V16" s="366">
        <v>104359</v>
      </c>
      <c r="W16" s="364">
        <v>63190</v>
      </c>
      <c r="X16" s="365">
        <v>22696</v>
      </c>
      <c r="Y16" s="366">
        <v>85886</v>
      </c>
      <c r="Z16" s="52">
        <f>IF((ABS((T16/W16)-1))&lt;100%,(T16/W16)-1,"N/A")</f>
        <v>0.29645513530621925</v>
      </c>
      <c r="AA16" s="52">
        <f>IF((ABS((V16/Y16)-1))&lt;100%,(V16/Y16)-1,"N/A")</f>
        <v>0.2150874414922106</v>
      </c>
      <c r="AB16" s="364">
        <v>245264</v>
      </c>
      <c r="AC16" s="365">
        <v>30776</v>
      </c>
      <c r="AD16" s="366">
        <v>276040</v>
      </c>
      <c r="AE16" s="364">
        <v>203370</v>
      </c>
      <c r="AF16" s="365">
        <v>23242</v>
      </c>
      <c r="AG16" s="366">
        <v>226612</v>
      </c>
      <c r="AH16" s="52">
        <f>IF((ABS((AB16/AE16)-1))&lt;100%,(AB16/AE16)-1,"N/A")</f>
        <v>0.20599891822786054</v>
      </c>
      <c r="AI16" s="52">
        <f>IF((ABS((AD16/AG16)-1))&lt;100%,(AD16/AG16)-1,"N/A")</f>
        <v>0.21811731064550854</v>
      </c>
    </row>
    <row r="17" spans="1:35" s="66" customFormat="1" ht="12">
      <c r="A17" s="58" t="s">
        <v>14</v>
      </c>
      <c r="B17" s="59" t="s">
        <v>14</v>
      </c>
      <c r="C17" s="60" t="s">
        <v>253</v>
      </c>
      <c r="D17" s="367">
        <f t="shared" ref="D17:I17" si="23">IFERROR(D16/D$7,"")</f>
        <v>1.8013698924638714E-2</v>
      </c>
      <c r="E17" s="338" t="str">
        <f t="shared" si="23"/>
        <v/>
      </c>
      <c r="F17" s="368">
        <f t="shared" si="23"/>
        <v>2.6256988845079467E-2</v>
      </c>
      <c r="G17" s="367">
        <f t="shared" si="23"/>
        <v>1.8052892093210416E-2</v>
      </c>
      <c r="H17" s="338" t="str">
        <f t="shared" si="23"/>
        <v/>
      </c>
      <c r="I17" s="368">
        <f t="shared" si="23"/>
        <v>2.6267863758425637E-2</v>
      </c>
      <c r="J17" s="62">
        <f>IF((ABS((D17-G17)*10000))&lt;100,(D17-G17)*10000,"N/A")</f>
        <v>-0.39193168571701603</v>
      </c>
      <c r="K17" s="62">
        <f>IF((ABS((F17-I17)*10000))&lt;100,(F17-I17)*10000,"N/A")</f>
        <v>-0.10874913346170523</v>
      </c>
      <c r="L17" s="367">
        <f t="shared" ref="L17:Q17" si="24">IFERROR(L16/L$7,"")</f>
        <v>3.0259804213363061E-2</v>
      </c>
      <c r="M17" s="338" t="str">
        <f t="shared" si="24"/>
        <v/>
      </c>
      <c r="N17" s="368">
        <f t="shared" si="24"/>
        <v>3.8621953573277489E-2</v>
      </c>
      <c r="O17" s="367">
        <f t="shared" si="24"/>
        <v>3.625429193221516E-2</v>
      </c>
      <c r="P17" s="338" t="str">
        <f t="shared" si="24"/>
        <v/>
      </c>
      <c r="Q17" s="368">
        <f t="shared" si="24"/>
        <v>4.4806724600891468E-2</v>
      </c>
      <c r="R17" s="62">
        <f>IF((ABS((L17-O17)*10000))&lt;1000,(L17-O17)*10000,"N/A")</f>
        <v>-59.944877188520991</v>
      </c>
      <c r="S17" s="62">
        <f>IF((ABS((N17-Q17)*10000))&lt;1000,(N17-Q17)*10000,"N/A")</f>
        <v>-61.847710276139793</v>
      </c>
      <c r="T17" s="367">
        <f t="shared" ref="T17:Y17" si="25">IFERROR(T16/T$7,"")</f>
        <v>2.8664841822544116E-2</v>
      </c>
      <c r="U17" s="338" t="str">
        <f t="shared" si="25"/>
        <v/>
      </c>
      <c r="V17" s="368">
        <f t="shared" si="25"/>
        <v>3.651519387423411E-2</v>
      </c>
      <c r="W17" s="367">
        <f t="shared" si="25"/>
        <v>2.3387851937390583E-2</v>
      </c>
      <c r="X17" s="338" t="str">
        <f t="shared" si="25"/>
        <v/>
      </c>
      <c r="Y17" s="368">
        <f t="shared" si="25"/>
        <v>3.1788084372443862E-2</v>
      </c>
      <c r="Z17" s="62">
        <f>IF((ABS((T17-W17)*10000))&lt;1000,(T17-W17)*10000,"N/A")</f>
        <v>52.769898851535331</v>
      </c>
      <c r="AA17" s="62">
        <f>IF((ABS((V17-Y17)*10000))&lt;1000,(V17-Y17)*10000,"N/A")</f>
        <v>47.271095017902482</v>
      </c>
      <c r="AB17" s="367">
        <f t="shared" ref="AB17:AG17" si="26">IFERROR(AB16/AB$7,"")</f>
        <v>7.3637439851178293E-2</v>
      </c>
      <c r="AC17" s="338" t="str">
        <f t="shared" si="26"/>
        <v/>
      </c>
      <c r="AD17" s="368">
        <f t="shared" si="26"/>
        <v>8.2877547852596614E-2</v>
      </c>
      <c r="AE17" s="367">
        <f t="shared" si="26"/>
        <v>6.4700466459280737E-2</v>
      </c>
      <c r="AF17" s="338" t="str">
        <f t="shared" si="26"/>
        <v/>
      </c>
      <c r="AG17" s="368">
        <f t="shared" si="26"/>
        <v>7.2094714585585515E-2</v>
      </c>
      <c r="AH17" s="62">
        <f>IF((ABS((AB17-AE17)*10000))&lt;1000,(AB17-AE17)*10000,"N/A")</f>
        <v>89.36973391897557</v>
      </c>
      <c r="AI17" s="62">
        <f>IF((ABS((AD17-AG17)*10000))&lt;1000,(AD17-AG17)*10000,"N/A")</f>
        <v>107.828332670111</v>
      </c>
    </row>
    <row r="18" spans="1:35" hidden="1" outlineLevel="1">
      <c r="A18" s="43" t="s">
        <v>15</v>
      </c>
      <c r="B18" s="54" t="s">
        <v>15</v>
      </c>
      <c r="C18" s="44" t="s">
        <v>132</v>
      </c>
      <c r="D18" s="49">
        <v>-20321</v>
      </c>
      <c r="E18" s="334">
        <v>0</v>
      </c>
      <c r="F18" s="335">
        <v>-20321</v>
      </c>
      <c r="G18" s="49">
        <v>-38048</v>
      </c>
      <c r="H18" s="334">
        <v>106</v>
      </c>
      <c r="I18" s="335">
        <v>-37942</v>
      </c>
      <c r="J18" s="46">
        <f>IF((ABS((D18/G18)-1))&lt;100%,(D18/G18)-1,"N/A")</f>
        <v>-0.465911480235492</v>
      </c>
      <c r="K18" s="46">
        <f>IF((ABS((F18/I18)-1))&lt;100%,(F18/I18)-1,"N/A")</f>
        <v>-0.46441937694375623</v>
      </c>
      <c r="L18" s="49">
        <v>-10866</v>
      </c>
      <c r="M18" s="334">
        <v>0</v>
      </c>
      <c r="N18" s="335">
        <v>-10866</v>
      </c>
      <c r="O18" s="49">
        <v>-10850</v>
      </c>
      <c r="P18" s="334">
        <v>72</v>
      </c>
      <c r="Q18" s="335">
        <v>-10778</v>
      </c>
      <c r="R18" s="46">
        <f>IF((ABS((L18/O18)-1))&lt;100%,(L18/O18)-1,"N/A")</f>
        <v>1.4746543778800802E-3</v>
      </c>
      <c r="S18" s="46">
        <f>IF((ABS((N18/Q18)-1))&lt;100%,(N18/Q18)-1,"N/A")</f>
        <v>8.1647801076265569E-3</v>
      </c>
      <c r="T18" s="49">
        <v>-2941</v>
      </c>
      <c r="U18" s="334">
        <v>172</v>
      </c>
      <c r="V18" s="335">
        <v>-2769</v>
      </c>
      <c r="W18" s="49">
        <v>-2261</v>
      </c>
      <c r="X18" s="334">
        <v>4</v>
      </c>
      <c r="Y18" s="335">
        <v>-2257</v>
      </c>
      <c r="Z18" s="46">
        <f>IF((ABS((T18/W18)-1))&lt;100%,(T18/W18)-1,"N/A")</f>
        <v>0.3007518796992481</v>
      </c>
      <c r="AA18" s="46">
        <f>IF((ABS((V18/Y18)-1))&lt;100%,(V18/Y18)-1,"N/A")</f>
        <v>0.22684980062029236</v>
      </c>
      <c r="AB18" s="49">
        <v>-43509</v>
      </c>
      <c r="AC18" s="334">
        <v>192</v>
      </c>
      <c r="AD18" s="335">
        <v>-43317</v>
      </c>
      <c r="AE18" s="49">
        <v>-22099</v>
      </c>
      <c r="AF18" s="334">
        <v>-4</v>
      </c>
      <c r="AG18" s="335">
        <v>-22103</v>
      </c>
      <c r="AH18" s="46">
        <f>IF((ABS((AB18/AE18)-1))&lt;100%,(AB18/AE18)-1,"N/A")</f>
        <v>0.96882211864790269</v>
      </c>
      <c r="AI18" s="46">
        <f>IF((ABS((AD18/AG18)-1))&lt;100%,(AD18/AG18)-1,"N/A")</f>
        <v>0.95977921549110978</v>
      </c>
    </row>
    <row r="19" spans="1:35" s="37" customFormat="1" collapsed="1">
      <c r="A19" s="68" t="s">
        <v>16</v>
      </c>
      <c r="B19" s="69" t="s">
        <v>16</v>
      </c>
      <c r="C19" s="70" t="s">
        <v>250</v>
      </c>
      <c r="D19" s="75">
        <v>29953</v>
      </c>
      <c r="E19" s="340">
        <v>23006</v>
      </c>
      <c r="F19" s="341">
        <v>52959</v>
      </c>
      <c r="G19" s="75">
        <v>10584</v>
      </c>
      <c r="H19" s="340">
        <v>22236</v>
      </c>
      <c r="I19" s="341">
        <v>32820</v>
      </c>
      <c r="J19" s="72" t="str">
        <f>IF((ABS((D19/G19)-1))&lt;100%,(D19/G19)-1,"N/A")</f>
        <v>N/A</v>
      </c>
      <c r="K19" s="72">
        <f>IF((ABS((F19/I19)-1))&lt;100%,(F19/I19)-1,"N/A")</f>
        <v>0.61361974405850095</v>
      </c>
      <c r="L19" s="75">
        <v>73011</v>
      </c>
      <c r="M19" s="340">
        <v>23179</v>
      </c>
      <c r="N19" s="341">
        <v>96190</v>
      </c>
      <c r="O19" s="75">
        <v>86038</v>
      </c>
      <c r="P19" s="340">
        <v>22928</v>
      </c>
      <c r="Q19" s="341">
        <v>108966</v>
      </c>
      <c r="R19" s="72">
        <f>IF((ABS((L19/O19)-1))&lt;100%,(L19/O19)-1,"N/A")</f>
        <v>-0.15140984216276532</v>
      </c>
      <c r="S19" s="72">
        <f>IF((ABS((N19/Q19)-1))&lt;100%,(N19/Q19)-1,"N/A")</f>
        <v>-0.117247581814511</v>
      </c>
      <c r="T19" s="75">
        <v>78982</v>
      </c>
      <c r="U19" s="340">
        <v>22608</v>
      </c>
      <c r="V19" s="341">
        <v>101590</v>
      </c>
      <c r="W19" s="75">
        <v>60929</v>
      </c>
      <c r="X19" s="340">
        <v>22700</v>
      </c>
      <c r="Y19" s="341">
        <v>83629</v>
      </c>
      <c r="Z19" s="72">
        <f>IF((ABS((T19/W19)-1))&lt;100%,(T19/W19)-1,"N/A")</f>
        <v>0.29629568842423137</v>
      </c>
      <c r="AA19" s="72">
        <f>IF((ABS((V19/Y19)-1))&lt;100%,(V19/Y19)-1,"N/A")</f>
        <v>0.21476999605400038</v>
      </c>
      <c r="AB19" s="75">
        <v>201755</v>
      </c>
      <c r="AC19" s="340">
        <v>30968</v>
      </c>
      <c r="AD19" s="341">
        <v>232723</v>
      </c>
      <c r="AE19" s="75">
        <v>181271</v>
      </c>
      <c r="AF19" s="340">
        <v>23238</v>
      </c>
      <c r="AG19" s="341">
        <v>204509</v>
      </c>
      <c r="AH19" s="72">
        <f>IF((ABS((AB19/AE19)-1))&lt;100%,(AB19/AE19)-1,"N/A")</f>
        <v>0.11300207975903476</v>
      </c>
      <c r="AI19" s="72">
        <f>IF((ABS((AD19/AG19)-1))&lt;100%,(AD19/AG19)-1,"N/A")</f>
        <v>0.13795969859517188</v>
      </c>
    </row>
    <row r="20" spans="1:35" s="66" customFormat="1" ht="12" hidden="1" outlineLevel="1">
      <c r="A20" s="58" t="s">
        <v>17</v>
      </c>
      <c r="B20" s="59" t="s">
        <v>17</v>
      </c>
      <c r="C20" s="60" t="s">
        <v>18</v>
      </c>
      <c r="D20" s="65">
        <f t="shared" ref="D20:I20" si="27">IFERROR(D19/D$7,"")</f>
        <v>1.0732472528338772E-2</v>
      </c>
      <c r="E20" s="338" t="str">
        <f t="shared" si="27"/>
        <v/>
      </c>
      <c r="F20" s="339">
        <f t="shared" si="27"/>
        <v>1.8975762448779524E-2</v>
      </c>
      <c r="G20" s="65">
        <f t="shared" si="27"/>
        <v>3.9289317715606809E-3</v>
      </c>
      <c r="H20" s="338" t="str">
        <f t="shared" si="27"/>
        <v/>
      </c>
      <c r="I20" s="339">
        <f t="shared" si="27"/>
        <v>1.2183252148773768E-2</v>
      </c>
      <c r="J20" s="62">
        <f>IF((ABS((D20-G20)*10000))&lt;100,(D20-G20)*10000,"N/A")</f>
        <v>68.035407567780908</v>
      </c>
      <c r="K20" s="62">
        <f>IF((ABS((F20-I20)*10000))&lt;100,(F20-I20)*10000,"N/A")</f>
        <v>67.925103000057561</v>
      </c>
      <c r="L20" s="65">
        <f t="shared" ref="L20:Q20" si="28">IFERROR(L19/L$7,"")</f>
        <v>2.633974230625619E-2</v>
      </c>
      <c r="M20" s="338" t="str">
        <f t="shared" si="28"/>
        <v/>
      </c>
      <c r="N20" s="339">
        <f t="shared" si="28"/>
        <v>3.4701891666170617E-2</v>
      </c>
      <c r="O20" s="65">
        <f t="shared" si="28"/>
        <v>3.2194356053008917E-2</v>
      </c>
      <c r="P20" s="338" t="str">
        <f t="shared" si="28"/>
        <v/>
      </c>
      <c r="Q20" s="339">
        <f t="shared" si="28"/>
        <v>4.0773730231667048E-2</v>
      </c>
      <c r="R20" s="62">
        <f>IF((ABS((L20-O20)*10000))&lt;1000,(L20-O20)*10000,"N/A")</f>
        <v>-58.546137467527274</v>
      </c>
      <c r="S20" s="62">
        <f>IF((ABS((N20-Q20)*10000))&lt;1000,(N20-Q20)*10000,"N/A")</f>
        <v>-60.718385654964308</v>
      </c>
      <c r="T20" s="65">
        <f t="shared" ref="T20:Y20" si="29">IFERROR(T19/T$7,"")</f>
        <v>2.763578649253786E-2</v>
      </c>
      <c r="U20" s="338" t="str">
        <f t="shared" si="29"/>
        <v/>
      </c>
      <c r="V20" s="339">
        <f t="shared" si="29"/>
        <v>3.5546321310892623E-2</v>
      </c>
      <c r="W20" s="65">
        <f t="shared" si="29"/>
        <v>2.2551011721684933E-2</v>
      </c>
      <c r="X20" s="338" t="str">
        <f t="shared" si="29"/>
        <v/>
      </c>
      <c r="Y20" s="339">
        <f t="shared" si="29"/>
        <v>3.0952724634784573E-2</v>
      </c>
      <c r="Z20" s="62">
        <f>IF((ABS((T20-W20)*10000))&lt;1000,(T20-W20)*10000,"N/A")</f>
        <v>50.847747708529269</v>
      </c>
      <c r="AA20" s="62">
        <f>IF((ABS((V20-Y20)*10000))&lt;1000,(V20-Y20)*10000,"N/A")</f>
        <v>45.9359667610805</v>
      </c>
      <c r="AB20" s="65">
        <f t="shared" ref="AB20:AG20" si="30">IFERROR(AB19/AB$7,"")</f>
        <v>6.0574408299524096E-2</v>
      </c>
      <c r="AC20" s="338" t="str">
        <f t="shared" si="30"/>
        <v/>
      </c>
      <c r="AD20" s="339">
        <f t="shared" si="30"/>
        <v>6.9872161892841053E-2</v>
      </c>
      <c r="AE20" s="65">
        <f t="shared" si="30"/>
        <v>5.7669854233860833E-2</v>
      </c>
      <c r="AF20" s="338" t="str">
        <f t="shared" si="30"/>
        <v/>
      </c>
      <c r="AG20" s="339">
        <f t="shared" si="30"/>
        <v>6.5062829793583341E-2</v>
      </c>
      <c r="AH20" s="62">
        <f>IF((ABS((AB20-AE20)*10000))&lt;1000,(AB20-AE20)*10000,"N/A")</f>
        <v>29.045540656632632</v>
      </c>
      <c r="AI20" s="62">
        <f>IF((ABS((AD20-AG20)*10000))&lt;1000,(AD20-AG20)*10000,"N/A")</f>
        <v>48.093320992577127</v>
      </c>
    </row>
    <row r="21" spans="1:35" hidden="1" outlineLevel="1">
      <c r="A21" s="68" t="s">
        <v>19</v>
      </c>
      <c r="B21" s="369" t="s">
        <v>19</v>
      </c>
      <c r="C21" s="70" t="s">
        <v>131</v>
      </c>
      <c r="D21" s="49">
        <v>-73937</v>
      </c>
      <c r="E21" s="334">
        <v>-24882</v>
      </c>
      <c r="F21" s="335">
        <v>-98819</v>
      </c>
      <c r="G21" s="49">
        <v>-90378</v>
      </c>
      <c r="H21" s="334">
        <v>-26176</v>
      </c>
      <c r="I21" s="335">
        <v>-116554</v>
      </c>
      <c r="J21" s="46">
        <f>IF((ABS((D21/G21)-1))&lt;100%,(D21/G21)-1,"N/A")</f>
        <v>-0.18191374006948591</v>
      </c>
      <c r="K21" s="46">
        <f>IF((ABS((F21/I21)-1))&lt;100%,(F21/I21)-1,"N/A")</f>
        <v>-0.15216122998781678</v>
      </c>
      <c r="L21" s="49">
        <v>-79134</v>
      </c>
      <c r="M21" s="334">
        <v>-24617</v>
      </c>
      <c r="N21" s="335">
        <v>-103751</v>
      </c>
      <c r="O21" s="49">
        <v>-96015</v>
      </c>
      <c r="P21" s="334">
        <v>-26778</v>
      </c>
      <c r="Q21" s="335">
        <v>-122793</v>
      </c>
      <c r="R21" s="46">
        <f>IF((ABS((L21/O21)-1))&lt;100%,(L21/O21)-1,"N/A")</f>
        <v>-0.17581627870645211</v>
      </c>
      <c r="S21" s="46">
        <f>IF((ABS((N21/Q21)-1))&lt;100%,(N21/Q21)-1,"N/A")</f>
        <v>-0.15507398630215075</v>
      </c>
      <c r="T21" s="49">
        <v>-80831</v>
      </c>
      <c r="U21" s="334">
        <v>-24011</v>
      </c>
      <c r="V21" s="335">
        <v>-104842</v>
      </c>
      <c r="W21" s="49">
        <v>-91492</v>
      </c>
      <c r="X21" s="334">
        <v>-26314</v>
      </c>
      <c r="Y21" s="335">
        <v>-117806</v>
      </c>
      <c r="Z21" s="46">
        <f>IF((ABS((T21/W21)-1))&lt;100%,(T21/W21)-1,"N/A")</f>
        <v>-0.11652384907970093</v>
      </c>
      <c r="AA21" s="46">
        <f>IF((ABS((V21/Y21)-1))&lt;100%,(V21/Y21)-1,"N/A")</f>
        <v>-0.11004532876084405</v>
      </c>
      <c r="AB21" s="49">
        <v>-114574</v>
      </c>
      <c r="AC21" s="334">
        <v>-26410</v>
      </c>
      <c r="AD21" s="335">
        <v>-140984</v>
      </c>
      <c r="AE21" s="49">
        <v>-85529</v>
      </c>
      <c r="AF21" s="334">
        <v>-26337</v>
      </c>
      <c r="AG21" s="335">
        <v>-111866</v>
      </c>
      <c r="AH21" s="46">
        <f>IF((ABS((AB21/AE21)-1))&lt;100%,(AB21/AE21)-1,"N/A")</f>
        <v>0.33959241894562076</v>
      </c>
      <c r="AI21" s="46">
        <f>IF((ABS((AD21/AG21)-1))&lt;100%,(AD21/AG21)-1,"N/A")</f>
        <v>0.26029356551588512</v>
      </c>
    </row>
    <row r="22" spans="1:35" collapsed="1">
      <c r="A22" s="50" t="s">
        <v>100</v>
      </c>
      <c r="B22" s="363" t="s">
        <v>320</v>
      </c>
      <c r="C22" s="162" t="s">
        <v>34</v>
      </c>
      <c r="D22" s="364">
        <v>118010</v>
      </c>
      <c r="E22" s="365">
        <v>65167</v>
      </c>
      <c r="F22" s="366">
        <v>183177</v>
      </c>
      <c r="G22" s="364">
        <v>111889</v>
      </c>
      <c r="H22" s="365">
        <v>64146</v>
      </c>
      <c r="I22" s="366">
        <v>176035</v>
      </c>
      <c r="J22" s="52">
        <f>IF((ABS((D22/G22)-1))&lt;100%,(D22/G22)-1,"N/A")</f>
        <v>5.4706003271099091E-2</v>
      </c>
      <c r="K22" s="52">
        <f>IF((ABS((F22/I22)-1))&lt;100%,(F22/I22)-1,"N/A")</f>
        <v>4.0571477263044331E-2</v>
      </c>
      <c r="L22" s="364">
        <v>152807</v>
      </c>
      <c r="M22" s="365">
        <v>65200</v>
      </c>
      <c r="N22" s="366">
        <v>218007</v>
      </c>
      <c r="O22" s="364">
        <v>162408</v>
      </c>
      <c r="P22" s="365">
        <v>63557</v>
      </c>
      <c r="Q22" s="366">
        <v>225965</v>
      </c>
      <c r="R22" s="52">
        <f>IF((ABS((L22/O22)-1))&lt;100%,(L22/O22)-1,"N/A")</f>
        <v>-5.9116545982956459E-2</v>
      </c>
      <c r="S22" s="52">
        <f>IF((ABS((N22/Q22)-1))&lt;100%,(N22/Q22)-1,"N/A")</f>
        <v>-3.5217843471334054E-2</v>
      </c>
      <c r="T22" s="364">
        <v>151305</v>
      </c>
      <c r="U22" s="365">
        <v>66247</v>
      </c>
      <c r="V22" s="366">
        <v>217552</v>
      </c>
      <c r="W22" s="364">
        <v>129052</v>
      </c>
      <c r="X22" s="365">
        <v>63871</v>
      </c>
      <c r="Y22" s="366">
        <v>192923</v>
      </c>
      <c r="Z22" s="52">
        <f>IF((ABS((T22/W22)-1))&lt;100%,(T22/W22)-1,"N/A")</f>
        <v>0.17243436754176611</v>
      </c>
      <c r="AA22" s="52">
        <f>IF((ABS((V22/Y22)-1))&lt;100%,(V22/Y22)-1,"N/A")</f>
        <v>0.12766233160380058</v>
      </c>
      <c r="AB22" s="364">
        <v>320100</v>
      </c>
      <c r="AC22" s="365">
        <v>68631</v>
      </c>
      <c r="AD22" s="366">
        <v>388731</v>
      </c>
      <c r="AE22" s="364">
        <v>270392</v>
      </c>
      <c r="AF22" s="365">
        <v>68292</v>
      </c>
      <c r="AG22" s="366">
        <v>338684</v>
      </c>
      <c r="AH22" s="52">
        <f>IF((ABS((AB22/AE22)-1))&lt;100%,(AB22/AE22)-1,"N/A")</f>
        <v>0.18383679990532253</v>
      </c>
      <c r="AI22" s="52">
        <f>IF((ABS((AD22/AG22)-1))&lt;100%,(AD22/AG22)-1,"N/A")</f>
        <v>0.14776901182222968</v>
      </c>
    </row>
    <row r="23" spans="1:35" s="66" customFormat="1" ht="12">
      <c r="A23" s="58" t="s">
        <v>35</v>
      </c>
      <c r="B23" s="59" t="s">
        <v>35</v>
      </c>
      <c r="C23" s="60" t="s">
        <v>255</v>
      </c>
      <c r="D23" s="367">
        <f t="shared" ref="D23:I23" si="31">IFERROR(D22/D$7,"")</f>
        <v>4.2284214705346997E-2</v>
      </c>
      <c r="E23" s="338" t="str">
        <f t="shared" si="31"/>
        <v/>
      </c>
      <c r="F23" s="368">
        <f t="shared" si="31"/>
        <v>6.5634230972640845E-2</v>
      </c>
      <c r="G23" s="367">
        <f t="shared" si="31"/>
        <v>4.153479279933419E-2</v>
      </c>
      <c r="H23" s="338" t="str">
        <f t="shared" si="31"/>
        <v/>
      </c>
      <c r="I23" s="368">
        <f t="shared" si="31"/>
        <v>6.5346702986270266E-2</v>
      </c>
      <c r="J23" s="62">
        <f>IF((ABS((D23-G23)*10000))&lt;100,(D23-G23)*10000,"N/A")</f>
        <v>7.4942190601280654</v>
      </c>
      <c r="K23" s="62">
        <f>IF((ABS((F23-I23)*10000))&lt;100,(F23-I23)*10000,"N/A")</f>
        <v>2.8752798637057819</v>
      </c>
      <c r="L23" s="367">
        <f t="shared" ref="L23:Q23" si="32">IFERROR(L22/L$7,"")</f>
        <v>5.5127268529291333E-2</v>
      </c>
      <c r="M23" s="338" t="str">
        <f t="shared" si="32"/>
        <v/>
      </c>
      <c r="N23" s="368">
        <f t="shared" si="32"/>
        <v>7.8649083028036776E-2</v>
      </c>
      <c r="O23" s="367">
        <f t="shared" si="32"/>
        <v>6.0771066015679956E-2</v>
      </c>
      <c r="P23" s="338" t="str">
        <f t="shared" si="32"/>
        <v/>
      </c>
      <c r="Q23" s="368">
        <f t="shared" si="32"/>
        <v>8.4553309764501261E-2</v>
      </c>
      <c r="R23" s="62">
        <f>IF((ABS((L23-O23)*10000))&lt;1000,(L23-O23)*10000,"N/A")</f>
        <v>-56.437974863886225</v>
      </c>
      <c r="S23" s="62">
        <f>IF((ABS((N23-Q23)*10000))&lt;1000,(N23-Q23)*10000,"N/A")</f>
        <v>-59.04226736464485</v>
      </c>
      <c r="T23" s="367">
        <f t="shared" ref="T23:Y23" si="33">IFERROR(T22/T$7,"")</f>
        <v>5.2941590175653204E-2</v>
      </c>
      <c r="U23" s="338" t="str">
        <f t="shared" si="33"/>
        <v/>
      </c>
      <c r="V23" s="368">
        <f t="shared" si="33"/>
        <v>7.6121402636355084E-2</v>
      </c>
      <c r="W23" s="367">
        <f t="shared" si="33"/>
        <v>4.7764663209750431E-2</v>
      </c>
      <c r="X23" s="338" t="str">
        <f t="shared" si="33"/>
        <v/>
      </c>
      <c r="Y23" s="368">
        <f t="shared" si="33"/>
        <v>7.1404566534534003E-2</v>
      </c>
      <c r="Z23" s="62">
        <f>IF((ABS((T23-W23)*10000))&lt;1000,(T23-W23)*10000,"N/A")</f>
        <v>51.769269659027728</v>
      </c>
      <c r="AA23" s="62">
        <f>IF((ABS((V23-Y23)*10000))&lt;1000,(V23-Y23)*10000,"N/A")</f>
        <v>47.168361018210817</v>
      </c>
      <c r="AB23" s="367">
        <f t="shared" ref="AB23:AG23" si="34">IFERROR(AB22/AB$7,"")</f>
        <v>9.6106010243501586E-2</v>
      </c>
      <c r="AC23" s="338" t="str">
        <f t="shared" si="34"/>
        <v/>
      </c>
      <c r="AD23" s="368">
        <f t="shared" si="34"/>
        <v>0.1167116072101425</v>
      </c>
      <c r="AE23" s="367">
        <f t="shared" si="34"/>
        <v>8.6022955828577649E-2</v>
      </c>
      <c r="AF23" s="338" t="str">
        <f t="shared" si="34"/>
        <v/>
      </c>
      <c r="AG23" s="368">
        <f t="shared" si="34"/>
        <v>0.10774948508774665</v>
      </c>
      <c r="AH23" s="62">
        <f>IF((ABS((AB23-AE23)*10000))&lt;1000,(AB23-AE23)*10000,"N/A")</f>
        <v>100.83054414923936</v>
      </c>
      <c r="AI23" s="62">
        <f>IF((ABS((AD23-AG23)*10000))&lt;1000,(AD23-AG23)*10000,"N/A")</f>
        <v>89.621221223958457</v>
      </c>
    </row>
    <row r="24" spans="1:35" s="174" customFormat="1" ht="14.5">
      <c r="A24" s="262"/>
      <c r="D24" s="370"/>
      <c r="E24" s="370"/>
      <c r="F24" s="370"/>
      <c r="G24" s="371"/>
      <c r="H24" s="371"/>
      <c r="I24" s="371"/>
      <c r="J24" s="141"/>
      <c r="K24" s="141"/>
      <c r="L24" s="371"/>
      <c r="M24" s="371"/>
      <c r="N24" s="371"/>
      <c r="O24" s="371"/>
      <c r="P24" s="371"/>
      <c r="Q24" s="371"/>
      <c r="R24" s="141"/>
      <c r="S24" s="141"/>
      <c r="T24" s="371"/>
      <c r="U24" s="371"/>
      <c r="V24" s="371"/>
      <c r="W24" s="371"/>
      <c r="X24" s="371"/>
      <c r="Y24" s="371"/>
      <c r="Z24" s="141"/>
      <c r="AA24" s="141"/>
      <c r="AB24" s="371"/>
      <c r="AC24" s="371"/>
      <c r="AD24" s="371"/>
      <c r="AE24" s="371"/>
      <c r="AF24" s="371"/>
      <c r="AG24" s="371"/>
      <c r="AH24" s="141"/>
      <c r="AI24" s="141"/>
    </row>
    <row r="25" spans="1:35" s="318" customFormat="1" ht="12">
      <c r="A25" s="317"/>
      <c r="B25" s="106"/>
      <c r="C25" s="176"/>
      <c r="D25" s="372"/>
      <c r="E25" s="372"/>
      <c r="F25" s="372"/>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row>
    <row r="26" spans="1:35">
      <c r="B26" s="39" t="s">
        <v>178</v>
      </c>
      <c r="C26" s="181"/>
      <c r="D26" s="19"/>
      <c r="E26" s="19"/>
      <c r="F26" s="19"/>
      <c r="G26" s="19"/>
      <c r="H26" s="19"/>
      <c r="I26" s="19"/>
      <c r="J26" s="103"/>
      <c r="K26" s="103"/>
      <c r="L26" s="19"/>
      <c r="M26" s="19"/>
      <c r="N26" s="19"/>
      <c r="O26" s="19"/>
      <c r="P26" s="19"/>
      <c r="Q26" s="19"/>
      <c r="R26" s="103"/>
      <c r="S26" s="103"/>
      <c r="T26" s="19"/>
      <c r="U26" s="19"/>
      <c r="V26" s="19"/>
      <c r="W26" s="19"/>
      <c r="X26" s="19"/>
      <c r="Y26" s="19"/>
      <c r="Z26" s="103"/>
      <c r="AA26" s="103"/>
      <c r="AB26" s="19"/>
      <c r="AC26" s="19"/>
      <c r="AD26" s="19"/>
      <c r="AE26" s="19"/>
      <c r="AF26" s="19"/>
      <c r="AG26" s="19"/>
      <c r="AH26" s="103"/>
      <c r="AI26" s="103"/>
    </row>
    <row r="27" spans="1:35">
      <c r="B27" s="116" t="s">
        <v>264</v>
      </c>
      <c r="C27" s="116" t="s">
        <v>265</v>
      </c>
      <c r="D27" s="29" t="str">
        <f>$B26&amp;D29&amp;D28</f>
        <v>URUGUAYPre IFRS161Q19</v>
      </c>
      <c r="E27" s="29" t="str">
        <f>$B26&amp;E28&amp;E29</f>
        <v>URUGUAYAdj1Q19</v>
      </c>
      <c r="F27" s="29" t="str">
        <f>$B26&amp;F29&amp;F28</f>
        <v>URUGUAYPost IFRS161Q19</v>
      </c>
      <c r="G27" s="29" t="str">
        <f>$B26&amp;G29&amp;G28</f>
        <v>URUGUAYPre IFRS161Q18</v>
      </c>
      <c r="H27" s="29" t="str">
        <f>$B26&amp;H28&amp;H29</f>
        <v>URUGUAYAdJ1Q18</v>
      </c>
      <c r="I27" s="29" t="str">
        <f>$B26&amp;I29&amp;I28</f>
        <v>URUGUAYPost IFRS161Q18</v>
      </c>
      <c r="J27" s="322"/>
      <c r="K27" s="322"/>
      <c r="L27" s="29" t="str">
        <f>$B26&amp;L29&amp;L28</f>
        <v>URUGUAYPre IFRS162Q19</v>
      </c>
      <c r="M27" s="29" t="str">
        <f>$B26&amp;M28&amp;M29</f>
        <v>URUGUAYAdj2Q19</v>
      </c>
      <c r="N27" s="29" t="str">
        <f>$B26&amp;N29&amp;N28</f>
        <v>URUGUAYPost IFRS162Q19</v>
      </c>
      <c r="O27" s="29" t="str">
        <f>$B26&amp;O29&amp;O28</f>
        <v>URUGUAYPre IFRS162Q18</v>
      </c>
      <c r="P27" s="29" t="str">
        <f>$B26&amp;P28&amp;P29</f>
        <v>URUGUAYAdj2Q18</v>
      </c>
      <c r="Q27" s="29" t="str">
        <f>$B26&amp;Q29&amp;Q28</f>
        <v>URUGUAYPost IFRS162Q18</v>
      </c>
      <c r="R27" s="322"/>
      <c r="S27" s="322"/>
      <c r="T27" s="29" t="str">
        <f>$B26&amp;T29&amp;T28</f>
        <v>URUGUAYPre IFRS163Q19</v>
      </c>
      <c r="U27" s="29" t="str">
        <f>$B26&amp;U28&amp;U29</f>
        <v>URUGUAYAdj3Q19</v>
      </c>
      <c r="V27" s="29" t="str">
        <f>$B26&amp;V29&amp;V28</f>
        <v>URUGUAYPost IFRS163Q19</v>
      </c>
      <c r="W27" s="29" t="str">
        <f>$B26&amp;W29&amp;W28</f>
        <v>URUGUAYPre IFRS163Q18</v>
      </c>
      <c r="X27" s="29" t="str">
        <f>$B26&amp;X28&amp;X29</f>
        <v>URUGUAYAdj3Q18</v>
      </c>
      <c r="Y27" s="29" t="str">
        <f>$B26&amp;Y29&amp;Y28</f>
        <v>URUGUAYPost IFRS163Q18</v>
      </c>
      <c r="Z27" s="322"/>
      <c r="AA27" s="322"/>
      <c r="AB27" s="29" t="str">
        <f>$B26&amp;AB29&amp;AB28</f>
        <v>URUGUAYPre IFRS164Q19</v>
      </c>
      <c r="AC27" s="29" t="str">
        <f>$B26&amp;AC28&amp;AC29</f>
        <v>URUGUAYAdj4Q19</v>
      </c>
      <c r="AD27" s="29" t="str">
        <f>$B26&amp;AD29&amp;AD28</f>
        <v>URUGUAYPost IFRS164Q19</v>
      </c>
      <c r="AE27" s="29" t="str">
        <f>$B26&amp;AE29&amp;AE28</f>
        <v>URUGUAYPre IFRS164Q18</v>
      </c>
      <c r="AF27" s="29" t="str">
        <f>$B26&amp;AF28&amp;AF29</f>
        <v>URUGUAYAdj4Q18</v>
      </c>
      <c r="AG27" s="29" t="str">
        <f>$B26&amp;AG29&amp;AG28</f>
        <v>URUGUAYPost IFRS164Q18</v>
      </c>
      <c r="AH27" s="322"/>
      <c r="AI27" s="264"/>
    </row>
    <row r="28" spans="1:35" ht="15.75" customHeight="1">
      <c r="A28" s="325" t="s">
        <v>150</v>
      </c>
      <c r="B28" s="348" t="s">
        <v>318</v>
      </c>
      <c r="C28" s="326" t="s">
        <v>239</v>
      </c>
      <c r="D28" s="327" t="s">
        <v>136</v>
      </c>
      <c r="E28" s="328" t="s">
        <v>153</v>
      </c>
      <c r="F28" s="329" t="s">
        <v>136</v>
      </c>
      <c r="G28" s="327" t="s">
        <v>172</v>
      </c>
      <c r="H28" s="328" t="s">
        <v>154</v>
      </c>
      <c r="I28" s="329" t="s">
        <v>172</v>
      </c>
      <c r="J28" s="330" t="s">
        <v>310</v>
      </c>
      <c r="K28" s="330" t="s">
        <v>310</v>
      </c>
      <c r="L28" s="327" t="s">
        <v>158</v>
      </c>
      <c r="M28" s="328" t="s">
        <v>153</v>
      </c>
      <c r="N28" s="329" t="s">
        <v>158</v>
      </c>
      <c r="O28" s="327" t="s">
        <v>173</v>
      </c>
      <c r="P28" s="328" t="s">
        <v>153</v>
      </c>
      <c r="Q28" s="329" t="s">
        <v>173</v>
      </c>
      <c r="R28" s="330" t="s">
        <v>310</v>
      </c>
      <c r="S28" s="330" t="s">
        <v>310</v>
      </c>
      <c r="T28" s="327" t="s">
        <v>159</v>
      </c>
      <c r="U28" s="328" t="s">
        <v>153</v>
      </c>
      <c r="V28" s="329" t="s">
        <v>159</v>
      </c>
      <c r="W28" s="327" t="s">
        <v>174</v>
      </c>
      <c r="X28" s="328" t="s">
        <v>153</v>
      </c>
      <c r="Y28" s="329" t="s">
        <v>174</v>
      </c>
      <c r="Z28" s="330" t="s">
        <v>310</v>
      </c>
      <c r="AA28" s="330" t="s">
        <v>310</v>
      </c>
      <c r="AB28" s="327" t="s">
        <v>160</v>
      </c>
      <c r="AC28" s="328" t="s">
        <v>153</v>
      </c>
      <c r="AD28" s="329" t="s">
        <v>160</v>
      </c>
      <c r="AE28" s="327" t="s">
        <v>175</v>
      </c>
      <c r="AF28" s="328" t="s">
        <v>153</v>
      </c>
      <c r="AG28" s="329" t="s">
        <v>175</v>
      </c>
      <c r="AH28" s="330" t="s">
        <v>310</v>
      </c>
      <c r="AI28" s="330" t="s">
        <v>310</v>
      </c>
    </row>
    <row r="29" spans="1:35" ht="21.75" customHeight="1" thickBot="1">
      <c r="A29" s="235"/>
      <c r="B29" s="349" t="s">
        <v>198</v>
      </c>
      <c r="C29" s="122" t="s">
        <v>149</v>
      </c>
      <c r="D29" s="302" t="s">
        <v>155</v>
      </c>
      <c r="E29" s="331" t="str">
        <f>D28</f>
        <v>1Q19</v>
      </c>
      <c r="F29" s="332" t="s">
        <v>156</v>
      </c>
      <c r="G29" s="302" t="s">
        <v>155</v>
      </c>
      <c r="H29" s="331" t="str">
        <f>G28</f>
        <v>1Q18</v>
      </c>
      <c r="I29" s="332" t="s">
        <v>156</v>
      </c>
      <c r="J29" s="333" t="s">
        <v>155</v>
      </c>
      <c r="K29" s="333" t="s">
        <v>156</v>
      </c>
      <c r="L29" s="302" t="s">
        <v>155</v>
      </c>
      <c r="M29" s="331" t="str">
        <f>L28</f>
        <v>2Q19</v>
      </c>
      <c r="N29" s="332" t="s">
        <v>156</v>
      </c>
      <c r="O29" s="302" t="s">
        <v>155</v>
      </c>
      <c r="P29" s="331" t="str">
        <f>O28</f>
        <v>2Q18</v>
      </c>
      <c r="Q29" s="332" t="s">
        <v>156</v>
      </c>
      <c r="R29" s="333" t="s">
        <v>155</v>
      </c>
      <c r="S29" s="333" t="s">
        <v>156</v>
      </c>
      <c r="T29" s="302" t="s">
        <v>155</v>
      </c>
      <c r="U29" s="331" t="str">
        <f>T28</f>
        <v>3Q19</v>
      </c>
      <c r="V29" s="332" t="s">
        <v>156</v>
      </c>
      <c r="W29" s="302" t="s">
        <v>155</v>
      </c>
      <c r="X29" s="331" t="str">
        <f>W28</f>
        <v>3Q18</v>
      </c>
      <c r="Y29" s="332" t="s">
        <v>156</v>
      </c>
      <c r="Z29" s="333" t="s">
        <v>155</v>
      </c>
      <c r="AA29" s="333" t="s">
        <v>156</v>
      </c>
      <c r="AB29" s="302" t="s">
        <v>155</v>
      </c>
      <c r="AC29" s="331" t="str">
        <f>AB28</f>
        <v>4Q19</v>
      </c>
      <c r="AD29" s="332" t="s">
        <v>156</v>
      </c>
      <c r="AE29" s="302" t="s">
        <v>155</v>
      </c>
      <c r="AF29" s="331" t="str">
        <f>AE28</f>
        <v>4Q18</v>
      </c>
      <c r="AG29" s="332" t="s">
        <v>156</v>
      </c>
      <c r="AH29" s="333" t="s">
        <v>155</v>
      </c>
      <c r="AI29" s="333" t="s">
        <v>156</v>
      </c>
    </row>
    <row r="30" spans="1:35" hidden="1" outlineLevel="1">
      <c r="A30" s="43" t="s">
        <v>0</v>
      </c>
      <c r="B30" s="54" t="s">
        <v>200</v>
      </c>
      <c r="C30" s="44" t="s">
        <v>1</v>
      </c>
      <c r="D30" s="360">
        <v>668321</v>
      </c>
      <c r="E30" s="334">
        <v>0</v>
      </c>
      <c r="F30" s="361">
        <v>668321</v>
      </c>
      <c r="G30" s="362">
        <v>709305</v>
      </c>
      <c r="H30" s="334">
        <v>0</v>
      </c>
      <c r="I30" s="361">
        <v>709305</v>
      </c>
      <c r="J30" s="46">
        <f t="shared" ref="J30:J35" si="35">IF((ABS((D30/G30)-1))&lt;100%,(D30/G30)-1,"N/A")</f>
        <v>-5.7780503450560738E-2</v>
      </c>
      <c r="K30" s="46">
        <f t="shared" ref="K30:K35" si="36">IF((ABS((F30/I30)-1))&lt;100%,(F30/I30)-1,"N/A")</f>
        <v>-5.7780503450560738E-2</v>
      </c>
      <c r="L30" s="360">
        <v>589302</v>
      </c>
      <c r="M30" s="334">
        <v>0</v>
      </c>
      <c r="N30" s="361">
        <v>589302</v>
      </c>
      <c r="O30" s="362">
        <v>580821</v>
      </c>
      <c r="P30" s="334">
        <v>0</v>
      </c>
      <c r="Q30" s="361">
        <v>580821</v>
      </c>
      <c r="R30" s="46">
        <f t="shared" ref="R30:R35" si="37">IF((ABS((L30/O30)-1))&lt;100%,(L30/O30)-1,"N/A")</f>
        <v>1.4601744771624903E-2</v>
      </c>
      <c r="S30" s="46">
        <f t="shared" ref="S30:S35" si="38">IF((ABS((N30/Q30)-1))&lt;100%,(N30/Q30)-1,"N/A")</f>
        <v>1.4601744771624903E-2</v>
      </c>
      <c r="T30" s="360">
        <v>598234</v>
      </c>
      <c r="U30" s="334">
        <v>0</v>
      </c>
      <c r="V30" s="361">
        <v>598234</v>
      </c>
      <c r="W30" s="362">
        <v>572825</v>
      </c>
      <c r="X30" s="334">
        <v>0</v>
      </c>
      <c r="Y30" s="361">
        <v>572825</v>
      </c>
      <c r="Z30" s="46">
        <f t="shared" ref="Z30:Z35" si="39">IF((ABS((T30/W30)-1))&lt;100%,(T30/W30)-1,"N/A")</f>
        <v>4.4357351721729943E-2</v>
      </c>
      <c r="AA30" s="46">
        <f t="shared" ref="AA30:AA35" si="40">IF((ABS((V30/Y30)-1))&lt;100%,(V30/Y30)-1,"N/A")</f>
        <v>4.4357351721729943E-2</v>
      </c>
      <c r="AB30" s="360">
        <v>699028</v>
      </c>
      <c r="AC30" s="334">
        <v>0</v>
      </c>
      <c r="AD30" s="361">
        <v>699028</v>
      </c>
      <c r="AE30" s="362">
        <v>681479</v>
      </c>
      <c r="AF30" s="334">
        <v>0</v>
      </c>
      <c r="AG30" s="361">
        <v>681479</v>
      </c>
      <c r="AH30" s="46">
        <f t="shared" ref="AH30:AH35" si="41">IF((ABS((AB30/AE30)-1))&lt;100%,(AB30/AE30)-1,"N/A")</f>
        <v>2.5751343768479984E-2</v>
      </c>
      <c r="AI30" s="46">
        <f t="shared" ref="AI30:AI35" si="42">IF((ABS((AD30/AG30)-1))&lt;100%,(AD30/AG30)-1,"N/A")</f>
        <v>2.5751343768479984E-2</v>
      </c>
    </row>
    <row r="31" spans="1:35" hidden="1" outlineLevel="1">
      <c r="A31" s="43" t="s">
        <v>2</v>
      </c>
      <c r="B31" s="54" t="s">
        <v>2</v>
      </c>
      <c r="C31" s="44" t="s">
        <v>3</v>
      </c>
      <c r="D31" s="360">
        <v>5435</v>
      </c>
      <c r="E31" s="334">
        <v>0</v>
      </c>
      <c r="F31" s="361">
        <v>5435</v>
      </c>
      <c r="G31" s="362">
        <v>5747</v>
      </c>
      <c r="H31" s="334">
        <v>0</v>
      </c>
      <c r="I31" s="361">
        <v>5747</v>
      </c>
      <c r="J31" s="46">
        <f t="shared" si="35"/>
        <v>-5.4289194362275972E-2</v>
      </c>
      <c r="K31" s="46">
        <f t="shared" si="36"/>
        <v>-5.4289194362275972E-2</v>
      </c>
      <c r="L31" s="360">
        <v>5346</v>
      </c>
      <c r="M31" s="334">
        <v>0</v>
      </c>
      <c r="N31" s="361">
        <v>5346</v>
      </c>
      <c r="O31" s="362">
        <v>6458</v>
      </c>
      <c r="P31" s="334">
        <v>0</v>
      </c>
      <c r="Q31" s="361">
        <v>6458</v>
      </c>
      <c r="R31" s="46">
        <f t="shared" si="37"/>
        <v>-0.17218953236296064</v>
      </c>
      <c r="S31" s="46">
        <f t="shared" si="38"/>
        <v>-0.17218953236296064</v>
      </c>
      <c r="T31" s="360">
        <v>6638</v>
      </c>
      <c r="U31" s="334">
        <v>0</v>
      </c>
      <c r="V31" s="361">
        <v>6638</v>
      </c>
      <c r="W31" s="362">
        <v>5892</v>
      </c>
      <c r="X31" s="334">
        <v>0</v>
      </c>
      <c r="Y31" s="361">
        <v>5892</v>
      </c>
      <c r="Z31" s="46">
        <f t="shared" si="39"/>
        <v>0.12661235573659191</v>
      </c>
      <c r="AA31" s="46">
        <f t="shared" si="40"/>
        <v>0.12661235573659191</v>
      </c>
      <c r="AB31" s="360">
        <v>7871</v>
      </c>
      <c r="AC31" s="334">
        <v>0</v>
      </c>
      <c r="AD31" s="361">
        <v>7871</v>
      </c>
      <c r="AE31" s="362">
        <v>8781</v>
      </c>
      <c r="AF31" s="334">
        <v>0</v>
      </c>
      <c r="AG31" s="361">
        <v>8781</v>
      </c>
      <c r="AH31" s="46">
        <f t="shared" si="41"/>
        <v>-0.10363284363967662</v>
      </c>
      <c r="AI31" s="46">
        <f t="shared" si="42"/>
        <v>-0.10363284363967662</v>
      </c>
    </row>
    <row r="32" spans="1:35" collapsed="1">
      <c r="A32" s="68" t="s">
        <v>4</v>
      </c>
      <c r="B32" s="363" t="s">
        <v>4</v>
      </c>
      <c r="C32" s="162" t="s">
        <v>5</v>
      </c>
      <c r="D32" s="364">
        <v>673756</v>
      </c>
      <c r="E32" s="365">
        <v>0</v>
      </c>
      <c r="F32" s="366">
        <v>673756</v>
      </c>
      <c r="G32" s="364">
        <v>715052</v>
      </c>
      <c r="H32" s="365">
        <v>0</v>
      </c>
      <c r="I32" s="366">
        <v>715052</v>
      </c>
      <c r="J32" s="52">
        <f t="shared" si="35"/>
        <v>-5.7752443178957669E-2</v>
      </c>
      <c r="K32" s="52">
        <f t="shared" si="36"/>
        <v>-5.7752443178957669E-2</v>
      </c>
      <c r="L32" s="364">
        <v>594648</v>
      </c>
      <c r="M32" s="365">
        <v>0</v>
      </c>
      <c r="N32" s="366">
        <v>594648</v>
      </c>
      <c r="O32" s="364">
        <v>587279</v>
      </c>
      <c r="P32" s="365">
        <v>0</v>
      </c>
      <c r="Q32" s="366">
        <v>587279</v>
      </c>
      <c r="R32" s="52">
        <f t="shared" si="37"/>
        <v>1.2547698793929252E-2</v>
      </c>
      <c r="S32" s="52">
        <f t="shared" si="38"/>
        <v>1.2547698793929252E-2</v>
      </c>
      <c r="T32" s="364">
        <v>604872</v>
      </c>
      <c r="U32" s="365">
        <v>0</v>
      </c>
      <c r="V32" s="366">
        <v>604872</v>
      </c>
      <c r="W32" s="364">
        <v>578717</v>
      </c>
      <c r="X32" s="365">
        <v>0</v>
      </c>
      <c r="Y32" s="366">
        <v>578717</v>
      </c>
      <c r="Z32" s="52">
        <f t="shared" si="39"/>
        <v>4.5194801604238277E-2</v>
      </c>
      <c r="AA32" s="52">
        <f t="shared" si="40"/>
        <v>4.5194801604238277E-2</v>
      </c>
      <c r="AB32" s="364">
        <v>706899</v>
      </c>
      <c r="AC32" s="365">
        <v>0</v>
      </c>
      <c r="AD32" s="366">
        <v>706899</v>
      </c>
      <c r="AE32" s="364">
        <v>690260</v>
      </c>
      <c r="AF32" s="365">
        <v>0</v>
      </c>
      <c r="AG32" s="366">
        <v>690260</v>
      </c>
      <c r="AH32" s="52">
        <f t="shared" si="41"/>
        <v>2.4105409555819524E-2</v>
      </c>
      <c r="AI32" s="52">
        <f t="shared" si="42"/>
        <v>2.4105409555819524E-2</v>
      </c>
    </row>
    <row r="33" spans="1:35" hidden="1" outlineLevel="1">
      <c r="A33" s="43" t="s">
        <v>6</v>
      </c>
      <c r="B33" s="54" t="s">
        <v>6</v>
      </c>
      <c r="C33" s="44" t="s">
        <v>130</v>
      </c>
      <c r="D33" s="360">
        <v>-439320</v>
      </c>
      <c r="E33" s="334">
        <v>0</v>
      </c>
      <c r="F33" s="361">
        <v>-439320</v>
      </c>
      <c r="G33" s="362">
        <v>-465474</v>
      </c>
      <c r="H33" s="334">
        <v>0</v>
      </c>
      <c r="I33" s="361">
        <v>-465474</v>
      </c>
      <c r="J33" s="55">
        <f t="shared" si="35"/>
        <v>-5.6187885896956669E-2</v>
      </c>
      <c r="K33" s="55">
        <f t="shared" si="36"/>
        <v>-5.6187885896956669E-2</v>
      </c>
      <c r="L33" s="360">
        <v>-390574</v>
      </c>
      <c r="M33" s="334">
        <v>0</v>
      </c>
      <c r="N33" s="361">
        <v>-390574</v>
      </c>
      <c r="O33" s="362">
        <v>-388544</v>
      </c>
      <c r="P33" s="334">
        <v>0</v>
      </c>
      <c r="Q33" s="361">
        <v>-388544</v>
      </c>
      <c r="R33" s="55">
        <f t="shared" si="37"/>
        <v>5.2246335035415203E-3</v>
      </c>
      <c r="S33" s="55">
        <f t="shared" si="38"/>
        <v>5.2246335035415203E-3</v>
      </c>
      <c r="T33" s="360">
        <v>-403502</v>
      </c>
      <c r="U33" s="334">
        <v>0</v>
      </c>
      <c r="V33" s="361">
        <v>-403502</v>
      </c>
      <c r="W33" s="362">
        <v>-386532</v>
      </c>
      <c r="X33" s="334">
        <v>0</v>
      </c>
      <c r="Y33" s="361">
        <v>-386532</v>
      </c>
      <c r="Z33" s="55">
        <f t="shared" si="39"/>
        <v>4.3903221466786713E-2</v>
      </c>
      <c r="AA33" s="55">
        <f t="shared" si="40"/>
        <v>4.3903221466786713E-2</v>
      </c>
      <c r="AB33" s="360">
        <v>-471509</v>
      </c>
      <c r="AC33" s="334">
        <v>0</v>
      </c>
      <c r="AD33" s="361">
        <v>-471509</v>
      </c>
      <c r="AE33" s="362">
        <v>-459109</v>
      </c>
      <c r="AF33" s="334">
        <v>0</v>
      </c>
      <c r="AG33" s="361">
        <v>-459109</v>
      </c>
      <c r="AH33" s="55">
        <f t="shared" si="41"/>
        <v>2.7008836681485127E-2</v>
      </c>
      <c r="AI33" s="55">
        <f t="shared" si="42"/>
        <v>2.7008836681485127E-2</v>
      </c>
    </row>
    <row r="34" spans="1:35" hidden="1" outlineLevel="1">
      <c r="A34" s="43" t="s">
        <v>97</v>
      </c>
      <c r="B34" s="54" t="s">
        <v>207</v>
      </c>
      <c r="C34" s="44" t="s">
        <v>98</v>
      </c>
      <c r="D34" s="49">
        <v>-1308</v>
      </c>
      <c r="E34" s="334">
        <v>0</v>
      </c>
      <c r="F34" s="335">
        <v>-1308</v>
      </c>
      <c r="G34" s="49">
        <v>-800</v>
      </c>
      <c r="H34" s="334">
        <v>0</v>
      </c>
      <c r="I34" s="335">
        <v>-800</v>
      </c>
      <c r="J34" s="55">
        <f t="shared" si="35"/>
        <v>0.63500000000000001</v>
      </c>
      <c r="K34" s="55">
        <f t="shared" si="36"/>
        <v>0.63500000000000001</v>
      </c>
      <c r="L34" s="49">
        <v>-1324</v>
      </c>
      <c r="M34" s="334">
        <v>0</v>
      </c>
      <c r="N34" s="335">
        <v>-1324</v>
      </c>
      <c r="O34" s="49">
        <v>-758</v>
      </c>
      <c r="P34" s="334">
        <v>0</v>
      </c>
      <c r="Q34" s="335">
        <v>-758</v>
      </c>
      <c r="R34" s="55">
        <f t="shared" si="37"/>
        <v>0.74670184696569919</v>
      </c>
      <c r="S34" s="55">
        <f t="shared" si="38"/>
        <v>0.74670184696569919</v>
      </c>
      <c r="T34" s="49">
        <v>-1414</v>
      </c>
      <c r="U34" s="334">
        <v>0</v>
      </c>
      <c r="V34" s="335">
        <v>-1414</v>
      </c>
      <c r="W34" s="49">
        <v>-717</v>
      </c>
      <c r="X34" s="334">
        <v>0</v>
      </c>
      <c r="Y34" s="335">
        <v>-717</v>
      </c>
      <c r="Z34" s="55">
        <f t="shared" si="39"/>
        <v>0.97210599721059965</v>
      </c>
      <c r="AA34" s="55">
        <f t="shared" si="40"/>
        <v>0.97210599721059965</v>
      </c>
      <c r="AB34" s="49">
        <v>-1364</v>
      </c>
      <c r="AC34" s="334">
        <v>0</v>
      </c>
      <c r="AD34" s="335">
        <v>-1364</v>
      </c>
      <c r="AE34" s="49">
        <v>-757</v>
      </c>
      <c r="AF34" s="334">
        <v>0</v>
      </c>
      <c r="AG34" s="335">
        <v>-757</v>
      </c>
      <c r="AH34" s="55">
        <f t="shared" si="41"/>
        <v>0.8018494055482166</v>
      </c>
      <c r="AI34" s="55">
        <f t="shared" si="42"/>
        <v>0.8018494055482166</v>
      </c>
    </row>
    <row r="35" spans="1:35" collapsed="1">
      <c r="A35" s="81" t="s">
        <v>7</v>
      </c>
      <c r="B35" s="363" t="s">
        <v>7</v>
      </c>
      <c r="C35" s="162" t="s">
        <v>8</v>
      </c>
      <c r="D35" s="364">
        <v>233128</v>
      </c>
      <c r="E35" s="365">
        <v>0</v>
      </c>
      <c r="F35" s="366">
        <v>233128</v>
      </c>
      <c r="G35" s="364">
        <v>248778</v>
      </c>
      <c r="H35" s="365">
        <v>0</v>
      </c>
      <c r="I35" s="366">
        <v>248778</v>
      </c>
      <c r="J35" s="52">
        <f t="shared" si="35"/>
        <v>-6.2907491820016204E-2</v>
      </c>
      <c r="K35" s="52">
        <f t="shared" si="36"/>
        <v>-6.2907491820016204E-2</v>
      </c>
      <c r="L35" s="364">
        <v>202750</v>
      </c>
      <c r="M35" s="365">
        <v>0</v>
      </c>
      <c r="N35" s="366">
        <v>202750</v>
      </c>
      <c r="O35" s="364">
        <v>197977</v>
      </c>
      <c r="P35" s="365">
        <v>0</v>
      </c>
      <c r="Q35" s="366">
        <v>197977</v>
      </c>
      <c r="R35" s="52">
        <f t="shared" si="37"/>
        <v>2.4108861130333281E-2</v>
      </c>
      <c r="S35" s="52">
        <f t="shared" si="38"/>
        <v>2.4108861130333281E-2</v>
      </c>
      <c r="T35" s="364">
        <v>199956</v>
      </c>
      <c r="U35" s="365">
        <v>0</v>
      </c>
      <c r="V35" s="366">
        <v>199956</v>
      </c>
      <c r="W35" s="364">
        <v>191468</v>
      </c>
      <c r="X35" s="365">
        <v>0</v>
      </c>
      <c r="Y35" s="366">
        <v>191468</v>
      </c>
      <c r="Z35" s="52">
        <f t="shared" si="39"/>
        <v>4.4331167610253353E-2</v>
      </c>
      <c r="AA35" s="52">
        <f t="shared" si="40"/>
        <v>4.4331167610253353E-2</v>
      </c>
      <c r="AB35" s="364">
        <v>234026</v>
      </c>
      <c r="AC35" s="365">
        <v>0</v>
      </c>
      <c r="AD35" s="366">
        <v>234026</v>
      </c>
      <c r="AE35" s="364">
        <v>230394</v>
      </c>
      <c r="AF35" s="365">
        <v>0</v>
      </c>
      <c r="AG35" s="366">
        <v>230394</v>
      </c>
      <c r="AH35" s="52">
        <f t="shared" si="41"/>
        <v>1.5764299417519556E-2</v>
      </c>
      <c r="AI35" s="52">
        <f t="shared" si="42"/>
        <v>1.5764299417519556E-2</v>
      </c>
    </row>
    <row r="36" spans="1:35" s="66" customFormat="1" ht="12">
      <c r="A36" s="58" t="s">
        <v>9</v>
      </c>
      <c r="B36" s="59" t="s">
        <v>9</v>
      </c>
      <c r="C36" s="60" t="s">
        <v>252</v>
      </c>
      <c r="D36" s="367">
        <f>IFERROR(D35/D$32,"")</f>
        <v>0.34601250304264453</v>
      </c>
      <c r="E36" s="338" t="str">
        <f t="shared" ref="E36" si="43">IFERROR(E35/E$7,"")</f>
        <v/>
      </c>
      <c r="F36" s="368">
        <f>IFERROR(F35/F$32,"")</f>
        <v>0.34601250304264453</v>
      </c>
      <c r="G36" s="367">
        <f>IFERROR(G35/G$32,"")</f>
        <v>0.34791595576265782</v>
      </c>
      <c r="H36" s="338" t="str">
        <f t="shared" ref="H36" si="44">IFERROR(H35/H$7,"")</f>
        <v/>
      </c>
      <c r="I36" s="368">
        <f>IFERROR(I35/I$32,"")</f>
        <v>0.34791595576265782</v>
      </c>
      <c r="J36" s="62">
        <f>IF((ABS((D36-G36)*10000))&lt;100,(D36-G36)*10000,"N/A")</f>
        <v>-19.034527200132988</v>
      </c>
      <c r="K36" s="62">
        <f>IF((ABS((F36-I36)*10000))&lt;100,(F36-I36)*10000,"N/A")</f>
        <v>-19.034527200132988</v>
      </c>
      <c r="L36" s="367">
        <f>IFERROR(L35/L$32,"")</f>
        <v>0.34095801213491006</v>
      </c>
      <c r="M36" s="338" t="str">
        <f t="shared" ref="M36:P36" si="45">IFERROR(M35/M$7,"")</f>
        <v/>
      </c>
      <c r="N36" s="368">
        <f>IFERROR(N35/N$32,"")</f>
        <v>0.34095801213491006</v>
      </c>
      <c r="O36" s="367">
        <f>IFERROR(O35/O$32,"")</f>
        <v>0.33710893800050745</v>
      </c>
      <c r="P36" s="338" t="str">
        <f t="shared" si="45"/>
        <v/>
      </c>
      <c r="Q36" s="368">
        <f>IFERROR(Q35/Q$32,"")</f>
        <v>0.33710893800050745</v>
      </c>
      <c r="R36" s="62">
        <f>IF((ABS((L36-O36)*10000))&lt;1000,(L36-O36)*10000,"N/A")</f>
        <v>38.490741344026077</v>
      </c>
      <c r="S36" s="62">
        <f>IF((ABS((N36-Q36)*10000))&lt;1000,(N36-Q36)*10000,"N/A")</f>
        <v>38.490741344026077</v>
      </c>
      <c r="T36" s="367">
        <f>IFERROR(T35/T$32,"")</f>
        <v>0.33057572511208982</v>
      </c>
      <c r="U36" s="338" t="str">
        <f t="shared" ref="U36" si="46">IFERROR(U35/U$7,"")</f>
        <v/>
      </c>
      <c r="V36" s="368">
        <f>IFERROR(V35/V$32,"")</f>
        <v>0.33057572511208982</v>
      </c>
      <c r="W36" s="367">
        <f>IFERROR(W35/W$32,"")</f>
        <v>0.330849102411023</v>
      </c>
      <c r="X36" s="338" t="str">
        <f t="shared" ref="X36" si="47">IFERROR(X35/X$7,"")</f>
        <v/>
      </c>
      <c r="Y36" s="368">
        <f>IFERROR(Y35/Y$32,"")</f>
        <v>0.330849102411023</v>
      </c>
      <c r="Z36" s="62">
        <f>IF((ABS((T36-W36)*10000))&lt;1000,(T36-W36)*10000,"N/A")</f>
        <v>-2.7337729893317508</v>
      </c>
      <c r="AA36" s="62">
        <f>IF((ABS((V36-Y36)*10000))&lt;1000,(V36-Y36)*10000,"N/A")</f>
        <v>-2.7337729893317508</v>
      </c>
      <c r="AB36" s="367">
        <f>IFERROR(AB35/AB$32,"")</f>
        <v>0.33106002413357494</v>
      </c>
      <c r="AC36" s="338" t="str">
        <f t="shared" ref="AC36" si="48">IFERROR(AC35/AC$7,"")</f>
        <v/>
      </c>
      <c r="AD36" s="368">
        <f>IFERROR(AD35/AD$32,"")</f>
        <v>0.33106002413357494</v>
      </c>
      <c r="AE36" s="367">
        <f>IFERROR(AE35/AE$32,"")</f>
        <v>0.33377857618868251</v>
      </c>
      <c r="AF36" s="338" t="str">
        <f t="shared" ref="AF36" si="49">IFERROR(AF35/AF$7,"")</f>
        <v/>
      </c>
      <c r="AG36" s="368">
        <f>IFERROR(AG35/AG$32,"")</f>
        <v>0.33377857618868251</v>
      </c>
      <c r="AH36" s="62">
        <f>IF((ABS((AB36-AE36)*10000))&lt;1000,(AB36-AE36)*10000,"N/A")</f>
        <v>-27.185520551075705</v>
      </c>
      <c r="AI36" s="62">
        <f>IF((ABS((AD36-AG36)*10000))&lt;1000,(AD36-AG36)*10000,"N/A")</f>
        <v>-27.185520551075705</v>
      </c>
    </row>
    <row r="37" spans="1:35" hidden="1" outlineLevel="1">
      <c r="A37" s="43" t="s">
        <v>10</v>
      </c>
      <c r="B37" s="54" t="s">
        <v>10</v>
      </c>
      <c r="C37" s="44" t="s">
        <v>11</v>
      </c>
      <c r="D37" s="49">
        <v>-170082</v>
      </c>
      <c r="E37" s="334">
        <v>8419</v>
      </c>
      <c r="F37" s="335">
        <v>-161663</v>
      </c>
      <c r="G37" s="49">
        <v>-173063</v>
      </c>
      <c r="H37" s="334">
        <v>8555</v>
      </c>
      <c r="I37" s="335">
        <v>-164508</v>
      </c>
      <c r="J37" s="46">
        <f>IF((ABS((D37/G37)-1))&lt;100%,(D37/G37)-1,"N/A")</f>
        <v>-1.7224941206381517E-2</v>
      </c>
      <c r="K37" s="46">
        <f>IF((ABS((F37/I37)-1))&lt;100%,(F37/I37)-1,"N/A")</f>
        <v>-1.7293991781554663E-2</v>
      </c>
      <c r="L37" s="49">
        <v>-159784</v>
      </c>
      <c r="M37" s="334">
        <v>8675</v>
      </c>
      <c r="N37" s="335">
        <v>-151109</v>
      </c>
      <c r="O37" s="49">
        <v>-157920</v>
      </c>
      <c r="P37" s="334">
        <v>8284</v>
      </c>
      <c r="Q37" s="335">
        <v>-149636</v>
      </c>
      <c r="R37" s="46">
        <f>IF((ABS((L37/O37)-1))&lt;100%,(L37/O37)-1,"N/A")</f>
        <v>1.1803444782168215E-2</v>
      </c>
      <c r="S37" s="46">
        <f>IF((ABS((N37/Q37)-1))&lt;100%,(N37/Q37)-1,"N/A")</f>
        <v>9.8438878344784264E-3</v>
      </c>
      <c r="T37" s="49">
        <v>-159427</v>
      </c>
      <c r="U37" s="334">
        <v>8678</v>
      </c>
      <c r="V37" s="335">
        <v>-150749</v>
      </c>
      <c r="W37" s="49">
        <v>-157400</v>
      </c>
      <c r="X37" s="334">
        <v>8482</v>
      </c>
      <c r="Y37" s="335">
        <v>-148918</v>
      </c>
      <c r="Z37" s="46">
        <f>IF((ABS((T37/W37)-1))&lt;100%,(T37/W37)-1,"N/A")</f>
        <v>1.2878017789072382E-2</v>
      </c>
      <c r="AA37" s="46">
        <f>IF((ABS((V37/Y37)-1))&lt;100%,(V37/Y37)-1,"N/A")</f>
        <v>1.2295357176432598E-2</v>
      </c>
      <c r="AB37" s="49">
        <v>-182369</v>
      </c>
      <c r="AC37" s="334">
        <v>8684</v>
      </c>
      <c r="AD37" s="335">
        <v>-173685</v>
      </c>
      <c r="AE37" s="49">
        <v>-182107</v>
      </c>
      <c r="AF37" s="334">
        <v>9009</v>
      </c>
      <c r="AG37" s="335">
        <v>-173098</v>
      </c>
      <c r="AH37" s="46">
        <f>IF((ABS((AB37/AE37)-1))&lt;100%,(AB37/AE37)-1,"N/A")</f>
        <v>1.4387146018548513E-3</v>
      </c>
      <c r="AI37" s="46">
        <f>IF((ABS((AD37/AG37)-1))&lt;100%,(AD37/AG37)-1,"N/A")</f>
        <v>3.3911425897468206E-3</v>
      </c>
    </row>
    <row r="38" spans="1:35" hidden="1" outlineLevel="1">
      <c r="A38" s="43" t="s">
        <v>157</v>
      </c>
      <c r="B38" s="54" t="s">
        <v>201</v>
      </c>
      <c r="C38" s="44" t="s">
        <v>99</v>
      </c>
      <c r="D38" s="49">
        <v>-6759</v>
      </c>
      <c r="E38" s="334">
        <v>-4519</v>
      </c>
      <c r="F38" s="335">
        <v>-11278</v>
      </c>
      <c r="G38" s="49">
        <v>-6529</v>
      </c>
      <c r="H38" s="334">
        <v>-4904</v>
      </c>
      <c r="I38" s="335">
        <v>-11433</v>
      </c>
      <c r="J38" s="46">
        <f>IF((ABS((D38/G38)-1))&lt;100%,(D38/G38)-1,"N/A")</f>
        <v>3.5227446775922822E-2</v>
      </c>
      <c r="K38" s="46">
        <f>IF((ABS((F38/I38)-1))&lt;100%,(F38/I38)-1,"N/A")</f>
        <v>-1.3557246566955339E-2</v>
      </c>
      <c r="L38" s="49">
        <v>-6606</v>
      </c>
      <c r="M38" s="334">
        <v>-4571</v>
      </c>
      <c r="N38" s="335">
        <v>-11177</v>
      </c>
      <c r="O38" s="49">
        <v>-6439</v>
      </c>
      <c r="P38" s="334">
        <v>-4747</v>
      </c>
      <c r="Q38" s="335">
        <v>-11186</v>
      </c>
      <c r="R38" s="46">
        <f>IF((ABS((L38/O38)-1))&lt;100%,(L38/O38)-1,"N/A")</f>
        <v>2.5935704301910167E-2</v>
      </c>
      <c r="S38" s="46">
        <f>IF((ABS((N38/Q38)-1))&lt;100%,(N38/Q38)-1,"N/A")</f>
        <v>-8.0457715000892271E-4</v>
      </c>
      <c r="T38" s="49">
        <v>-6697</v>
      </c>
      <c r="U38" s="334">
        <v>-4608</v>
      </c>
      <c r="V38" s="335">
        <v>-11305</v>
      </c>
      <c r="W38" s="49">
        <v>-6714</v>
      </c>
      <c r="X38" s="334">
        <v>-4781</v>
      </c>
      <c r="Y38" s="335">
        <v>-11495</v>
      </c>
      <c r="Z38" s="46">
        <f>IF((ABS((T38/W38)-1))&lt;100%,(T38/W38)-1,"N/A")</f>
        <v>-2.5320226392612222E-3</v>
      </c>
      <c r="AA38" s="46">
        <f>IF((ABS((V38/Y38)-1))&lt;100%,(V38/Y38)-1,"N/A")</f>
        <v>-1.6528925619834656E-2</v>
      </c>
      <c r="AB38" s="49">
        <v>-6782</v>
      </c>
      <c r="AC38" s="334">
        <v>-4661</v>
      </c>
      <c r="AD38" s="335">
        <v>-11443</v>
      </c>
      <c r="AE38" s="49">
        <v>-7114</v>
      </c>
      <c r="AF38" s="334">
        <v>-4924</v>
      </c>
      <c r="AG38" s="335">
        <v>-12038</v>
      </c>
      <c r="AH38" s="46">
        <f>IF((ABS((AB38/AE38)-1))&lt;100%,(AB38/AE38)-1,"N/A")</f>
        <v>-4.6668540905257294E-2</v>
      </c>
      <c r="AI38" s="46">
        <f>IF((ABS((AD38/AG38)-1))&lt;100%,(AD38/AG38)-1,"N/A")</f>
        <v>-4.9426815085562348E-2</v>
      </c>
    </row>
    <row r="39" spans="1:35" s="37" customFormat="1" collapsed="1">
      <c r="A39" s="68"/>
      <c r="B39" s="69" t="s">
        <v>311</v>
      </c>
      <c r="C39" s="70" t="s">
        <v>312</v>
      </c>
      <c r="D39" s="75">
        <f>D37+D38</f>
        <v>-176841</v>
      </c>
      <c r="E39" s="340">
        <f t="shared" ref="E39" si="50">E37+E38</f>
        <v>3900</v>
      </c>
      <c r="F39" s="341">
        <f t="shared" ref="F39" si="51">F37+F38</f>
        <v>-172941</v>
      </c>
      <c r="G39" s="75">
        <f>G37+G38</f>
        <v>-179592</v>
      </c>
      <c r="H39" s="340">
        <f t="shared" ref="H39" si="52">H37+H38</f>
        <v>3651</v>
      </c>
      <c r="I39" s="341">
        <f t="shared" ref="I39" si="53">I37+I38</f>
        <v>-175941</v>
      </c>
      <c r="J39" s="72">
        <f t="shared" ref="J39" si="54">IF((ABS((D39/G39)-1))&lt;100%,(D39/G39)-1,"N/A")</f>
        <v>-1.5318054256314273E-2</v>
      </c>
      <c r="K39" s="72">
        <f t="shared" ref="K39" si="55">IF((ABS((F39/I39)-1))&lt;100%,(F39/I39)-1,"N/A")</f>
        <v>-1.7051170562859097E-2</v>
      </c>
      <c r="L39" s="75">
        <f>L37+L38</f>
        <v>-166390</v>
      </c>
      <c r="M39" s="340">
        <f t="shared" ref="M39" si="56">M37+M38</f>
        <v>4104</v>
      </c>
      <c r="N39" s="341">
        <f t="shared" ref="N39" si="57">N37+N38</f>
        <v>-162286</v>
      </c>
      <c r="O39" s="75">
        <f>O37+O38</f>
        <v>-164359</v>
      </c>
      <c r="P39" s="340">
        <f t="shared" ref="P39" si="58">P37+P38</f>
        <v>3537</v>
      </c>
      <c r="Q39" s="341">
        <f t="shared" ref="Q39" si="59">Q37+Q38</f>
        <v>-160822</v>
      </c>
      <c r="R39" s="72">
        <f>IF((ABS((L39/O39)-1))&lt;100%,(L39/O39)-1,"N/A")</f>
        <v>1.2357096356147235E-2</v>
      </c>
      <c r="S39" s="72">
        <f>IF((ABS((N39/Q39)-1))&lt;100%,(N39/Q39)-1,"N/A")</f>
        <v>9.1032321448558662E-3</v>
      </c>
      <c r="T39" s="75">
        <f>T37+T38</f>
        <v>-166124</v>
      </c>
      <c r="U39" s="340">
        <f t="shared" ref="U39:V39" si="60">U37+U38</f>
        <v>4070</v>
      </c>
      <c r="V39" s="341">
        <f t="shared" si="60"/>
        <v>-162054</v>
      </c>
      <c r="W39" s="75">
        <f>W37+W38</f>
        <v>-164114</v>
      </c>
      <c r="X39" s="340">
        <f t="shared" ref="X39:Y39" si="61">X37+X38</f>
        <v>3701</v>
      </c>
      <c r="Y39" s="341">
        <f t="shared" si="61"/>
        <v>-160413</v>
      </c>
      <c r="Z39" s="72">
        <f>IF((ABS((T39/W39)-1))&lt;100%,(T39/W39)-1,"N/A")</f>
        <v>1.2247583996490174E-2</v>
      </c>
      <c r="AA39" s="72">
        <f>IF((ABS((V39/Y39)-1))&lt;100%,(V39/Y39)-1,"N/A")</f>
        <v>1.022984421462092E-2</v>
      </c>
      <c r="AB39" s="75">
        <f>AB37+AB38</f>
        <v>-189151</v>
      </c>
      <c r="AC39" s="340">
        <f t="shared" ref="AC39:AD39" si="62">AC37+AC38</f>
        <v>4023</v>
      </c>
      <c r="AD39" s="341">
        <f t="shared" si="62"/>
        <v>-185128</v>
      </c>
      <c r="AE39" s="75">
        <f>AE37+AE38</f>
        <v>-189221</v>
      </c>
      <c r="AF39" s="340">
        <f t="shared" ref="AF39:AG39" si="63">AF37+AF38</f>
        <v>4085</v>
      </c>
      <c r="AG39" s="341">
        <f t="shared" si="63"/>
        <v>-185136</v>
      </c>
      <c r="AH39" s="72">
        <f>IF((ABS((AB39/AE39)-1))&lt;100%,(AB39/AE39)-1,"N/A")</f>
        <v>-3.6993779760174927E-4</v>
      </c>
      <c r="AI39" s="72">
        <f>IF((ABS((AD39/AG39)-1))&lt;100%,(AD39/AG39)-1,"N/A")</f>
        <v>-4.3211476968285645E-5</v>
      </c>
    </row>
    <row r="40" spans="1:35" s="343" customFormat="1" ht="12">
      <c r="A40" s="171"/>
      <c r="B40" s="59" t="s">
        <v>607</v>
      </c>
      <c r="C40" s="60" t="s">
        <v>606</v>
      </c>
      <c r="D40" s="65">
        <f t="shared" ref="D40:I40" si="64">IFERROR(-D39/D$32,"")</f>
        <v>0.26247038987407906</v>
      </c>
      <c r="E40" s="342" t="str">
        <f t="shared" si="64"/>
        <v/>
      </c>
      <c r="F40" s="339">
        <f t="shared" si="64"/>
        <v>0.25668194420532064</v>
      </c>
      <c r="G40" s="65">
        <f t="shared" si="64"/>
        <v>0.25115935624262292</v>
      </c>
      <c r="H40" s="342" t="str">
        <f t="shared" si="64"/>
        <v/>
      </c>
      <c r="I40" s="339">
        <f t="shared" si="64"/>
        <v>0.24605343387613768</v>
      </c>
      <c r="J40" s="62">
        <f>IF((ABS((D40-G40)*10000))&lt;1000,(D40-G40)*10000,"N/A")</f>
        <v>113.11033631456135</v>
      </c>
      <c r="K40" s="62">
        <f>IF((ABS((F40-I40)*10000))&lt;1000,(F40-I40)*10000,"N/A")</f>
        <v>106.28510329182966</v>
      </c>
      <c r="L40" s="65">
        <f t="shared" ref="L40:Q40" si="65">IFERROR(-L39/L$32,"")</f>
        <v>0.27981259501419325</v>
      </c>
      <c r="M40" s="342" t="str">
        <f t="shared" si="65"/>
        <v/>
      </c>
      <c r="N40" s="339">
        <f t="shared" si="65"/>
        <v>0.2729110330817559</v>
      </c>
      <c r="O40" s="65">
        <f t="shared" si="65"/>
        <v>0.27986527698078767</v>
      </c>
      <c r="P40" s="342" t="str">
        <f t="shared" si="65"/>
        <v/>
      </c>
      <c r="Q40" s="339">
        <f t="shared" si="65"/>
        <v>0.27384258589188443</v>
      </c>
      <c r="R40" s="62">
        <f>IF((ABS((L40-O40)*10000))&lt;1000,(L40-O40)*10000,"N/A")</f>
        <v>-0.52681966594414487</v>
      </c>
      <c r="S40" s="62">
        <f>IF((ABS((N40-Q40)*10000))&lt;1000,(N40-Q40)*10000,"N/A")</f>
        <v>-9.3155281012852207</v>
      </c>
      <c r="T40" s="65">
        <f t="shared" ref="T40:V40" si="66">IFERROR(-T39/T$32,"")</f>
        <v>0.27464323030327076</v>
      </c>
      <c r="U40" s="342" t="str">
        <f t="shared" si="66"/>
        <v/>
      </c>
      <c r="V40" s="339">
        <f t="shared" si="66"/>
        <v>0.26791453398404952</v>
      </c>
      <c r="W40" s="65">
        <f t="shared" ref="W40:Y40" si="67">IFERROR(-W39/W$32,"")</f>
        <v>0.28358247640902201</v>
      </c>
      <c r="X40" s="342" t="str">
        <f t="shared" si="67"/>
        <v/>
      </c>
      <c r="Y40" s="339">
        <f t="shared" si="67"/>
        <v>0.27718729534470216</v>
      </c>
      <c r="Z40" s="62">
        <f>IF((ABS((T40-W40)*10000))&lt;1000,(T40-W40)*10000,"N/A")</f>
        <v>-89.392461057512534</v>
      </c>
      <c r="AA40" s="62">
        <f>IF((ABS((V40-Y40)*10000))&lt;1000,(V40-Y40)*10000,"N/A")</f>
        <v>-92.727613606526376</v>
      </c>
      <c r="AB40" s="65">
        <f t="shared" ref="AB40:AG40" si="68">IFERROR(-AB39/AB$32,"")</f>
        <v>0.26757853667921444</v>
      </c>
      <c r="AC40" s="342" t="str">
        <f t="shared" si="68"/>
        <v/>
      </c>
      <c r="AD40" s="339">
        <f t="shared" si="68"/>
        <v>0.26188748321896055</v>
      </c>
      <c r="AE40" s="65">
        <f t="shared" si="68"/>
        <v>0.27413003795671198</v>
      </c>
      <c r="AF40" s="342" t="str">
        <f t="shared" si="68"/>
        <v/>
      </c>
      <c r="AG40" s="339">
        <f t="shared" si="68"/>
        <v>0.26821197809521052</v>
      </c>
      <c r="AH40" s="62">
        <f>IF((ABS((AB40-AE40)*10000))&lt;1000,(AB40-AE40)*10000,"N/A")</f>
        <v>-65.515012774975403</v>
      </c>
      <c r="AI40" s="62">
        <f>IF((ABS((AD40-AG40)*10000))&lt;1000,(AD40-AG40)*10000,"N/A")</f>
        <v>-63.244948762499753</v>
      </c>
    </row>
    <row r="41" spans="1:35">
      <c r="A41" s="81" t="s">
        <v>12</v>
      </c>
      <c r="B41" s="363" t="s">
        <v>12</v>
      </c>
      <c r="C41" s="162" t="s">
        <v>13</v>
      </c>
      <c r="D41" s="364">
        <v>56287</v>
      </c>
      <c r="E41" s="365">
        <v>3900</v>
      </c>
      <c r="F41" s="366">
        <v>60187</v>
      </c>
      <c r="G41" s="364">
        <v>69186</v>
      </c>
      <c r="H41" s="365">
        <v>3651</v>
      </c>
      <c r="I41" s="366">
        <v>72837</v>
      </c>
      <c r="J41" s="52">
        <f>IF((ABS((D41/G41)-1))&lt;100%,(D41/G41)-1,"N/A")</f>
        <v>-0.18643945306853993</v>
      </c>
      <c r="K41" s="52">
        <f>IF((ABS((F41/I41)-1))&lt;100%,(F41/I41)-1,"N/A")</f>
        <v>-0.1736754671389541</v>
      </c>
      <c r="L41" s="364">
        <v>36360</v>
      </c>
      <c r="M41" s="365">
        <v>4104</v>
      </c>
      <c r="N41" s="366">
        <v>40464</v>
      </c>
      <c r="O41" s="364">
        <v>33618</v>
      </c>
      <c r="P41" s="365">
        <v>3537</v>
      </c>
      <c r="Q41" s="366">
        <v>37155</v>
      </c>
      <c r="R41" s="52">
        <f>IF((ABS((L41/O41)-1))&lt;100%,(L41/O41)-1,"N/A")</f>
        <v>8.1563448152775386E-2</v>
      </c>
      <c r="S41" s="52">
        <f>IF((ABS((N41/Q41)-1))&lt;100%,(N41/Q41)-1,"N/A")</f>
        <v>8.9059345983043992E-2</v>
      </c>
      <c r="T41" s="364">
        <v>33832</v>
      </c>
      <c r="U41" s="365">
        <v>4070</v>
      </c>
      <c r="V41" s="366">
        <v>37902</v>
      </c>
      <c r="W41" s="364">
        <v>27354</v>
      </c>
      <c r="X41" s="365">
        <v>3701</v>
      </c>
      <c r="Y41" s="366">
        <v>31055</v>
      </c>
      <c r="Z41" s="52">
        <f>IF((ABS((T41/W41)-1))&lt;100%,(T41/W41)-1,"N/A")</f>
        <v>0.23682094026467793</v>
      </c>
      <c r="AA41" s="52">
        <f>IF((ABS((V41/Y41)-1))&lt;100%,(V41/Y41)-1,"N/A")</f>
        <v>0.2204797939140235</v>
      </c>
      <c r="AB41" s="364">
        <v>44875</v>
      </c>
      <c r="AC41" s="365">
        <v>4023</v>
      </c>
      <c r="AD41" s="366">
        <v>48898</v>
      </c>
      <c r="AE41" s="364">
        <v>41173</v>
      </c>
      <c r="AF41" s="365">
        <v>4085</v>
      </c>
      <c r="AG41" s="366">
        <v>45258</v>
      </c>
      <c r="AH41" s="52">
        <f>IF((ABS((AB41/AE41)-1))&lt;100%,(AB41/AE41)-1,"N/A")</f>
        <v>8.9913292691812696E-2</v>
      </c>
      <c r="AI41" s="52">
        <f>IF((ABS((AD41/AG41)-1))&lt;100%,(AD41/AG41)-1,"N/A")</f>
        <v>8.0427769676079341E-2</v>
      </c>
    </row>
    <row r="42" spans="1:35" s="66" customFormat="1" ht="12">
      <c r="A42" s="58" t="s">
        <v>14</v>
      </c>
      <c r="B42" s="59" t="s">
        <v>14</v>
      </c>
      <c r="C42" s="60" t="s">
        <v>253</v>
      </c>
      <c r="D42" s="367">
        <f>IFERROR(D41/D$32,"")</f>
        <v>8.3542113168565468E-2</v>
      </c>
      <c r="E42" s="338" t="str">
        <f t="shared" ref="E42" si="69">IFERROR(E41/E$7,"")</f>
        <v/>
      </c>
      <c r="F42" s="368">
        <f>IFERROR(F41/F$32,"")</f>
        <v>8.9330558837323895E-2</v>
      </c>
      <c r="G42" s="367">
        <f>IFERROR(G41/G$32,"")</f>
        <v>9.6756599520034903E-2</v>
      </c>
      <c r="H42" s="338" t="str">
        <f t="shared" ref="H42" si="70">IFERROR(H41/H$7,"")</f>
        <v/>
      </c>
      <c r="I42" s="368">
        <f>IFERROR(I41/I$32,"")</f>
        <v>0.10186252188652015</v>
      </c>
      <c r="J42" s="62" t="str">
        <f>IF((ABS((D42-G42)*10000))&lt;100,(D42-G42)*10000,"N/A")</f>
        <v>N/A</v>
      </c>
      <c r="K42" s="62" t="str">
        <f>IF((ABS((F42-I42)*10000))&lt;100,(F42-I42)*10000,"N/A")</f>
        <v>N/A</v>
      </c>
      <c r="L42" s="367">
        <f>IFERROR(L41/L$32,"")</f>
        <v>6.1145417120716791E-2</v>
      </c>
      <c r="M42" s="338" t="str">
        <f t="shared" ref="M42:P42" si="71">IFERROR(M41/M$7,"")</f>
        <v/>
      </c>
      <c r="N42" s="368">
        <f>IFERROR(N41/N$32,"")</f>
        <v>6.8046979053154141E-2</v>
      </c>
      <c r="O42" s="367">
        <f>IFERROR(O41/O$32,"")</f>
        <v>5.7243661019719762E-2</v>
      </c>
      <c r="P42" s="338" t="str">
        <f t="shared" si="71"/>
        <v/>
      </c>
      <c r="Q42" s="368">
        <f>IFERROR(Q41/Q$32,"")</f>
        <v>6.3266352108622984E-2</v>
      </c>
      <c r="R42" s="62">
        <f>IF((ABS((L42-O42)*10000))&lt;1000,(L42-O42)*10000,"N/A")</f>
        <v>39.017561009970294</v>
      </c>
      <c r="S42" s="62">
        <f>IF((ABS((N42-Q42)*10000))&lt;1000,(N42-Q42)*10000,"N/A")</f>
        <v>47.806269445311578</v>
      </c>
      <c r="T42" s="367">
        <f>IFERROR(T41/T$32,"")</f>
        <v>5.5932494808819053E-2</v>
      </c>
      <c r="U42" s="338" t="str">
        <f t="shared" ref="U42" si="72">IFERROR(U41/U$7,"")</f>
        <v/>
      </c>
      <c r="V42" s="368">
        <f>IFERROR(V41/V$32,"")</f>
        <v>6.2661191128040319E-2</v>
      </c>
      <c r="W42" s="367">
        <f>IFERROR(W41/W$32,"")</f>
        <v>4.7266626002000975E-2</v>
      </c>
      <c r="X42" s="338" t="str">
        <f t="shared" ref="X42" si="73">IFERROR(X41/X$7,"")</f>
        <v/>
      </c>
      <c r="Y42" s="368">
        <f>IFERROR(Y41/Y$32,"")</f>
        <v>5.3661807066320844E-2</v>
      </c>
      <c r="Z42" s="62">
        <f>IF((ABS((T42-W42)*10000))&lt;1000,(T42-W42)*10000,"N/A")</f>
        <v>86.65868806818078</v>
      </c>
      <c r="AA42" s="62">
        <f>IF((ABS((V42-Y42)*10000))&lt;1000,(V42-Y42)*10000,"N/A")</f>
        <v>89.993840617194763</v>
      </c>
      <c r="AB42" s="367">
        <f>IFERROR(AB41/AB$32,"")</f>
        <v>6.3481487454360525E-2</v>
      </c>
      <c r="AC42" s="338" t="str">
        <f t="shared" ref="AC42" si="74">IFERROR(AC41/AC$7,"")</f>
        <v/>
      </c>
      <c r="AD42" s="368">
        <f>IFERROR(AD41/AD$32,"")</f>
        <v>6.9172540914614389E-2</v>
      </c>
      <c r="AE42" s="367">
        <f>IFERROR(AE41/AE$32,"")</f>
        <v>5.9648538231970562E-2</v>
      </c>
      <c r="AF42" s="338" t="str">
        <f t="shared" ref="AF42" si="75">IFERROR(AF41/AF$7,"")</f>
        <v/>
      </c>
      <c r="AG42" s="368">
        <f>IFERROR(AG41/AG$32,"")</f>
        <v>6.5566598093472025E-2</v>
      </c>
      <c r="AH42" s="62">
        <f>IF((ABS((AB42-AE42)*10000))&lt;1000,(AB42-AE42)*10000,"N/A")</f>
        <v>38.329492223899628</v>
      </c>
      <c r="AI42" s="62">
        <f>IF((ABS((AD42-AG42)*10000))&lt;1000,(AD42-AG42)*10000,"N/A")</f>
        <v>36.059428211423636</v>
      </c>
    </row>
    <row r="43" spans="1:35" hidden="1" outlineLevel="1">
      <c r="A43" s="43" t="s">
        <v>15</v>
      </c>
      <c r="B43" s="54" t="s">
        <v>15</v>
      </c>
      <c r="C43" s="44" t="s">
        <v>132</v>
      </c>
      <c r="D43" s="49">
        <v>-6</v>
      </c>
      <c r="E43" s="334">
        <v>0</v>
      </c>
      <c r="F43" s="335">
        <v>-6</v>
      </c>
      <c r="G43" s="49">
        <v>19</v>
      </c>
      <c r="H43" s="334">
        <v>0</v>
      </c>
      <c r="I43" s="335">
        <v>19</v>
      </c>
      <c r="J43" s="46" t="str">
        <f>IF((ABS((D43/G43)-1))&lt;100%,(D43/G43)-1,"N/A")</f>
        <v>N/A</v>
      </c>
      <c r="K43" s="46" t="str">
        <f>IF((ABS((F43/I43)-1))&lt;100%,(F43/I43)-1,"N/A")</f>
        <v>N/A</v>
      </c>
      <c r="L43" s="49">
        <v>-752</v>
      </c>
      <c r="M43" s="334">
        <v>610</v>
      </c>
      <c r="N43" s="335">
        <v>-142</v>
      </c>
      <c r="O43" s="49">
        <v>-544</v>
      </c>
      <c r="P43" s="334">
        <v>0</v>
      </c>
      <c r="Q43" s="335">
        <v>-544</v>
      </c>
      <c r="R43" s="46">
        <f>IF((ABS((L43/O43)-1))&lt;100%,(L43/O43)-1,"N/A")</f>
        <v>0.38235294117647056</v>
      </c>
      <c r="S43" s="46">
        <f>IF((ABS((N43/Q43)-1))&lt;100%,(N43/Q43)-1,"N/A")</f>
        <v>-0.73897058823529416</v>
      </c>
      <c r="T43" s="49">
        <v>-2589</v>
      </c>
      <c r="U43" s="334">
        <v>4</v>
      </c>
      <c r="V43" s="335">
        <v>-2585</v>
      </c>
      <c r="W43" s="49">
        <v>-9</v>
      </c>
      <c r="X43" s="334">
        <v>0</v>
      </c>
      <c r="Y43" s="335">
        <v>-9</v>
      </c>
      <c r="Z43" s="46" t="str">
        <f>IF((ABS((T43/W43)-1))&lt;100%,(T43/W43)-1,"N/A")</f>
        <v>N/A</v>
      </c>
      <c r="AA43" s="46" t="str">
        <f>IF((ABS((V43/Y43)-1))&lt;100%,(V43/Y43)-1,"N/A")</f>
        <v>N/A</v>
      </c>
      <c r="AB43" s="49">
        <v>-12633</v>
      </c>
      <c r="AC43" s="334">
        <v>-5</v>
      </c>
      <c r="AD43" s="335">
        <v>-12638</v>
      </c>
      <c r="AE43" s="49">
        <v>-7652</v>
      </c>
      <c r="AF43" s="334">
        <v>0</v>
      </c>
      <c r="AG43" s="335">
        <v>-7652</v>
      </c>
      <c r="AH43" s="46">
        <f>IF((ABS((AB43/AE43)-1))&lt;100%,(AB43/AE43)-1,"N/A")</f>
        <v>0.65094093047569257</v>
      </c>
      <c r="AI43" s="46">
        <f>IF((ABS((AD43/AG43)-1))&lt;100%,(AD43/AG43)-1,"N/A")</f>
        <v>0.65159435441714586</v>
      </c>
    </row>
    <row r="44" spans="1:35" s="37" customFormat="1" collapsed="1">
      <c r="A44" s="68" t="s">
        <v>16</v>
      </c>
      <c r="B44" s="69" t="s">
        <v>16</v>
      </c>
      <c r="C44" s="70" t="s">
        <v>250</v>
      </c>
      <c r="D44" s="75">
        <v>56281</v>
      </c>
      <c r="E44" s="340">
        <v>3900</v>
      </c>
      <c r="F44" s="341">
        <v>60181</v>
      </c>
      <c r="G44" s="75">
        <v>69205</v>
      </c>
      <c r="H44" s="340">
        <v>3651</v>
      </c>
      <c r="I44" s="341">
        <v>72856</v>
      </c>
      <c r="J44" s="72">
        <f>IF((ABS((D44/G44)-1))&lt;100%,(D44/G44)-1,"N/A")</f>
        <v>-0.18674951231847414</v>
      </c>
      <c r="K44" s="72">
        <f>IF((ABS((F44/I44)-1))&lt;100%,(F44/I44)-1,"N/A")</f>
        <v>-0.17397331722850551</v>
      </c>
      <c r="L44" s="75">
        <v>35608</v>
      </c>
      <c r="M44" s="340">
        <v>4714</v>
      </c>
      <c r="N44" s="341">
        <v>40322</v>
      </c>
      <c r="O44" s="75">
        <v>33074</v>
      </c>
      <c r="P44" s="340">
        <v>3537</v>
      </c>
      <c r="Q44" s="341">
        <v>36611</v>
      </c>
      <c r="R44" s="72">
        <f>IF((ABS((L44/O44)-1))&lt;100%,(L44/O44)-1,"N/A")</f>
        <v>7.6616073048315858E-2</v>
      </c>
      <c r="S44" s="72">
        <f>IF((ABS((N44/Q44)-1))&lt;100%,(N44/Q44)-1,"N/A")</f>
        <v>0.10136297833984331</v>
      </c>
      <c r="T44" s="75">
        <v>31243</v>
      </c>
      <c r="U44" s="340">
        <v>4074</v>
      </c>
      <c r="V44" s="341">
        <v>35317</v>
      </c>
      <c r="W44" s="75">
        <v>27345</v>
      </c>
      <c r="X44" s="340">
        <v>3701</v>
      </c>
      <c r="Y44" s="341">
        <v>31046</v>
      </c>
      <c r="Z44" s="72">
        <f>IF((ABS((T44/W44)-1))&lt;100%,(T44/W44)-1,"N/A")</f>
        <v>0.14254891204973497</v>
      </c>
      <c r="AA44" s="72">
        <f>IF((ABS((V44/Y44)-1))&lt;100%,(V44/Y44)-1,"N/A")</f>
        <v>0.13757005733427818</v>
      </c>
      <c r="AB44" s="75">
        <v>32242</v>
      </c>
      <c r="AC44" s="340">
        <v>4018</v>
      </c>
      <c r="AD44" s="341">
        <v>36260</v>
      </c>
      <c r="AE44" s="75">
        <v>33521</v>
      </c>
      <c r="AF44" s="340">
        <v>4085</v>
      </c>
      <c r="AG44" s="341">
        <v>37606</v>
      </c>
      <c r="AH44" s="72">
        <f>IF((ABS((AB44/AE44)-1))&lt;100%,(AB44/AE44)-1,"N/A")</f>
        <v>-3.8155186301124688E-2</v>
      </c>
      <c r="AI44" s="72">
        <f>IF((ABS((AD44/AG44)-1))&lt;100%,(AD44/AG44)-1,"N/A")</f>
        <v>-3.5792160825400154E-2</v>
      </c>
    </row>
    <row r="45" spans="1:35" s="66" customFormat="1" ht="12" hidden="1" outlineLevel="1">
      <c r="A45" s="58" t="s">
        <v>17</v>
      </c>
      <c r="B45" s="59" t="s">
        <v>17</v>
      </c>
      <c r="C45" s="60" t="s">
        <v>18</v>
      </c>
      <c r="D45" s="65">
        <f>IFERROR(D44/D$32,"")</f>
        <v>8.353320786753661E-2</v>
      </c>
      <c r="E45" s="338" t="str">
        <f t="shared" ref="E45" si="76">IFERROR(E44/E$7,"")</f>
        <v/>
      </c>
      <c r="F45" s="339">
        <f>IFERROR(F44/F$32,"")</f>
        <v>8.9321653536295037E-2</v>
      </c>
      <c r="G45" s="65">
        <f>IFERROR(G44/G$32,"")</f>
        <v>9.6783171014136041E-2</v>
      </c>
      <c r="H45" s="338" t="str">
        <f t="shared" ref="H45" si="77">IFERROR(H44/H$7,"")</f>
        <v/>
      </c>
      <c r="I45" s="339">
        <f>IFERROR(I44/I$32,"")</f>
        <v>0.10188909338062127</v>
      </c>
      <c r="J45" s="62" t="str">
        <f>IF((ABS((D45-G45)*10000))&lt;100,(D45-G45)*10000,"N/A")</f>
        <v>N/A</v>
      </c>
      <c r="K45" s="62" t="str">
        <f>IF((ABS((F45-I45)*10000))&lt;100,(F45-I45)*10000,"N/A")</f>
        <v>N/A</v>
      </c>
      <c r="L45" s="65">
        <f>IFERROR(L44/L$32,"")</f>
        <v>5.9880803433291628E-2</v>
      </c>
      <c r="M45" s="338" t="str">
        <f t="shared" ref="M45:P45" si="78">IFERROR(M44/M$7,"")</f>
        <v/>
      </c>
      <c r="N45" s="339">
        <f>IFERROR(N44/N$32,"")</f>
        <v>6.7808182319624377E-2</v>
      </c>
      <c r="O45" s="65">
        <f>IFERROR(O44/O$32,"")</f>
        <v>5.6317355124225456E-2</v>
      </c>
      <c r="P45" s="338" t="str">
        <f t="shared" si="78"/>
        <v/>
      </c>
      <c r="Q45" s="339">
        <f>IFERROR(Q44/Q$32,"")</f>
        <v>6.2340046213128684E-2</v>
      </c>
      <c r="R45" s="62">
        <f>IF((ABS((L45-O45)*10000))&lt;1000,(L45-O45)*10000,"N/A")</f>
        <v>35.634483090661725</v>
      </c>
      <c r="S45" s="62">
        <f>IF((ABS((N45-Q45)*10000))&lt;1000,(N45-Q45)*10000,"N/A")</f>
        <v>54.681361064956924</v>
      </c>
      <c r="T45" s="65">
        <f>IFERROR(T44/T$32,"")</f>
        <v>5.1652250393471676E-2</v>
      </c>
      <c r="U45" s="338" t="str">
        <f t="shared" ref="U45" si="79">IFERROR(U44/U$7,"")</f>
        <v/>
      </c>
      <c r="V45" s="339">
        <f>IFERROR(V44/V$32,"")</f>
        <v>5.838755968204843E-2</v>
      </c>
      <c r="W45" s="65">
        <f>IFERROR(W44/W$32,"")</f>
        <v>4.7251074359315519E-2</v>
      </c>
      <c r="X45" s="338" t="str">
        <f t="shared" ref="X45" si="80">IFERROR(X44/X$7,"")</f>
        <v/>
      </c>
      <c r="Y45" s="339">
        <f>IFERROR(Y44/Y$32,"")</f>
        <v>5.3646255423635388E-2</v>
      </c>
      <c r="Z45" s="62">
        <f>IF((ABS((T45-W45)*10000))&lt;1000,(T45-W45)*10000,"N/A")</f>
        <v>44.011760341561569</v>
      </c>
      <c r="AA45" s="62">
        <f>IF((ABS((V45-Y45)*10000))&lt;1000,(V45-Y45)*10000,"N/A")</f>
        <v>47.41304258413043</v>
      </c>
      <c r="AB45" s="65">
        <f>IFERROR(AB44/AB$32,"")</f>
        <v>4.5610476178350796E-2</v>
      </c>
      <c r="AC45" s="338" t="str">
        <f t="shared" ref="AC45" si="81">IFERROR(AC44/AC$7,"")</f>
        <v/>
      </c>
      <c r="AD45" s="339">
        <f>IFERROR(AD44/AD$32,"")</f>
        <v>5.1294456492370195E-2</v>
      </c>
      <c r="AE45" s="65">
        <f>IFERROR(AE44/AE$32,"")</f>
        <v>4.8562860371454235E-2</v>
      </c>
      <c r="AF45" s="338" t="str">
        <f t="shared" ref="AF45" si="82">IFERROR(AF44/AF$7,"")</f>
        <v/>
      </c>
      <c r="AG45" s="339">
        <f>IFERROR(AG44/AG$32,"")</f>
        <v>5.4480920232955699E-2</v>
      </c>
      <c r="AH45" s="62">
        <f>IF((ABS((AB45-AE45)*10000))&lt;1000,(AB45-AE45)*10000,"N/A")</f>
        <v>-29.523841931034383</v>
      </c>
      <c r="AI45" s="62">
        <f>IF((ABS((AD45-AG45)*10000))&lt;1000,(AD45-AG45)*10000,"N/A")</f>
        <v>-31.864637405855031</v>
      </c>
    </row>
    <row r="46" spans="1:35" hidden="1" outlineLevel="1">
      <c r="A46" s="68" t="s">
        <v>19</v>
      </c>
      <c r="B46" s="369" t="s">
        <v>19</v>
      </c>
      <c r="C46" s="70" t="s">
        <v>131</v>
      </c>
      <c r="D46" s="49">
        <v>4240</v>
      </c>
      <c r="E46" s="334">
        <v>-5257</v>
      </c>
      <c r="F46" s="335">
        <v>-1017</v>
      </c>
      <c r="G46" s="49">
        <v>1301</v>
      </c>
      <c r="H46" s="334">
        <v>-3954</v>
      </c>
      <c r="I46" s="335">
        <v>-2653</v>
      </c>
      <c r="J46" s="46" t="str">
        <f>IF((ABS((D46/G46)-1))&lt;100%,(D46/G46)-1,"N/A")</f>
        <v>N/A</v>
      </c>
      <c r="K46" s="46">
        <f>IF((ABS((F46/I46)-1))&lt;100%,(F46/I46)-1,"N/A")</f>
        <v>-0.61666038447041083</v>
      </c>
      <c r="L46" s="49">
        <v>4691</v>
      </c>
      <c r="M46" s="334">
        <v>-7612</v>
      </c>
      <c r="N46" s="335">
        <v>-2921</v>
      </c>
      <c r="O46" s="49">
        <v>2133</v>
      </c>
      <c r="P46" s="334">
        <v>-8748</v>
      </c>
      <c r="Q46" s="335">
        <v>-6615</v>
      </c>
      <c r="R46" s="46" t="str">
        <f>IF((ABS((L46/O46)-1))&lt;100%,(L46/O46)-1,"N/A")</f>
        <v>N/A</v>
      </c>
      <c r="S46" s="46">
        <f>IF((ABS((N46/Q46)-1))&lt;100%,(N46/Q46)-1,"N/A")</f>
        <v>-0.55842781557067278</v>
      </c>
      <c r="T46" s="49">
        <v>3087</v>
      </c>
      <c r="U46" s="334">
        <v>-7036</v>
      </c>
      <c r="V46" s="335">
        <v>-3949</v>
      </c>
      <c r="W46" s="49">
        <v>2671</v>
      </c>
      <c r="X46" s="334">
        <v>-7197</v>
      </c>
      <c r="Y46" s="335">
        <v>-4526</v>
      </c>
      <c r="Z46" s="46">
        <f>IF((ABS((T46/W46)-1))&lt;100%,(T46/W46)-1,"N/A")</f>
        <v>0.1557469112691876</v>
      </c>
      <c r="AA46" s="46">
        <f>IF((ABS((V46/Y46)-1))&lt;100%,(V46/Y46)-1,"N/A")</f>
        <v>-0.12748563853292094</v>
      </c>
      <c r="AB46" s="49">
        <v>1980</v>
      </c>
      <c r="AC46" s="334">
        <v>-4923</v>
      </c>
      <c r="AD46" s="335">
        <v>-2943</v>
      </c>
      <c r="AE46" s="49">
        <v>3447</v>
      </c>
      <c r="AF46" s="334">
        <v>-3806</v>
      </c>
      <c r="AG46" s="335">
        <v>-359</v>
      </c>
      <c r="AH46" s="46">
        <f>IF((ABS((AB46/AE46)-1))&lt;100%,(AB46/AE46)-1,"N/A")</f>
        <v>-0.4255874673629243</v>
      </c>
      <c r="AI46" s="46" t="str">
        <f>IF((ABS((AD46/AG46)-1))&lt;100%,(AD46/AG46)-1,"N/A")</f>
        <v>N/A</v>
      </c>
    </row>
    <row r="47" spans="1:35" collapsed="1">
      <c r="A47" s="50" t="s">
        <v>100</v>
      </c>
      <c r="B47" s="363" t="s">
        <v>320</v>
      </c>
      <c r="C47" s="162" t="s">
        <v>34</v>
      </c>
      <c r="D47" s="364">
        <v>64354</v>
      </c>
      <c r="E47" s="365">
        <v>8419</v>
      </c>
      <c r="F47" s="366">
        <v>72773</v>
      </c>
      <c r="G47" s="364">
        <v>76515</v>
      </c>
      <c r="H47" s="365">
        <v>8555</v>
      </c>
      <c r="I47" s="366">
        <v>85070</v>
      </c>
      <c r="J47" s="52">
        <f>IF((ABS((D47/G47)-1))&lt;100%,(D47/G47)-1,"N/A")</f>
        <v>-0.15893615630922042</v>
      </c>
      <c r="K47" s="52">
        <f>IF((ABS((F47/I47)-1))&lt;100%,(F47/I47)-1,"N/A")</f>
        <v>-0.14455154578582341</v>
      </c>
      <c r="L47" s="364">
        <v>44290</v>
      </c>
      <c r="M47" s="365">
        <v>8675</v>
      </c>
      <c r="N47" s="366">
        <v>52965</v>
      </c>
      <c r="O47" s="364">
        <v>40815</v>
      </c>
      <c r="P47" s="365">
        <v>8284</v>
      </c>
      <c r="Q47" s="366">
        <v>49099</v>
      </c>
      <c r="R47" s="52">
        <f>IF((ABS((L47/O47)-1))&lt;100%,(L47/O47)-1,"N/A")</f>
        <v>8.5140267058679386E-2</v>
      </c>
      <c r="S47" s="52">
        <f>IF((ABS((N47/Q47)-1))&lt;100%,(N47/Q47)-1,"N/A")</f>
        <v>7.8738874518829327E-2</v>
      </c>
      <c r="T47" s="364">
        <v>41943</v>
      </c>
      <c r="U47" s="365">
        <v>8678</v>
      </c>
      <c r="V47" s="366">
        <v>50621</v>
      </c>
      <c r="W47" s="364">
        <v>34785</v>
      </c>
      <c r="X47" s="365">
        <v>8482</v>
      </c>
      <c r="Y47" s="366">
        <v>43267</v>
      </c>
      <c r="Z47" s="52">
        <f>IF((ABS((T47/W47)-1))&lt;100%,(T47/W47)-1,"N/A")</f>
        <v>0.20577835273824929</v>
      </c>
      <c r="AA47" s="52">
        <f>IF((ABS((V47/Y47)-1))&lt;100%,(V47/Y47)-1,"N/A")</f>
        <v>0.16996787389927648</v>
      </c>
      <c r="AB47" s="364">
        <v>53021</v>
      </c>
      <c r="AC47" s="365">
        <v>8684</v>
      </c>
      <c r="AD47" s="366">
        <v>61705</v>
      </c>
      <c r="AE47" s="364">
        <v>49044</v>
      </c>
      <c r="AF47" s="365">
        <v>9009</v>
      </c>
      <c r="AG47" s="366">
        <v>58053</v>
      </c>
      <c r="AH47" s="52">
        <f>IF((ABS((AB47/AE47)-1))&lt;100%,(AB47/AE47)-1,"N/A")</f>
        <v>8.1090449392382302E-2</v>
      </c>
      <c r="AI47" s="52">
        <f>IF((ABS((AD47/AG47)-1))&lt;100%,(AD47/AG47)-1,"N/A")</f>
        <v>6.2908032315298179E-2</v>
      </c>
    </row>
    <row r="48" spans="1:35" s="66" customFormat="1" ht="12">
      <c r="A48" s="58" t="s">
        <v>35</v>
      </c>
      <c r="B48" s="59" t="s">
        <v>35</v>
      </c>
      <c r="C48" s="60" t="s">
        <v>255</v>
      </c>
      <c r="D48" s="367">
        <f>IFERROR(D47/D$32,"")</f>
        <v>9.5515290401866557E-2</v>
      </c>
      <c r="E48" s="338" t="str">
        <f t="shared" ref="E48" si="83">IFERROR(E47/E$7,"")</f>
        <v/>
      </c>
      <c r="F48" s="368">
        <f>IFERROR(F47/F$32,"")</f>
        <v>0.10801091196219403</v>
      </c>
      <c r="G48" s="367">
        <f>IFERROR(G47/G$32,"")</f>
        <v>0.10700620374462277</v>
      </c>
      <c r="H48" s="338" t="str">
        <f t="shared" ref="H48" si="84">IFERROR(H47/H$7,"")</f>
        <v/>
      </c>
      <c r="I48" s="368">
        <f>IFERROR(I47/I$32,"")</f>
        <v>0.11897036858857818</v>
      </c>
      <c r="J48" s="62" t="str">
        <f>IF((ABS((D48-G48)*10000))&lt;100,(D48-G48)*10000,"N/A")</f>
        <v>N/A</v>
      </c>
      <c r="K48" s="62" t="str">
        <f>IF((ABS((F48-I48)*10000))&lt;100,(F48-I48)*10000,"N/A")</f>
        <v>N/A</v>
      </c>
      <c r="L48" s="367">
        <f>IFERROR(L47/L$32,"")</f>
        <v>7.448103752135718E-2</v>
      </c>
      <c r="M48" s="338" t="str">
        <f t="shared" ref="M48:P48" si="85">IFERROR(M47/M$7,"")</f>
        <v/>
      </c>
      <c r="N48" s="368">
        <f>IFERROR(N47/N$32,"")</f>
        <v>8.9069499939459978E-2</v>
      </c>
      <c r="O48" s="367">
        <f>IFERROR(O47/O$32,"")</f>
        <v>6.9498483684926587E-2</v>
      </c>
      <c r="P48" s="338" t="str">
        <f t="shared" si="85"/>
        <v/>
      </c>
      <c r="Q48" s="368">
        <f>IFERROR(Q47/Q$32,"")</f>
        <v>8.3604215372931778E-2</v>
      </c>
      <c r="R48" s="62">
        <f>IF((ABS((L48-O48)*10000))&lt;1000,(L48-O48)*10000,"N/A")</f>
        <v>49.82553836430592</v>
      </c>
      <c r="S48" s="62">
        <f>IF((ABS((N48-Q48)*10000))&lt;1000,(N48-Q48)*10000,"N/A")</f>
        <v>54.652845665282001</v>
      </c>
      <c r="T48" s="367">
        <f>IFERROR(T47/T$32,"")</f>
        <v>6.9341943419434199E-2</v>
      </c>
      <c r="U48" s="338" t="str">
        <f t="shared" ref="U48" si="86">IFERROR(U47/U$7,"")</f>
        <v/>
      </c>
      <c r="V48" s="368">
        <f>IFERROR(V47/V$32,"")</f>
        <v>8.3688780436191462E-2</v>
      </c>
      <c r="W48" s="367">
        <f>IFERROR(W47/W$32,"")</f>
        <v>6.0107098979293852E-2</v>
      </c>
      <c r="X48" s="338" t="str">
        <f t="shared" ref="X48" si="87">IFERROR(X47/X$7,"")</f>
        <v/>
      </c>
      <c r="Y48" s="368">
        <f>IFERROR(Y47/Y$32,"")</f>
        <v>7.4763658230188504E-2</v>
      </c>
      <c r="Z48" s="62">
        <f>IF((ABS((T48-W48)*10000))&lt;1000,(T48-W48)*10000,"N/A")</f>
        <v>92.348444401403469</v>
      </c>
      <c r="AA48" s="62">
        <f>IF((ABS((V48-Y48)*10000))&lt;1000,(V48-Y48)*10000,"N/A")</f>
        <v>89.25122206002959</v>
      </c>
      <c r="AB48" s="367">
        <f>IFERROR(AB47/AB$32,"")</f>
        <v>7.5005057299557643E-2</v>
      </c>
      <c r="AC48" s="338" t="str">
        <f t="shared" ref="AC48" si="88">IFERROR(AC47/AC$7,"")</f>
        <v/>
      </c>
      <c r="AD48" s="368">
        <f>IFERROR(AD47/AD$32,"")</f>
        <v>8.7289697679583653E-2</v>
      </c>
      <c r="AE48" s="367">
        <f>IFERROR(AE47/AE$32,"")</f>
        <v>7.10514878451598E-2</v>
      </c>
      <c r="AF48" s="338" t="str">
        <f t="shared" ref="AF48" si="89">IFERROR(AF47/AF$7,"")</f>
        <v/>
      </c>
      <c r="AG48" s="368">
        <f>IFERROR(AG47/AG$32,"")</f>
        <v>8.4103091588676737E-2</v>
      </c>
      <c r="AH48" s="62">
        <f>IF((ABS((AB48-AE48)*10000))&lt;1000,(AB48-AE48)*10000,"N/A")</f>
        <v>39.53569454397843</v>
      </c>
      <c r="AI48" s="62">
        <f>IF((ABS((AD48-AG48)*10000))&lt;1000,(AD48-AG48)*10000,"N/A")</f>
        <v>31.866060909069155</v>
      </c>
    </row>
    <row r="49" spans="1:35">
      <c r="B49" s="174"/>
      <c r="C49" s="174"/>
      <c r="D49" s="174"/>
      <c r="E49" s="174"/>
      <c r="F49" s="174"/>
      <c r="G49" s="174"/>
      <c r="H49" s="174"/>
      <c r="I49" s="174"/>
      <c r="J49" s="141"/>
      <c r="K49" s="141"/>
      <c r="L49" s="174"/>
      <c r="M49" s="174"/>
      <c r="N49" s="174"/>
      <c r="O49" s="174"/>
      <c r="P49" s="174"/>
      <c r="Q49" s="174"/>
      <c r="R49" s="141"/>
      <c r="S49" s="141"/>
      <c r="T49" s="174"/>
      <c r="U49" s="174"/>
      <c r="V49" s="174"/>
      <c r="W49" s="174"/>
      <c r="X49" s="174"/>
      <c r="Y49" s="174"/>
      <c r="Z49" s="141"/>
      <c r="AA49" s="141"/>
      <c r="AB49" s="174"/>
      <c r="AC49" s="174"/>
      <c r="AD49" s="174"/>
      <c r="AE49" s="174"/>
      <c r="AF49" s="174"/>
      <c r="AG49" s="174"/>
      <c r="AH49" s="141"/>
      <c r="AI49" s="141"/>
    </row>
    <row r="50" spans="1:35">
      <c r="B50" s="39" t="s">
        <v>179</v>
      </c>
      <c r="C50" s="181"/>
      <c r="D50" s="19"/>
      <c r="E50" s="19"/>
      <c r="F50" s="19"/>
      <c r="G50" s="19"/>
      <c r="H50" s="19"/>
      <c r="I50" s="19"/>
      <c r="J50" s="103"/>
      <c r="K50" s="103"/>
      <c r="L50" s="19"/>
      <c r="M50" s="19"/>
      <c r="N50" s="19"/>
      <c r="O50" s="19"/>
      <c r="P50" s="19"/>
      <c r="Q50" s="19"/>
      <c r="R50" s="103"/>
      <c r="S50" s="103"/>
      <c r="T50" s="19"/>
      <c r="U50" s="19"/>
      <c r="V50" s="19"/>
      <c r="W50" s="19"/>
      <c r="X50" s="19"/>
      <c r="Y50" s="19"/>
      <c r="Z50" s="103"/>
      <c r="AA50" s="103"/>
      <c r="AB50" s="19"/>
      <c r="AC50" s="19"/>
      <c r="AD50" s="19"/>
      <c r="AE50" s="19"/>
      <c r="AF50" s="19"/>
      <c r="AG50" s="19"/>
      <c r="AH50" s="103"/>
      <c r="AI50" s="103"/>
    </row>
    <row r="51" spans="1:35">
      <c r="B51" s="116" t="s">
        <v>266</v>
      </c>
      <c r="C51" s="116" t="s">
        <v>267</v>
      </c>
      <c r="D51" s="29" t="str">
        <f>$B50&amp;D53&amp;D52</f>
        <v>ARGENTINAPre IFRS161Q19</v>
      </c>
      <c r="E51" s="29" t="str">
        <f>$B50&amp;E52&amp;E53</f>
        <v>ARGENTINAAdj1Q19</v>
      </c>
      <c r="F51" s="29" t="str">
        <f>$B50&amp;F53&amp;F52</f>
        <v>ARGENTINAPost IFRS161Q19</v>
      </c>
      <c r="G51" s="29" t="str">
        <f>$B50&amp;G53&amp;G52</f>
        <v>ARGENTINAPre IFRS161Q18</v>
      </c>
      <c r="H51" s="29" t="str">
        <f>$B50&amp;H52&amp;H53</f>
        <v>ARGENTINAAdJ1Q18</v>
      </c>
      <c r="I51" s="29" t="str">
        <f>$B50&amp;I53&amp;I52</f>
        <v>ARGENTINAPost IFRS161Q18</v>
      </c>
      <c r="J51" s="322"/>
      <c r="K51" s="322"/>
      <c r="L51" s="29" t="str">
        <f>$B50&amp;L53&amp;L52</f>
        <v>ARGENTINAPre IFRS162Q19</v>
      </c>
      <c r="M51" s="29" t="str">
        <f>$B50&amp;M52&amp;M53</f>
        <v>ARGENTINAAdj2Q19</v>
      </c>
      <c r="N51" s="29" t="str">
        <f>$B50&amp;N53&amp;N52</f>
        <v>ARGENTINAPost IFRS162Q19</v>
      </c>
      <c r="O51" s="29" t="str">
        <f>$B50&amp;O53&amp;O52</f>
        <v>ARGENTINAPre IFRS162Q18</v>
      </c>
      <c r="P51" s="29" t="str">
        <f>$B50&amp;P52&amp;P53</f>
        <v>ARGENTINAAdj2Q18</v>
      </c>
      <c r="Q51" s="29" t="str">
        <f>$B50&amp;Q53&amp;Q52</f>
        <v>ARGENTINAPost IFRS162Q18</v>
      </c>
      <c r="R51" s="322"/>
      <c r="S51" s="322"/>
      <c r="T51" s="29" t="str">
        <f>$B50&amp;T53&amp;T52</f>
        <v>ARGENTINAPre IFRS163Q19</v>
      </c>
      <c r="U51" s="29" t="str">
        <f>$B50&amp;U52&amp;U53</f>
        <v>ARGENTINAAdj3Q19</v>
      </c>
      <c r="V51" s="29" t="str">
        <f>$B50&amp;V53&amp;V52</f>
        <v>ARGENTINAPost IFRS163Q19</v>
      </c>
      <c r="W51" s="29" t="str">
        <f>$B50&amp;W53&amp;W52</f>
        <v>ARGENTINAPre IFRS163Q18</v>
      </c>
      <c r="X51" s="29" t="str">
        <f>$B50&amp;X52&amp;X53</f>
        <v>ARGENTINAAdj3Q18</v>
      </c>
      <c r="Y51" s="29" t="str">
        <f>$B50&amp;Y53&amp;Y52</f>
        <v>ARGENTINAPost IFRS163Q18</v>
      </c>
      <c r="Z51" s="322"/>
      <c r="AA51" s="322"/>
      <c r="AB51" s="29" t="str">
        <f>$B50&amp;AB53&amp;AB52</f>
        <v>ARGENTINAPre IFRS164Q19</v>
      </c>
      <c r="AC51" s="29" t="str">
        <f>$B50&amp;AC52&amp;AC53</f>
        <v>ARGENTINAAdj4Q19</v>
      </c>
      <c r="AD51" s="29" t="str">
        <f>$B50&amp;AD53&amp;AD52</f>
        <v>ARGENTINAPost IFRS164Q19</v>
      </c>
      <c r="AE51" s="29" t="str">
        <f>$B50&amp;AE53&amp;AE52</f>
        <v>ARGENTINAPre IFRS164Q18</v>
      </c>
      <c r="AF51" s="29" t="str">
        <f>$B50&amp;AF52&amp;AF53</f>
        <v>ARGENTINAAdj4Q18</v>
      </c>
      <c r="AG51" s="29" t="str">
        <f>$B50&amp;AG53&amp;AG52</f>
        <v>ARGENTINAPost IFRS164Q18</v>
      </c>
      <c r="AH51" s="322"/>
      <c r="AI51" s="264"/>
    </row>
    <row r="52" spans="1:35" ht="15.75" customHeight="1">
      <c r="A52" s="325" t="s">
        <v>150</v>
      </c>
      <c r="B52" s="348" t="s">
        <v>318</v>
      </c>
      <c r="C52" s="326" t="s">
        <v>239</v>
      </c>
      <c r="D52" s="327" t="s">
        <v>136</v>
      </c>
      <c r="E52" s="328" t="s">
        <v>153</v>
      </c>
      <c r="F52" s="329" t="s">
        <v>136</v>
      </c>
      <c r="G52" s="327" t="s">
        <v>172</v>
      </c>
      <c r="H52" s="328" t="s">
        <v>154</v>
      </c>
      <c r="I52" s="329" t="s">
        <v>172</v>
      </c>
      <c r="J52" s="330" t="s">
        <v>310</v>
      </c>
      <c r="K52" s="330" t="s">
        <v>310</v>
      </c>
      <c r="L52" s="327" t="s">
        <v>158</v>
      </c>
      <c r="M52" s="328" t="s">
        <v>153</v>
      </c>
      <c r="N52" s="329" t="s">
        <v>158</v>
      </c>
      <c r="O52" s="327" t="s">
        <v>173</v>
      </c>
      <c r="P52" s="328" t="s">
        <v>153</v>
      </c>
      <c r="Q52" s="329" t="s">
        <v>173</v>
      </c>
      <c r="R52" s="330" t="s">
        <v>310</v>
      </c>
      <c r="S52" s="330" t="s">
        <v>310</v>
      </c>
      <c r="T52" s="327" t="s">
        <v>159</v>
      </c>
      <c r="U52" s="328" t="s">
        <v>153</v>
      </c>
      <c r="V52" s="329" t="s">
        <v>159</v>
      </c>
      <c r="W52" s="327" t="s">
        <v>174</v>
      </c>
      <c r="X52" s="328" t="s">
        <v>153</v>
      </c>
      <c r="Y52" s="329" t="s">
        <v>174</v>
      </c>
      <c r="Z52" s="330" t="s">
        <v>310</v>
      </c>
      <c r="AA52" s="330" t="s">
        <v>310</v>
      </c>
      <c r="AB52" s="327" t="s">
        <v>160</v>
      </c>
      <c r="AC52" s="328" t="s">
        <v>153</v>
      </c>
      <c r="AD52" s="329" t="s">
        <v>160</v>
      </c>
      <c r="AE52" s="327" t="s">
        <v>175</v>
      </c>
      <c r="AF52" s="328" t="s">
        <v>153</v>
      </c>
      <c r="AG52" s="329" t="s">
        <v>175</v>
      </c>
      <c r="AH52" s="330" t="s">
        <v>310</v>
      </c>
      <c r="AI52" s="330" t="s">
        <v>310</v>
      </c>
    </row>
    <row r="53" spans="1:35" ht="21.75" customHeight="1" thickBot="1">
      <c r="A53" s="235"/>
      <c r="B53" s="349" t="s">
        <v>198</v>
      </c>
      <c r="C53" s="122" t="s">
        <v>149</v>
      </c>
      <c r="D53" s="302" t="s">
        <v>155</v>
      </c>
      <c r="E53" s="331" t="str">
        <f>D52</f>
        <v>1Q19</v>
      </c>
      <c r="F53" s="332" t="s">
        <v>156</v>
      </c>
      <c r="G53" s="302" t="s">
        <v>155</v>
      </c>
      <c r="H53" s="331" t="str">
        <f>G52</f>
        <v>1Q18</v>
      </c>
      <c r="I53" s="332" t="s">
        <v>156</v>
      </c>
      <c r="J53" s="333" t="s">
        <v>155</v>
      </c>
      <c r="K53" s="333" t="s">
        <v>156</v>
      </c>
      <c r="L53" s="302" t="s">
        <v>155</v>
      </c>
      <c r="M53" s="331" t="str">
        <f>L52</f>
        <v>2Q19</v>
      </c>
      <c r="N53" s="332" t="s">
        <v>156</v>
      </c>
      <c r="O53" s="302" t="s">
        <v>155</v>
      </c>
      <c r="P53" s="331" t="str">
        <f>O52</f>
        <v>2Q18</v>
      </c>
      <c r="Q53" s="332" t="s">
        <v>156</v>
      </c>
      <c r="R53" s="333" t="s">
        <v>155</v>
      </c>
      <c r="S53" s="333" t="s">
        <v>156</v>
      </c>
      <c r="T53" s="302" t="s">
        <v>155</v>
      </c>
      <c r="U53" s="331" t="str">
        <f>T52</f>
        <v>3Q19</v>
      </c>
      <c r="V53" s="332" t="s">
        <v>156</v>
      </c>
      <c r="W53" s="302" t="s">
        <v>155</v>
      </c>
      <c r="X53" s="331" t="str">
        <f>W52</f>
        <v>3Q18</v>
      </c>
      <c r="Y53" s="332" t="s">
        <v>156</v>
      </c>
      <c r="Z53" s="333" t="s">
        <v>155</v>
      </c>
      <c r="AA53" s="333" t="s">
        <v>156</v>
      </c>
      <c r="AB53" s="302" t="s">
        <v>155</v>
      </c>
      <c r="AC53" s="331" t="str">
        <f>AB52</f>
        <v>4Q19</v>
      </c>
      <c r="AD53" s="332" t="s">
        <v>156</v>
      </c>
      <c r="AE53" s="302" t="s">
        <v>155</v>
      </c>
      <c r="AF53" s="331" t="str">
        <f>AE52</f>
        <v>4Q18</v>
      </c>
      <c r="AG53" s="332" t="s">
        <v>156</v>
      </c>
      <c r="AH53" s="333" t="s">
        <v>155</v>
      </c>
      <c r="AI53" s="333" t="s">
        <v>156</v>
      </c>
    </row>
    <row r="54" spans="1:35" hidden="1" outlineLevel="1">
      <c r="A54" s="43" t="s">
        <v>0</v>
      </c>
      <c r="B54" s="54" t="s">
        <v>200</v>
      </c>
      <c r="C54" s="44" t="s">
        <v>1</v>
      </c>
      <c r="D54" s="360">
        <v>219880</v>
      </c>
      <c r="E54" s="334">
        <v>0</v>
      </c>
      <c r="F54" s="361">
        <v>219880</v>
      </c>
      <c r="G54" s="362">
        <v>314809</v>
      </c>
      <c r="H54" s="334">
        <v>0</v>
      </c>
      <c r="I54" s="361">
        <v>314809</v>
      </c>
      <c r="J54" s="46">
        <f t="shared" ref="J54:J59" si="90">IF((ABS((D54/G54)-1))&lt;100%,(D54/G54)-1,"N/A")</f>
        <v>-0.30154474617942939</v>
      </c>
      <c r="K54" s="46">
        <f t="shared" ref="K54:K59" si="91">IF((ABS((F54/I54)-1))&lt;100%,(F54/I54)-1,"N/A")</f>
        <v>-0.30154474617942939</v>
      </c>
      <c r="L54" s="360">
        <v>271691</v>
      </c>
      <c r="M54" s="334">
        <v>0</v>
      </c>
      <c r="N54" s="361">
        <v>271691</v>
      </c>
      <c r="O54" s="362">
        <v>281820</v>
      </c>
      <c r="P54" s="334">
        <v>0</v>
      </c>
      <c r="Q54" s="361">
        <v>281820</v>
      </c>
      <c r="R54" s="46">
        <f t="shared" ref="R54:R59" si="92">IF((ABS((L54/O54)-1))&lt;100%,(L54/O54)-1,"N/A")</f>
        <v>-3.5941381023348207E-2</v>
      </c>
      <c r="S54" s="46">
        <f t="shared" ref="S54:S59" si="93">IF((ABS((N54/Q54)-1))&lt;100%,(N54/Q54)-1,"N/A")</f>
        <v>-3.5941381023348207E-2</v>
      </c>
      <c r="T54" s="360">
        <v>156616</v>
      </c>
      <c r="U54" s="334">
        <v>0</v>
      </c>
      <c r="V54" s="361">
        <v>156616</v>
      </c>
      <c r="W54" s="362">
        <v>234264</v>
      </c>
      <c r="X54" s="334">
        <v>0</v>
      </c>
      <c r="Y54" s="361">
        <v>234264</v>
      </c>
      <c r="Z54" s="46">
        <f t="shared" ref="Z54:Z59" si="94">IF((ABS((T54/W54)-1))&lt;100%,(T54/W54)-1,"N/A")</f>
        <v>-0.33145511047365361</v>
      </c>
      <c r="AA54" s="46">
        <f t="shared" ref="AA54:AA59" si="95">IF((ABS((V54/Y54)-1))&lt;100%,(V54/Y54)-1,"N/A")</f>
        <v>-0.33145511047365361</v>
      </c>
      <c r="AB54" s="360">
        <v>276875</v>
      </c>
      <c r="AC54" s="334">
        <v>0</v>
      </c>
      <c r="AD54" s="361">
        <v>276875</v>
      </c>
      <c r="AE54" s="362">
        <v>205971</v>
      </c>
      <c r="AF54" s="334">
        <v>0</v>
      </c>
      <c r="AG54" s="361">
        <v>205971</v>
      </c>
      <c r="AH54" s="46">
        <f t="shared" ref="AH54:AH59" si="96">IF((ABS((AB54/AE54)-1))&lt;100%,(AB54/AE54)-1,"N/A")</f>
        <v>0.34424263609925676</v>
      </c>
      <c r="AI54" s="46">
        <f t="shared" ref="AI54:AI59" si="97">IF((ABS((AD54/AG54)-1))&lt;100%,(AD54/AG54)-1,"N/A")</f>
        <v>0.34424263609925676</v>
      </c>
    </row>
    <row r="55" spans="1:35" hidden="1" outlineLevel="1">
      <c r="A55" s="43" t="s">
        <v>2</v>
      </c>
      <c r="B55" s="54" t="s">
        <v>2</v>
      </c>
      <c r="C55" s="44" t="s">
        <v>3</v>
      </c>
      <c r="D55" s="360">
        <v>9998</v>
      </c>
      <c r="E55" s="334">
        <v>0</v>
      </c>
      <c r="F55" s="361">
        <v>9998</v>
      </c>
      <c r="G55" s="362">
        <v>19009</v>
      </c>
      <c r="H55" s="334">
        <v>0</v>
      </c>
      <c r="I55" s="361">
        <v>19009</v>
      </c>
      <c r="J55" s="46">
        <f t="shared" si="90"/>
        <v>-0.47403861328844232</v>
      </c>
      <c r="K55" s="46">
        <f t="shared" si="91"/>
        <v>-0.47403861328844232</v>
      </c>
      <c r="L55" s="360">
        <v>13389</v>
      </c>
      <c r="M55" s="334">
        <v>0</v>
      </c>
      <c r="N55" s="361">
        <v>13389</v>
      </c>
      <c r="O55" s="362">
        <v>17933</v>
      </c>
      <c r="P55" s="334">
        <v>0</v>
      </c>
      <c r="Q55" s="361">
        <v>17933</v>
      </c>
      <c r="R55" s="46">
        <f t="shared" si="92"/>
        <v>-0.25338760943511962</v>
      </c>
      <c r="S55" s="46">
        <f t="shared" si="93"/>
        <v>-0.25338760943511962</v>
      </c>
      <c r="T55" s="360">
        <v>9002</v>
      </c>
      <c r="U55" s="334">
        <v>0</v>
      </c>
      <c r="V55" s="361">
        <v>9002</v>
      </c>
      <c r="W55" s="362">
        <v>14552</v>
      </c>
      <c r="X55" s="334">
        <v>0</v>
      </c>
      <c r="Y55" s="361">
        <v>14552</v>
      </c>
      <c r="Z55" s="46">
        <f t="shared" si="94"/>
        <v>-0.38139087410665196</v>
      </c>
      <c r="AA55" s="46">
        <f t="shared" si="95"/>
        <v>-0.38139087410665196</v>
      </c>
      <c r="AB55" s="360">
        <v>13363</v>
      </c>
      <c r="AC55" s="334">
        <v>0</v>
      </c>
      <c r="AD55" s="361">
        <v>13363</v>
      </c>
      <c r="AE55" s="362">
        <v>12115</v>
      </c>
      <c r="AF55" s="334">
        <v>0</v>
      </c>
      <c r="AG55" s="361">
        <v>12115</v>
      </c>
      <c r="AH55" s="46">
        <f t="shared" si="96"/>
        <v>0.10301279405695429</v>
      </c>
      <c r="AI55" s="46">
        <f t="shared" si="97"/>
        <v>0.10301279405695429</v>
      </c>
    </row>
    <row r="56" spans="1:35" collapsed="1">
      <c r="A56" s="68" t="s">
        <v>4</v>
      </c>
      <c r="B56" s="363" t="s">
        <v>4</v>
      </c>
      <c r="C56" s="162" t="s">
        <v>5</v>
      </c>
      <c r="D56" s="364">
        <v>229878</v>
      </c>
      <c r="E56" s="365">
        <v>0</v>
      </c>
      <c r="F56" s="366">
        <v>229878</v>
      </c>
      <c r="G56" s="364">
        <v>333818</v>
      </c>
      <c r="H56" s="365">
        <v>0</v>
      </c>
      <c r="I56" s="366">
        <v>333818</v>
      </c>
      <c r="J56" s="52">
        <f t="shared" si="90"/>
        <v>-0.31136727198653158</v>
      </c>
      <c r="K56" s="52">
        <f t="shared" si="91"/>
        <v>-0.31136727198653158</v>
      </c>
      <c r="L56" s="364">
        <v>285080</v>
      </c>
      <c r="M56" s="365">
        <v>0</v>
      </c>
      <c r="N56" s="366">
        <v>285080</v>
      </c>
      <c r="O56" s="364">
        <v>299753</v>
      </c>
      <c r="P56" s="365">
        <v>0</v>
      </c>
      <c r="Q56" s="366">
        <v>299753</v>
      </c>
      <c r="R56" s="52">
        <f t="shared" si="92"/>
        <v>-4.8950302415655567E-2</v>
      </c>
      <c r="S56" s="52">
        <f t="shared" si="93"/>
        <v>-4.8950302415655567E-2</v>
      </c>
      <c r="T56" s="364">
        <v>165618</v>
      </c>
      <c r="U56" s="365">
        <v>0</v>
      </c>
      <c r="V56" s="366">
        <v>165618</v>
      </c>
      <c r="W56" s="364">
        <v>248816</v>
      </c>
      <c r="X56" s="365">
        <v>0</v>
      </c>
      <c r="Y56" s="366">
        <v>248816</v>
      </c>
      <c r="Z56" s="52">
        <f t="shared" si="94"/>
        <v>-0.33437560285512191</v>
      </c>
      <c r="AA56" s="52">
        <f t="shared" si="95"/>
        <v>-0.33437560285512191</v>
      </c>
      <c r="AB56" s="364">
        <v>290238</v>
      </c>
      <c r="AC56" s="365">
        <v>0</v>
      </c>
      <c r="AD56" s="366">
        <v>290238</v>
      </c>
      <c r="AE56" s="364">
        <v>218086</v>
      </c>
      <c r="AF56" s="365">
        <v>0</v>
      </c>
      <c r="AG56" s="366">
        <v>218086</v>
      </c>
      <c r="AH56" s="52">
        <f t="shared" si="96"/>
        <v>0.33084196142806044</v>
      </c>
      <c r="AI56" s="52">
        <f t="shared" si="97"/>
        <v>0.33084196142806044</v>
      </c>
    </row>
    <row r="57" spans="1:35" hidden="1" outlineLevel="1">
      <c r="A57" s="43" t="s">
        <v>6</v>
      </c>
      <c r="B57" s="54" t="s">
        <v>6</v>
      </c>
      <c r="C57" s="44" t="s">
        <v>130</v>
      </c>
      <c r="D57" s="360">
        <v>-155351</v>
      </c>
      <c r="E57" s="334">
        <v>0</v>
      </c>
      <c r="F57" s="361">
        <v>-155351</v>
      </c>
      <c r="G57" s="362">
        <v>-220627</v>
      </c>
      <c r="H57" s="334">
        <v>0</v>
      </c>
      <c r="I57" s="361">
        <v>-220627</v>
      </c>
      <c r="J57" s="55">
        <f t="shared" si="90"/>
        <v>-0.29586587317055479</v>
      </c>
      <c r="K57" s="55">
        <f t="shared" si="91"/>
        <v>-0.29586587317055479</v>
      </c>
      <c r="L57" s="360">
        <v>-190209</v>
      </c>
      <c r="M57" s="334">
        <v>0</v>
      </c>
      <c r="N57" s="361">
        <v>-190209</v>
      </c>
      <c r="O57" s="362">
        <v>-195435</v>
      </c>
      <c r="P57" s="334">
        <v>0</v>
      </c>
      <c r="Q57" s="361">
        <v>-195435</v>
      </c>
      <c r="R57" s="55">
        <f t="shared" si="92"/>
        <v>-2.6740348453449969E-2</v>
      </c>
      <c r="S57" s="55">
        <f t="shared" si="93"/>
        <v>-2.6740348453449969E-2</v>
      </c>
      <c r="T57" s="360">
        <v>-107209</v>
      </c>
      <c r="U57" s="334">
        <v>0</v>
      </c>
      <c r="V57" s="361">
        <v>-107209</v>
      </c>
      <c r="W57" s="362">
        <v>-162395</v>
      </c>
      <c r="X57" s="334">
        <v>0</v>
      </c>
      <c r="Y57" s="361">
        <v>-162395</v>
      </c>
      <c r="Z57" s="55">
        <f t="shared" si="94"/>
        <v>-0.33982573355090984</v>
      </c>
      <c r="AA57" s="55">
        <f t="shared" si="95"/>
        <v>-0.33982573355090984</v>
      </c>
      <c r="AB57" s="360">
        <v>-187905</v>
      </c>
      <c r="AC57" s="334">
        <v>0</v>
      </c>
      <c r="AD57" s="361">
        <v>-187905</v>
      </c>
      <c r="AE57" s="362">
        <v>-136705</v>
      </c>
      <c r="AF57" s="334">
        <v>0</v>
      </c>
      <c r="AG57" s="361">
        <v>-136705</v>
      </c>
      <c r="AH57" s="55">
        <f t="shared" si="96"/>
        <v>0.37452909549760438</v>
      </c>
      <c r="AI57" s="55">
        <f t="shared" si="97"/>
        <v>0.37452909549760438</v>
      </c>
    </row>
    <row r="58" spans="1:35" hidden="1" outlineLevel="1">
      <c r="A58" s="43" t="s">
        <v>97</v>
      </c>
      <c r="B58" s="54" t="s">
        <v>207</v>
      </c>
      <c r="C58" s="44" t="s">
        <v>98</v>
      </c>
      <c r="D58" s="49">
        <v>-64</v>
      </c>
      <c r="E58" s="334">
        <v>0</v>
      </c>
      <c r="F58" s="335">
        <v>-64</v>
      </c>
      <c r="G58" s="49">
        <v>-59</v>
      </c>
      <c r="H58" s="334">
        <v>0</v>
      </c>
      <c r="I58" s="335">
        <v>-59</v>
      </c>
      <c r="J58" s="55">
        <f t="shared" si="90"/>
        <v>8.4745762711864403E-2</v>
      </c>
      <c r="K58" s="55">
        <f t="shared" si="91"/>
        <v>8.4745762711864403E-2</v>
      </c>
      <c r="L58" s="49">
        <v>-92</v>
      </c>
      <c r="M58" s="334">
        <v>0</v>
      </c>
      <c r="N58" s="335">
        <v>-92</v>
      </c>
      <c r="O58" s="49">
        <v>-51</v>
      </c>
      <c r="P58" s="334">
        <v>0</v>
      </c>
      <c r="Q58" s="335">
        <v>-51</v>
      </c>
      <c r="R58" s="55">
        <f t="shared" si="92"/>
        <v>0.80392156862745101</v>
      </c>
      <c r="S58" s="55">
        <f t="shared" si="93"/>
        <v>0.80392156862745101</v>
      </c>
      <c r="T58" s="49">
        <v>-52</v>
      </c>
      <c r="U58" s="334">
        <v>0</v>
      </c>
      <c r="V58" s="335">
        <v>-52</v>
      </c>
      <c r="W58" s="49">
        <v>-50</v>
      </c>
      <c r="X58" s="334">
        <v>0</v>
      </c>
      <c r="Y58" s="335">
        <v>-50</v>
      </c>
      <c r="Z58" s="55">
        <f t="shared" si="94"/>
        <v>4.0000000000000036E-2</v>
      </c>
      <c r="AA58" s="55">
        <f t="shared" si="95"/>
        <v>4.0000000000000036E-2</v>
      </c>
      <c r="AB58" s="49">
        <v>-79</v>
      </c>
      <c r="AC58" s="334">
        <v>0</v>
      </c>
      <c r="AD58" s="335">
        <v>-79</v>
      </c>
      <c r="AE58" s="49">
        <v>-52</v>
      </c>
      <c r="AF58" s="334">
        <v>0</v>
      </c>
      <c r="AG58" s="335">
        <v>-52</v>
      </c>
      <c r="AH58" s="55">
        <f t="shared" si="96"/>
        <v>0.51923076923076916</v>
      </c>
      <c r="AI58" s="55">
        <f t="shared" si="97"/>
        <v>0.51923076923076916</v>
      </c>
    </row>
    <row r="59" spans="1:35" collapsed="1">
      <c r="A59" s="81" t="s">
        <v>7</v>
      </c>
      <c r="B59" s="363" t="s">
        <v>7</v>
      </c>
      <c r="C59" s="162" t="s">
        <v>8</v>
      </c>
      <c r="D59" s="364">
        <v>74463</v>
      </c>
      <c r="E59" s="365">
        <v>0</v>
      </c>
      <c r="F59" s="366">
        <v>74463</v>
      </c>
      <c r="G59" s="364">
        <v>113132</v>
      </c>
      <c r="H59" s="365">
        <v>0</v>
      </c>
      <c r="I59" s="366">
        <v>113132</v>
      </c>
      <c r="J59" s="52">
        <f t="shared" si="90"/>
        <v>-0.34180426404553976</v>
      </c>
      <c r="K59" s="52">
        <f t="shared" si="91"/>
        <v>-0.34180426404553976</v>
      </c>
      <c r="L59" s="364">
        <v>94779</v>
      </c>
      <c r="M59" s="365">
        <v>0</v>
      </c>
      <c r="N59" s="366">
        <v>94779</v>
      </c>
      <c r="O59" s="364">
        <v>104267</v>
      </c>
      <c r="P59" s="365">
        <v>0</v>
      </c>
      <c r="Q59" s="366">
        <v>104267</v>
      </c>
      <c r="R59" s="52">
        <f t="shared" si="92"/>
        <v>-9.0997151543633192E-2</v>
      </c>
      <c r="S59" s="52">
        <f t="shared" si="93"/>
        <v>-9.0997151543633192E-2</v>
      </c>
      <c r="T59" s="364">
        <v>58357</v>
      </c>
      <c r="U59" s="365">
        <v>0</v>
      </c>
      <c r="V59" s="366">
        <v>58357</v>
      </c>
      <c r="W59" s="364">
        <v>86371</v>
      </c>
      <c r="X59" s="365">
        <v>0</v>
      </c>
      <c r="Y59" s="366">
        <v>86371</v>
      </c>
      <c r="Z59" s="52">
        <f t="shared" si="94"/>
        <v>-0.3243449769019694</v>
      </c>
      <c r="AA59" s="52">
        <f t="shared" si="95"/>
        <v>-0.3243449769019694</v>
      </c>
      <c r="AB59" s="364">
        <v>102254</v>
      </c>
      <c r="AC59" s="365">
        <v>0</v>
      </c>
      <c r="AD59" s="366">
        <v>102254</v>
      </c>
      <c r="AE59" s="364">
        <v>81329</v>
      </c>
      <c r="AF59" s="365">
        <v>0</v>
      </c>
      <c r="AG59" s="366">
        <v>81329</v>
      </c>
      <c r="AH59" s="52">
        <f t="shared" si="96"/>
        <v>0.25728829814703236</v>
      </c>
      <c r="AI59" s="52">
        <f t="shared" si="97"/>
        <v>0.25728829814703236</v>
      </c>
    </row>
    <row r="60" spans="1:35" s="66" customFormat="1" ht="12">
      <c r="A60" s="58" t="s">
        <v>9</v>
      </c>
      <c r="B60" s="59" t="s">
        <v>9</v>
      </c>
      <c r="C60" s="60" t="s">
        <v>252</v>
      </c>
      <c r="D60" s="367">
        <f>IFERROR(D59/D$56,"")</f>
        <v>0.32392399446663012</v>
      </c>
      <c r="E60" s="338" t="str">
        <f t="shared" ref="E60" si="98">IFERROR(E59/E$7,"")</f>
        <v/>
      </c>
      <c r="F60" s="368">
        <f>IFERROR(F59/F$56,"")</f>
        <v>0.32392399446663012</v>
      </c>
      <c r="G60" s="367">
        <f>IFERROR(G59/G$56,"")</f>
        <v>0.33890323469675093</v>
      </c>
      <c r="H60" s="338" t="str">
        <f t="shared" ref="H60" si="99">IFERROR(H59/H$7,"")</f>
        <v/>
      </c>
      <c r="I60" s="368">
        <f>IFERROR(I59/I$56,"")</f>
        <v>0.33890323469675093</v>
      </c>
      <c r="J60" s="62" t="str">
        <f>IF((ABS((D60-G60)*10000))&lt;100,(D60-G60)*10000,"N/A")</f>
        <v>N/A</v>
      </c>
      <c r="K60" s="62" t="str">
        <f>IF((ABS((F60-I60)*10000))&lt;100,(F60-I60)*10000,"N/A")</f>
        <v>N/A</v>
      </c>
      <c r="L60" s="367">
        <f>IFERROR(L59/L$56,"")</f>
        <v>0.33246457134839341</v>
      </c>
      <c r="M60" s="338" t="str">
        <f t="shared" ref="M60:P60" si="100">IFERROR(M59/M$7,"")</f>
        <v/>
      </c>
      <c r="N60" s="368">
        <f>IFERROR(N59/N$56,"")</f>
        <v>0.33246457134839341</v>
      </c>
      <c r="O60" s="367">
        <f>IFERROR(O59/O$56,"")</f>
        <v>0.34784305745063437</v>
      </c>
      <c r="P60" s="338" t="str">
        <f t="shared" si="100"/>
        <v/>
      </c>
      <c r="Q60" s="368">
        <f>IFERROR(Q59/Q$56,"")</f>
        <v>0.34784305745063437</v>
      </c>
      <c r="R60" s="62">
        <f>IF((ABS((L60-O60)*10000))&lt;1000,(L60-O60)*10000,"N/A")</f>
        <v>-153.78486102240961</v>
      </c>
      <c r="S60" s="62">
        <f>IF((ABS((N60-Q60)*10000))&lt;1000,(N60-Q60)*10000,"N/A")</f>
        <v>-153.78486102240961</v>
      </c>
      <c r="T60" s="367">
        <f>IFERROR(T59/T$56,"")</f>
        <v>0.35235904309918004</v>
      </c>
      <c r="U60" s="338" t="str">
        <f t="shared" ref="U60" si="101">IFERROR(U59/U$7,"")</f>
        <v/>
      </c>
      <c r="V60" s="368">
        <f>IFERROR(V59/V$56,"")</f>
        <v>0.35235904309918004</v>
      </c>
      <c r="W60" s="367">
        <f>IFERROR(W59/W$56,"")</f>
        <v>0.34712799819947271</v>
      </c>
      <c r="X60" s="338" t="str">
        <f t="shared" ref="X60" si="102">IFERROR(X59/X$7,"")</f>
        <v/>
      </c>
      <c r="Y60" s="368">
        <f>IFERROR(Y59/Y$56,"")</f>
        <v>0.34712799819947271</v>
      </c>
      <c r="Z60" s="62">
        <f>IF((ABS((T60-W60)*10000))&lt;1000,(T60-W60)*10000,"N/A")</f>
        <v>52.310448997073266</v>
      </c>
      <c r="AA60" s="62">
        <f>IF((ABS((V60-Y60)*10000))&lt;1000,(V60-Y60)*10000,"N/A")</f>
        <v>52.310448997073266</v>
      </c>
      <c r="AB60" s="367">
        <f>IFERROR(AB59/AB$56,"")</f>
        <v>0.35231086212005319</v>
      </c>
      <c r="AC60" s="338" t="str">
        <f t="shared" ref="AC60" si="103">IFERROR(AC59/AC$7,"")</f>
        <v/>
      </c>
      <c r="AD60" s="368">
        <f>IFERROR(AD59/AD$56,"")</f>
        <v>0.35231086212005319</v>
      </c>
      <c r="AE60" s="367">
        <f>IFERROR(AE59/AE$56,"")</f>
        <v>0.37292169144282533</v>
      </c>
      <c r="AF60" s="338" t="str">
        <f t="shared" ref="AF60" si="104">IFERROR(AF59/AF$7,"")</f>
        <v/>
      </c>
      <c r="AG60" s="368">
        <f>IFERROR(AG59/AG$56,"")</f>
        <v>0.37292169144282533</v>
      </c>
      <c r="AH60" s="62">
        <f>IF((ABS((AB60-AE60)*10000))&lt;1000,(AB60-AE60)*10000,"N/A")</f>
        <v>-206.10829322772139</v>
      </c>
      <c r="AI60" s="62">
        <f>IF((ABS((AD60-AG60)*10000))&lt;1000,(AD60-AG60)*10000,"N/A")</f>
        <v>-206.10829322772139</v>
      </c>
    </row>
    <row r="61" spans="1:35" hidden="1" outlineLevel="1">
      <c r="A61" s="43" t="s">
        <v>10</v>
      </c>
      <c r="B61" s="54" t="s">
        <v>10</v>
      </c>
      <c r="C61" s="44" t="s">
        <v>11</v>
      </c>
      <c r="D61" s="49">
        <v>-73090</v>
      </c>
      <c r="E61" s="334">
        <v>97</v>
      </c>
      <c r="F61" s="335">
        <v>-72993</v>
      </c>
      <c r="G61" s="49">
        <v>-104768</v>
      </c>
      <c r="H61" s="334">
        <v>280</v>
      </c>
      <c r="I61" s="335">
        <v>-104488</v>
      </c>
      <c r="J61" s="46">
        <f>IF((ABS((D61/G61)-1))&lt;100%,(D61/G61)-1,"N/A")</f>
        <v>-0.30236331704337205</v>
      </c>
      <c r="K61" s="46">
        <f>IF((ABS((F61/I61)-1))&lt;100%,(F61/I61)-1,"N/A")</f>
        <v>-0.30142217288109641</v>
      </c>
      <c r="L61" s="49">
        <v>-89473</v>
      </c>
      <c r="M61" s="334">
        <v>122</v>
      </c>
      <c r="N61" s="335">
        <v>-89351</v>
      </c>
      <c r="O61" s="49">
        <v>-95451</v>
      </c>
      <c r="P61" s="334">
        <v>238</v>
      </c>
      <c r="Q61" s="335">
        <v>-95213</v>
      </c>
      <c r="R61" s="46">
        <f>IF((ABS((L61/O61)-1))&lt;100%,(L61/O61)-1,"N/A")</f>
        <v>-6.2628992886402446E-2</v>
      </c>
      <c r="S61" s="46">
        <f>IF((ABS((N61/Q61)-1))&lt;100%,(N61/Q61)-1,"N/A")</f>
        <v>-6.1567222963250789E-2</v>
      </c>
      <c r="T61" s="49">
        <v>-51235</v>
      </c>
      <c r="U61" s="334">
        <v>9</v>
      </c>
      <c r="V61" s="335">
        <v>-51226</v>
      </c>
      <c r="W61" s="49">
        <v>-74766</v>
      </c>
      <c r="X61" s="334">
        <v>169</v>
      </c>
      <c r="Y61" s="335">
        <v>-74597</v>
      </c>
      <c r="Z61" s="46">
        <f>IF((ABS((T61/W61)-1))&lt;100%,(T61/W61)-1,"N/A")</f>
        <v>-0.31472861996094481</v>
      </c>
      <c r="AA61" s="46">
        <f>IF((ABS((V61/Y61)-1))&lt;100%,(V61/Y61)-1,"N/A")</f>
        <v>-0.31329678137190509</v>
      </c>
      <c r="AB61" s="49">
        <v>-82442</v>
      </c>
      <c r="AC61" s="334">
        <v>44</v>
      </c>
      <c r="AD61" s="335">
        <v>-82398</v>
      </c>
      <c r="AE61" s="49">
        <v>-64876</v>
      </c>
      <c r="AF61" s="334">
        <v>-35</v>
      </c>
      <c r="AG61" s="335">
        <v>-64911</v>
      </c>
      <c r="AH61" s="46">
        <f>IF((ABS((AB61/AE61)-1))&lt;100%,(AB61/AE61)-1,"N/A")</f>
        <v>0.27076268573894824</v>
      </c>
      <c r="AI61" s="46">
        <f>IF((ABS((AD61/AG61)-1))&lt;100%,(AD61/AG61)-1,"N/A")</f>
        <v>0.26939963950640111</v>
      </c>
    </row>
    <row r="62" spans="1:35" hidden="1" outlineLevel="1">
      <c r="A62" s="43" t="s">
        <v>157</v>
      </c>
      <c r="B62" s="54" t="s">
        <v>201</v>
      </c>
      <c r="C62" s="44" t="s">
        <v>99</v>
      </c>
      <c r="D62" s="49">
        <v>-9790</v>
      </c>
      <c r="E62" s="334">
        <v>-47</v>
      </c>
      <c r="F62" s="335">
        <v>-9837</v>
      </c>
      <c r="G62" s="49">
        <v>-3608</v>
      </c>
      <c r="H62" s="334">
        <v>-162</v>
      </c>
      <c r="I62" s="335">
        <v>-3770</v>
      </c>
      <c r="J62" s="46" t="str">
        <f>IF((ABS((D62/G62)-1))&lt;100%,(D62/G62)-1,"N/A")</f>
        <v>N/A</v>
      </c>
      <c r="K62" s="46" t="str">
        <f>IF((ABS((F62/I62)-1))&lt;100%,(F62/I62)-1,"N/A")</f>
        <v>N/A</v>
      </c>
      <c r="L62" s="49">
        <v>-188</v>
      </c>
      <c r="M62" s="334">
        <v>-61</v>
      </c>
      <c r="N62" s="335">
        <v>-249</v>
      </c>
      <c r="O62" s="49">
        <v>-3380</v>
      </c>
      <c r="P62" s="334">
        <v>-146</v>
      </c>
      <c r="Q62" s="335">
        <v>-3526</v>
      </c>
      <c r="R62" s="46">
        <f>IF((ABS((L62/O62)-1))&lt;100%,(L62/O62)-1,"N/A")</f>
        <v>-0.9443786982248521</v>
      </c>
      <c r="S62" s="46">
        <f>IF((ABS((N62/Q62)-1))&lt;100%,(N62/Q62)-1,"N/A")</f>
        <v>-0.9293817356778219</v>
      </c>
      <c r="T62" s="49">
        <v>33</v>
      </c>
      <c r="U62" s="334">
        <v>7</v>
      </c>
      <c r="V62" s="335">
        <v>40</v>
      </c>
      <c r="W62" s="49">
        <v>-2658</v>
      </c>
      <c r="X62" s="334">
        <v>-100</v>
      </c>
      <c r="Y62" s="335">
        <v>-2758</v>
      </c>
      <c r="Z62" s="46" t="str">
        <f>IF((ABS((T62/W62)-1))&lt;100%,(T62/W62)-1,"N/A")</f>
        <v>N/A</v>
      </c>
      <c r="AA62" s="46" t="str">
        <f>IF((ABS((V62/Y62)-1))&lt;100%,(V62/Y62)-1,"N/A")</f>
        <v>N/A</v>
      </c>
      <c r="AB62" s="49">
        <v>-4576</v>
      </c>
      <c r="AC62" s="334">
        <v>-21</v>
      </c>
      <c r="AD62" s="335">
        <v>-4597</v>
      </c>
      <c r="AE62" s="49">
        <v>-2396</v>
      </c>
      <c r="AF62" s="334">
        <v>29</v>
      </c>
      <c r="AG62" s="335">
        <v>-2367</v>
      </c>
      <c r="AH62" s="46">
        <f>IF((ABS((AB62/AE62)-1))&lt;100%,(AB62/AE62)-1,"N/A")</f>
        <v>0.90984974958263765</v>
      </c>
      <c r="AI62" s="46">
        <f>IF((ABS((AD62/AG62)-1))&lt;100%,(AD62/AG62)-1,"N/A")</f>
        <v>0.94212082805238695</v>
      </c>
    </row>
    <row r="63" spans="1:35" s="37" customFormat="1" collapsed="1">
      <c r="A63" s="68"/>
      <c r="B63" s="69" t="s">
        <v>311</v>
      </c>
      <c r="C63" s="70" t="s">
        <v>312</v>
      </c>
      <c r="D63" s="75">
        <f>D61+D62</f>
        <v>-82880</v>
      </c>
      <c r="E63" s="340">
        <f t="shared" ref="E63" si="105">E61+E62</f>
        <v>50</v>
      </c>
      <c r="F63" s="341">
        <f t="shared" ref="F63" si="106">F61+F62</f>
        <v>-82830</v>
      </c>
      <c r="G63" s="75">
        <f>G61+G62</f>
        <v>-108376</v>
      </c>
      <c r="H63" s="340">
        <f t="shared" ref="H63" si="107">H61+H62</f>
        <v>118</v>
      </c>
      <c r="I63" s="341">
        <f t="shared" ref="I63" si="108">I61+I62</f>
        <v>-108258</v>
      </c>
      <c r="J63" s="72">
        <f t="shared" ref="J63" si="109">IF((ABS((D63/G63)-1))&lt;100%,(D63/G63)-1,"N/A")</f>
        <v>-0.23525503801579684</v>
      </c>
      <c r="K63" s="72">
        <f t="shared" ref="K63" si="110">IF((ABS((F63/I63)-1))&lt;100%,(F63/I63)-1,"N/A")</f>
        <v>-0.23488333425705255</v>
      </c>
      <c r="L63" s="75">
        <f>L61+L62</f>
        <v>-89661</v>
      </c>
      <c r="M63" s="340">
        <f t="shared" ref="M63" si="111">M61+M62</f>
        <v>61</v>
      </c>
      <c r="N63" s="341">
        <f t="shared" ref="N63" si="112">N61+N62</f>
        <v>-89600</v>
      </c>
      <c r="O63" s="75">
        <f>O61+O62</f>
        <v>-98831</v>
      </c>
      <c r="P63" s="340">
        <f t="shared" ref="P63" si="113">P61+P62</f>
        <v>92</v>
      </c>
      <c r="Q63" s="341">
        <f t="shared" ref="Q63" si="114">Q61+Q62</f>
        <v>-98739</v>
      </c>
      <c r="R63" s="72">
        <f>IF((ABS((L63/O63)-1))&lt;100%,(L63/O63)-1,"N/A")</f>
        <v>-9.2784652588762673E-2</v>
      </c>
      <c r="S63" s="72">
        <f>IF((ABS((N63/Q63)-1))&lt;100%,(N63/Q63)-1,"N/A")</f>
        <v>-9.255714560609285E-2</v>
      </c>
      <c r="T63" s="75">
        <f>T61+T62</f>
        <v>-51202</v>
      </c>
      <c r="U63" s="340">
        <f t="shared" ref="U63:V63" si="115">U61+U62</f>
        <v>16</v>
      </c>
      <c r="V63" s="341">
        <f t="shared" si="115"/>
        <v>-51186</v>
      </c>
      <c r="W63" s="75">
        <f>W61+W62</f>
        <v>-77424</v>
      </c>
      <c r="X63" s="340">
        <f t="shared" ref="X63:Y63" si="116">X61+X62</f>
        <v>69</v>
      </c>
      <c r="Y63" s="341">
        <f t="shared" si="116"/>
        <v>-77355</v>
      </c>
      <c r="Z63" s="72">
        <f>IF((ABS((T63/W63)-1))&lt;100%,(T63/W63)-1,"N/A")</f>
        <v>-0.33868051250258313</v>
      </c>
      <c r="AA63" s="72">
        <f>IF((ABS((V63/Y63)-1))&lt;100%,(V63/Y63)-1,"N/A")</f>
        <v>-0.3382974597634284</v>
      </c>
      <c r="AB63" s="75">
        <f>AB61+AB62</f>
        <v>-87018</v>
      </c>
      <c r="AC63" s="340">
        <f t="shared" ref="AC63:AD63" si="117">AC61+AC62</f>
        <v>23</v>
      </c>
      <c r="AD63" s="341">
        <f t="shared" si="117"/>
        <v>-86995</v>
      </c>
      <c r="AE63" s="75">
        <f>AE61+AE62</f>
        <v>-67272</v>
      </c>
      <c r="AF63" s="340">
        <f t="shared" ref="AF63:AG63" si="118">AF61+AF62</f>
        <v>-6</v>
      </c>
      <c r="AG63" s="341">
        <f t="shared" si="118"/>
        <v>-67278</v>
      </c>
      <c r="AH63" s="72">
        <f>IF((ABS((AB63/AE63)-1))&lt;100%,(AB63/AE63)-1,"N/A")</f>
        <v>0.29352479486264715</v>
      </c>
      <c r="AI63" s="72">
        <f>IF((ABS((AD63/AG63)-1))&lt;100%,(AD63/AG63)-1,"N/A")</f>
        <v>0.29306757037961884</v>
      </c>
    </row>
    <row r="64" spans="1:35" s="343" customFormat="1" ht="12">
      <c r="A64" s="171"/>
      <c r="B64" s="59" t="s">
        <v>607</v>
      </c>
      <c r="C64" s="60" t="s">
        <v>606</v>
      </c>
      <c r="D64" s="65">
        <f t="shared" ref="D64:I64" si="119">IFERROR(-D63/D$56,"")</f>
        <v>0.36053906854940448</v>
      </c>
      <c r="E64" s="342" t="str">
        <f t="shared" si="119"/>
        <v/>
      </c>
      <c r="F64" s="339">
        <f t="shared" si="119"/>
        <v>0.36032156187194947</v>
      </c>
      <c r="G64" s="65">
        <f t="shared" si="119"/>
        <v>0.32465595024833893</v>
      </c>
      <c r="H64" s="342" t="str">
        <f t="shared" si="119"/>
        <v/>
      </c>
      <c r="I64" s="339">
        <f t="shared" si="119"/>
        <v>0.32430246421702846</v>
      </c>
      <c r="J64" s="62">
        <f>IF((ABS((D64-G64)*10000))&lt;1000,(D64-G64)*10000,"N/A")</f>
        <v>358.83118301065554</v>
      </c>
      <c r="K64" s="62">
        <f>IF((ABS((F64-I64)*10000))&lt;1000,(F64-I64)*10000,"N/A")</f>
        <v>360.19097654921006</v>
      </c>
      <c r="L64" s="65">
        <f t="shared" ref="L64:Q64" si="120">IFERROR(-L63/L$56,"")</f>
        <v>0.3145117160095412</v>
      </c>
      <c r="M64" s="342" t="str">
        <f t="shared" si="120"/>
        <v/>
      </c>
      <c r="N64" s="339">
        <f t="shared" si="120"/>
        <v>0.3142977409849867</v>
      </c>
      <c r="O64" s="65">
        <f t="shared" si="120"/>
        <v>0.32970812635736757</v>
      </c>
      <c r="P64" s="342" t="str">
        <f t="shared" si="120"/>
        <v/>
      </c>
      <c r="Q64" s="339">
        <f t="shared" si="120"/>
        <v>0.32940120699375819</v>
      </c>
      <c r="R64" s="62">
        <f>IF((ABS((L64-O64)*10000))&lt;1000,(L64-O64)*10000,"N/A")</f>
        <v>-151.96410347826372</v>
      </c>
      <c r="S64" s="62">
        <f>IF((ABS((N64-Q64)*10000))&lt;1000,(N64-Q64)*10000,"N/A")</f>
        <v>-151.03466008771494</v>
      </c>
      <c r="T64" s="65">
        <f t="shared" ref="T64:Y64" si="121">IFERROR(-T63/T$56,"")</f>
        <v>0.30915721721068967</v>
      </c>
      <c r="U64" s="342" t="str">
        <f t="shared" si="121"/>
        <v/>
      </c>
      <c r="V64" s="339">
        <f t="shared" si="121"/>
        <v>0.30906060935405572</v>
      </c>
      <c r="W64" s="65">
        <f t="shared" si="121"/>
        <v>0.31116969969776864</v>
      </c>
      <c r="X64" s="342" t="str">
        <f t="shared" si="121"/>
        <v/>
      </c>
      <c r="Y64" s="339">
        <f t="shared" si="121"/>
        <v>0.31089238634171434</v>
      </c>
      <c r="Z64" s="62">
        <f>IF((ABS((T64-W64)*10000))&lt;1000,(T64-W64)*10000,"N/A")</f>
        <v>-20.124824870789702</v>
      </c>
      <c r="AA64" s="62">
        <f>IF((ABS((V64-Y64)*10000))&lt;1000,(V64-Y64)*10000,"N/A")</f>
        <v>-18.317769876586286</v>
      </c>
      <c r="AB64" s="65">
        <f t="shared" ref="AB64:AG64" si="122">IFERROR(-AB63/AB$56,"")</f>
        <v>0.29981601306513966</v>
      </c>
      <c r="AC64" s="342" t="str">
        <f t="shared" si="122"/>
        <v/>
      </c>
      <c r="AD64" s="339">
        <f t="shared" si="122"/>
        <v>0.29973676775611741</v>
      </c>
      <c r="AE64" s="65">
        <f t="shared" si="122"/>
        <v>0.30846546775125411</v>
      </c>
      <c r="AF64" s="342" t="str">
        <f t="shared" si="122"/>
        <v/>
      </c>
      <c r="AG64" s="339">
        <f t="shared" si="122"/>
        <v>0.3084929798336436</v>
      </c>
      <c r="AH64" s="62">
        <f>IF((ABS((AB64-AE64)*10000))&lt;1000,(AB64-AE64)*10000,"N/A")</f>
        <v>-86.494546861144443</v>
      </c>
      <c r="AI64" s="62">
        <f>IF((ABS((AD64-AG64)*10000))&lt;1000,(AD64-AG64)*10000,"N/A")</f>
        <v>-87.562120775261931</v>
      </c>
    </row>
    <row r="65" spans="1:35">
      <c r="A65" s="81" t="s">
        <v>12</v>
      </c>
      <c r="B65" s="363" t="s">
        <v>12</v>
      </c>
      <c r="C65" s="162" t="s">
        <v>13</v>
      </c>
      <c r="D65" s="364">
        <v>-8417</v>
      </c>
      <c r="E65" s="365">
        <v>50</v>
      </c>
      <c r="F65" s="366">
        <v>-8367</v>
      </c>
      <c r="G65" s="364">
        <v>4756</v>
      </c>
      <c r="H65" s="365">
        <v>118</v>
      </c>
      <c r="I65" s="366">
        <v>4874</v>
      </c>
      <c r="J65" s="52" t="str">
        <f>IF((ABS((D65/G65)-1))&lt;100%,(D65/G65)-1,"N/A")</f>
        <v>N/A</v>
      </c>
      <c r="K65" s="52" t="str">
        <f>IF((ABS((F65/I65)-1))&lt;100%,(F65/I65)-1,"N/A")</f>
        <v>N/A</v>
      </c>
      <c r="L65" s="364">
        <v>5118</v>
      </c>
      <c r="M65" s="365">
        <v>61</v>
      </c>
      <c r="N65" s="366">
        <v>5179</v>
      </c>
      <c r="O65" s="364">
        <v>5436</v>
      </c>
      <c r="P65" s="365">
        <v>92</v>
      </c>
      <c r="Q65" s="366">
        <v>5528</v>
      </c>
      <c r="R65" s="52">
        <f>IF((ABS((L65/O65)-1))&lt;100%,(L65/O65)-1,"N/A")</f>
        <v>-5.8498896247240584E-2</v>
      </c>
      <c r="S65" s="52">
        <f>IF((ABS((N65/Q65)-1))&lt;100%,(N65/Q65)-1,"N/A")</f>
        <v>-6.3133140376266272E-2</v>
      </c>
      <c r="T65" s="364">
        <v>7155</v>
      </c>
      <c r="U65" s="365">
        <v>16</v>
      </c>
      <c r="V65" s="366">
        <v>7171</v>
      </c>
      <c r="W65" s="364">
        <v>8947</v>
      </c>
      <c r="X65" s="365">
        <v>69</v>
      </c>
      <c r="Y65" s="366">
        <v>9016</v>
      </c>
      <c r="Z65" s="52">
        <f>IF((ABS((T65/W65)-1))&lt;100%,(T65/W65)-1,"N/A")</f>
        <v>-0.20029060020118472</v>
      </c>
      <c r="AA65" s="52">
        <f>IF((ABS((V65/Y65)-1))&lt;100%,(V65/Y65)-1,"N/A")</f>
        <v>-0.20463620230700974</v>
      </c>
      <c r="AB65" s="364">
        <v>15236</v>
      </c>
      <c r="AC65" s="365">
        <v>23</v>
      </c>
      <c r="AD65" s="366">
        <v>15259</v>
      </c>
      <c r="AE65" s="364">
        <v>14057</v>
      </c>
      <c r="AF65" s="365">
        <v>-6</v>
      </c>
      <c r="AG65" s="366">
        <v>14051</v>
      </c>
      <c r="AH65" s="52">
        <f>IF((ABS((AB65/AE65)-1))&lt;100%,(AB65/AE65)-1,"N/A")</f>
        <v>8.3872803585402389E-2</v>
      </c>
      <c r="AI65" s="52">
        <f>IF((ABS((AD65/AG65)-1))&lt;100%,(AD65/AG65)-1,"N/A")</f>
        <v>8.5972528645648083E-2</v>
      </c>
    </row>
    <row r="66" spans="1:35" s="66" customFormat="1" ht="12">
      <c r="A66" s="58" t="s">
        <v>14</v>
      </c>
      <c r="B66" s="59" t="s">
        <v>14</v>
      </c>
      <c r="C66" s="60" t="s">
        <v>253</v>
      </c>
      <c r="D66" s="367">
        <f>IFERROR(D65/D$56,"")</f>
        <v>-3.661507408277434E-2</v>
      </c>
      <c r="E66" s="338" t="str">
        <f t="shared" ref="E66" si="123">IFERROR(E65/E$7,"")</f>
        <v/>
      </c>
      <c r="F66" s="368">
        <f>IFERROR(F65/F$56,"")</f>
        <v>-3.6397567405319346E-2</v>
      </c>
      <c r="G66" s="367">
        <f>IFERROR(G65/G$56,"")</f>
        <v>1.424728444841201E-2</v>
      </c>
      <c r="H66" s="338" t="str">
        <f t="shared" ref="H66" si="124">IFERROR(H65/H$7,"")</f>
        <v/>
      </c>
      <c r="I66" s="368">
        <f>IFERROR(I65/I$56,"")</f>
        <v>1.4600770479722483E-2</v>
      </c>
      <c r="J66" s="62" t="str">
        <f>IF((ABS((D66-G66)*10000))&lt;100,(D66-G66)*10000,"N/A")</f>
        <v>N/A</v>
      </c>
      <c r="K66" s="62" t="str">
        <f>IF((ABS((F66-I66)*10000))&lt;100,(F66-I66)*10000,"N/A")</f>
        <v>N/A</v>
      </c>
      <c r="L66" s="367">
        <f>IFERROR(L65/L$56,"")</f>
        <v>1.7952855338852252E-2</v>
      </c>
      <c r="M66" s="338" t="str">
        <f t="shared" ref="M66:P66" si="125">IFERROR(M65/M$7,"")</f>
        <v/>
      </c>
      <c r="N66" s="368">
        <f>IFERROR(N65/N$56,"")</f>
        <v>1.8166830363406761E-2</v>
      </c>
      <c r="O66" s="367">
        <f>IFERROR(O65/O$56,"")</f>
        <v>1.813493109326679E-2</v>
      </c>
      <c r="P66" s="338" t="str">
        <f t="shared" si="125"/>
        <v/>
      </c>
      <c r="Q66" s="368">
        <f>IFERROR(Q65/Q$56,"")</f>
        <v>1.8441850456876161E-2</v>
      </c>
      <c r="R66" s="62">
        <f>IF((ABS((L66-O66)*10000))&lt;1000,(L66-O66)*10000,"N/A")</f>
        <v>-1.8207575441453807</v>
      </c>
      <c r="S66" s="62">
        <f>IF((ABS((N66-Q66)*10000))&lt;1000,(N66-Q66)*10000,"N/A")</f>
        <v>-2.7502009346939973</v>
      </c>
      <c r="T66" s="367">
        <f>IFERROR(T65/T$56,"")</f>
        <v>4.3201825888490385E-2</v>
      </c>
      <c r="U66" s="338" t="str">
        <f t="shared" ref="U66" si="126">IFERROR(U65/U$7,"")</f>
        <v/>
      </c>
      <c r="V66" s="368">
        <f>IFERROR(V65/V$56,"")</f>
        <v>4.3298433745124321E-2</v>
      </c>
      <c r="W66" s="367">
        <f>IFERROR(W65/W$56,"")</f>
        <v>3.5958298501704074E-2</v>
      </c>
      <c r="X66" s="338" t="str">
        <f t="shared" ref="X66" si="127">IFERROR(X65/X$7,"")</f>
        <v/>
      </c>
      <c r="Y66" s="368">
        <f>IFERROR(Y65/Y$56,"")</f>
        <v>3.6235611857758344E-2</v>
      </c>
      <c r="Z66" s="62">
        <f>IF((ABS((T66-W66)*10000))&lt;1000,(T66-W66)*10000,"N/A")</f>
        <v>72.435273867863103</v>
      </c>
      <c r="AA66" s="62">
        <f>IF((ABS((V66-Y66)*10000))&lt;1000,(V66-Y66)*10000,"N/A")</f>
        <v>70.628218873659762</v>
      </c>
      <c r="AB66" s="367">
        <f>IFERROR(AB65/AB$56,"")</f>
        <v>5.2494849054913556E-2</v>
      </c>
      <c r="AC66" s="338" t="str">
        <f t="shared" ref="AC66" si="128">IFERROR(AC65/AC$7,"")</f>
        <v/>
      </c>
      <c r="AD66" s="368">
        <f>IFERROR(AD65/AD$56,"")</f>
        <v>5.2574094363935807E-2</v>
      </c>
      <c r="AE66" s="367">
        <f>IFERROR(AE65/AE$56,"")</f>
        <v>6.445622369157121E-2</v>
      </c>
      <c r="AF66" s="338" t="str">
        <f t="shared" ref="AF66" si="129">IFERROR(AF65/AF$7,"")</f>
        <v/>
      </c>
      <c r="AG66" s="368">
        <f>IFERROR(AG65/AG$56,"")</f>
        <v>6.4428711609181705E-2</v>
      </c>
      <c r="AH66" s="62">
        <f>IF((ABS((AB66-AE66)*10000))&lt;1000,(AB66-AE66)*10000,"N/A")</f>
        <v>-119.61374636657654</v>
      </c>
      <c r="AI66" s="62">
        <f>IF((ABS((AD66-AG66)*10000))&lt;1000,(AD66-AG66)*10000,"N/A")</f>
        <v>-118.54617245245898</v>
      </c>
    </row>
    <row r="67" spans="1:35" hidden="1" outlineLevel="1">
      <c r="A67" s="43" t="s">
        <v>15</v>
      </c>
      <c r="B67" s="54" t="s">
        <v>15</v>
      </c>
      <c r="C67" s="44" t="s">
        <v>132</v>
      </c>
      <c r="D67" s="49">
        <v>-2435</v>
      </c>
      <c r="E67" s="334">
        <v>0</v>
      </c>
      <c r="F67" s="335">
        <v>-2435</v>
      </c>
      <c r="G67" s="49">
        <v>-3660</v>
      </c>
      <c r="H67" s="334">
        <v>0</v>
      </c>
      <c r="I67" s="335">
        <v>-3660</v>
      </c>
      <c r="J67" s="46">
        <f>IF((ABS((D67/G67)-1))&lt;100%,(D67/G67)-1,"N/A")</f>
        <v>-0.33469945355191255</v>
      </c>
      <c r="K67" s="46">
        <f>IF((ABS((F67/I67)-1))&lt;100%,(F67/I67)-1,"N/A")</f>
        <v>-0.33469945355191255</v>
      </c>
      <c r="L67" s="49">
        <v>623</v>
      </c>
      <c r="M67" s="334">
        <v>-19</v>
      </c>
      <c r="N67" s="335">
        <v>604</v>
      </c>
      <c r="O67" s="49">
        <v>145</v>
      </c>
      <c r="P67" s="334">
        <v>0</v>
      </c>
      <c r="Q67" s="335">
        <v>145</v>
      </c>
      <c r="R67" s="46" t="str">
        <f>IF((ABS((L67/O67)-1))&lt;100%,(L67/O67)-1,"N/A")</f>
        <v>N/A</v>
      </c>
      <c r="S67" s="46" t="str">
        <f>IF((ABS((N67/Q67)-1))&lt;100%,(N67/Q67)-1,"N/A")</f>
        <v>N/A</v>
      </c>
      <c r="T67" s="49">
        <v>200</v>
      </c>
      <c r="U67" s="334">
        <v>36</v>
      </c>
      <c r="V67" s="335">
        <v>236</v>
      </c>
      <c r="W67" s="49">
        <v>19151</v>
      </c>
      <c r="X67" s="334">
        <v>0</v>
      </c>
      <c r="Y67" s="335">
        <v>19151</v>
      </c>
      <c r="Z67" s="46">
        <f>IF((ABS((T67/W67)-1))&lt;100%,(T67/W67)-1,"N/A")</f>
        <v>-0.98955668111325779</v>
      </c>
      <c r="AA67" s="46">
        <f>IF((ABS((V67/Y67)-1))&lt;100%,(V67/Y67)-1,"N/A")</f>
        <v>-0.98767688371364415</v>
      </c>
      <c r="AB67" s="49">
        <v>917</v>
      </c>
      <c r="AC67" s="334">
        <v>-1</v>
      </c>
      <c r="AD67" s="335">
        <v>916</v>
      </c>
      <c r="AE67" s="49">
        <v>-2453</v>
      </c>
      <c r="AF67" s="334">
        <v>0</v>
      </c>
      <c r="AG67" s="335">
        <v>-2453</v>
      </c>
      <c r="AH67" s="46" t="str">
        <f>IF((ABS((AB67/AE67)-1))&lt;100%,(AB67/AE67)-1,"N/A")</f>
        <v>N/A</v>
      </c>
      <c r="AI67" s="46" t="str">
        <f>IF((ABS((AD67/AG67)-1))&lt;100%,(AD67/AG67)-1,"N/A")</f>
        <v>N/A</v>
      </c>
    </row>
    <row r="68" spans="1:35" s="37" customFormat="1" collapsed="1">
      <c r="A68" s="68" t="s">
        <v>16</v>
      </c>
      <c r="B68" s="69" t="s">
        <v>16</v>
      </c>
      <c r="C68" s="70" t="s">
        <v>250</v>
      </c>
      <c r="D68" s="75">
        <v>-10852</v>
      </c>
      <c r="E68" s="340">
        <v>50</v>
      </c>
      <c r="F68" s="341">
        <v>-10802</v>
      </c>
      <c r="G68" s="75">
        <v>1096</v>
      </c>
      <c r="H68" s="340">
        <v>118</v>
      </c>
      <c r="I68" s="341">
        <v>1214</v>
      </c>
      <c r="J68" s="72" t="str">
        <f>IF((ABS((D68/G68)-1))&lt;100%,(D68/G68)-1,"N/A")</f>
        <v>N/A</v>
      </c>
      <c r="K68" s="72" t="str">
        <f>IF((ABS((F68/I68)-1))&lt;100%,(F68/I68)-1,"N/A")</f>
        <v>N/A</v>
      </c>
      <c r="L68" s="75">
        <v>5741</v>
      </c>
      <c r="M68" s="340">
        <v>42</v>
      </c>
      <c r="N68" s="341">
        <v>5783</v>
      </c>
      <c r="O68" s="75">
        <v>5581</v>
      </c>
      <c r="P68" s="340">
        <v>92</v>
      </c>
      <c r="Q68" s="341">
        <v>5673</v>
      </c>
      <c r="R68" s="72">
        <f>IF((ABS((L68/O68)-1))&lt;100%,(L68/O68)-1,"N/A")</f>
        <v>2.8668697366063478E-2</v>
      </c>
      <c r="S68" s="72">
        <f>IF((ABS((N68/Q68)-1))&lt;100%,(N68/Q68)-1,"N/A")</f>
        <v>1.9390093424995536E-2</v>
      </c>
      <c r="T68" s="75">
        <v>7355</v>
      </c>
      <c r="U68" s="340">
        <v>52</v>
      </c>
      <c r="V68" s="341">
        <v>7407</v>
      </c>
      <c r="W68" s="75">
        <v>28098</v>
      </c>
      <c r="X68" s="340">
        <v>69</v>
      </c>
      <c r="Y68" s="341">
        <v>28167</v>
      </c>
      <c r="Z68" s="72">
        <f>IF((ABS((T68/W68)-1))&lt;100%,(T68/W68)-1,"N/A")</f>
        <v>-0.73823759698199165</v>
      </c>
      <c r="AA68" s="72">
        <f>IF((ABS((V68/Y68)-1))&lt;100%,(V68/Y68)-1,"N/A")</f>
        <v>-0.73703269783789538</v>
      </c>
      <c r="AB68" s="75">
        <v>16153</v>
      </c>
      <c r="AC68" s="340">
        <v>22</v>
      </c>
      <c r="AD68" s="341">
        <v>16175</v>
      </c>
      <c r="AE68" s="75">
        <v>11604</v>
      </c>
      <c r="AF68" s="340">
        <v>-6</v>
      </c>
      <c r="AG68" s="341">
        <v>11598</v>
      </c>
      <c r="AH68" s="72">
        <f>IF((ABS((AB68/AE68)-1))&lt;100%,(AB68/AE68)-1,"N/A")</f>
        <v>0.39201999310582547</v>
      </c>
      <c r="AI68" s="72">
        <f>IF((ABS((AD68/AG68)-1))&lt;100%,(AD68/AG68)-1,"N/A")</f>
        <v>0.39463700638041033</v>
      </c>
    </row>
    <row r="69" spans="1:35" s="66" customFormat="1" ht="12" hidden="1" outlineLevel="1">
      <c r="A69" s="58" t="s">
        <v>17</v>
      </c>
      <c r="B69" s="59" t="s">
        <v>17</v>
      </c>
      <c r="C69" s="60" t="s">
        <v>18</v>
      </c>
      <c r="D69" s="65">
        <f>IFERROR(D68/D$56,"")</f>
        <v>-4.7207649274832737E-2</v>
      </c>
      <c r="E69" s="338" t="str">
        <f t="shared" ref="E69" si="130">IFERROR(E68/E$7,"")</f>
        <v/>
      </c>
      <c r="F69" s="339">
        <f>IFERROR(F68/F$56,"")</f>
        <v>-4.6990142597377736E-2</v>
      </c>
      <c r="G69" s="65">
        <f>IFERROR(G68/G$56,"")</f>
        <v>3.2832261891210181E-3</v>
      </c>
      <c r="H69" s="338" t="str">
        <f t="shared" ref="H69" si="131">IFERROR(H68/H$7,"")</f>
        <v/>
      </c>
      <c r="I69" s="339">
        <f>IFERROR(I68/I$56,"")</f>
        <v>3.6367122204314928E-3</v>
      </c>
      <c r="J69" s="62" t="str">
        <f>IF((ABS((D69-G69)*10000))&lt;100,(D69-G69)*10000,"N/A")</f>
        <v>N/A</v>
      </c>
      <c r="K69" s="62" t="str">
        <f>IF((ABS((F69-I69)*10000))&lt;100,(F69-I69)*10000,"N/A")</f>
        <v>N/A</v>
      </c>
      <c r="L69" s="65">
        <f>IFERROR(L68/L$56,"")</f>
        <v>2.0138206819138488E-2</v>
      </c>
      <c r="M69" s="338" t="str">
        <f t="shared" ref="M69:P69" si="132">IFERROR(M68/M$7,"")</f>
        <v/>
      </c>
      <c r="N69" s="339">
        <f>IFERROR(N68/N$56,"")</f>
        <v>2.02855338852252E-2</v>
      </c>
      <c r="O69" s="65">
        <f>IFERROR(O68/O$56,"")</f>
        <v>1.8618662698955474E-2</v>
      </c>
      <c r="P69" s="338" t="str">
        <f t="shared" si="132"/>
        <v/>
      </c>
      <c r="Q69" s="339">
        <f>IFERROR(Q68/Q$56,"")</f>
        <v>1.8925582062564845E-2</v>
      </c>
      <c r="R69" s="62">
        <f>IF((ABS((L69-O69)*10000))&lt;1000,(L69-O69)*10000,"N/A")</f>
        <v>15.195441201830139</v>
      </c>
      <c r="S69" s="62">
        <f>IF((ABS((N69-Q69)*10000))&lt;1000,(N69-Q69)*10000,"N/A")</f>
        <v>13.599518226603546</v>
      </c>
      <c r="T69" s="65">
        <f>IFERROR(T68/T$56,"")</f>
        <v>4.4409424096414643E-2</v>
      </c>
      <c r="U69" s="338" t="str">
        <f t="shared" ref="U69" si="133">IFERROR(U68/U$7,"")</f>
        <v/>
      </c>
      <c r="V69" s="339">
        <f>IFERROR(V68/V$56,"")</f>
        <v>4.4723399630474947E-2</v>
      </c>
      <c r="W69" s="65">
        <f>IFERROR(W68/W$56,"")</f>
        <v>0.11292682142627483</v>
      </c>
      <c r="X69" s="338" t="str">
        <f t="shared" ref="X69" si="134">IFERROR(X68/X$7,"")</f>
        <v/>
      </c>
      <c r="Y69" s="339">
        <f>IFERROR(Y68/Y$56,"")</f>
        <v>0.11320413478232912</v>
      </c>
      <c r="Z69" s="62">
        <f>IF((ABS((T69-W69)*10000))&lt;1000,(T69-W69)*10000,"N/A")</f>
        <v>-685.17397329860194</v>
      </c>
      <c r="AA69" s="62">
        <f>IF((ABS((V69-Y69)*10000))&lt;1000,(V69-Y69)*10000,"N/A")</f>
        <v>-684.80735151854174</v>
      </c>
      <c r="AB69" s="65">
        <f>IFERROR(AB68/AB$56,"")</f>
        <v>5.5654325071148508E-2</v>
      </c>
      <c r="AC69" s="338" t="str">
        <f t="shared" ref="AC69" si="135">IFERROR(AC68/AC$7,"")</f>
        <v/>
      </c>
      <c r="AD69" s="339">
        <f>IFERROR(AD68/AD$56,"")</f>
        <v>5.5730124931952396E-2</v>
      </c>
      <c r="AE69" s="65">
        <f>IFERROR(AE68/AE$56,"")</f>
        <v>5.3208367341324066E-2</v>
      </c>
      <c r="AF69" s="338" t="str">
        <f t="shared" ref="AF69" si="136">IFERROR(AF68/AF$7,"")</f>
        <v/>
      </c>
      <c r="AG69" s="339">
        <f>IFERROR(AG68/AG$56,"")</f>
        <v>5.3180855258934547E-2</v>
      </c>
      <c r="AH69" s="62">
        <f>IF((ABS((AB69-AE69)*10000))&lt;1000,(AB69-AE69)*10000,"N/A")</f>
        <v>24.459577298244426</v>
      </c>
      <c r="AI69" s="62">
        <f>IF((ABS((AD69-AG69)*10000))&lt;1000,(AD69-AG69)*10000,"N/A")</f>
        <v>25.492696730178498</v>
      </c>
    </row>
    <row r="70" spans="1:35" hidden="1" outlineLevel="1">
      <c r="A70" s="68" t="s">
        <v>19</v>
      </c>
      <c r="B70" s="369" t="s">
        <v>19</v>
      </c>
      <c r="C70" s="70" t="s">
        <v>131</v>
      </c>
      <c r="D70" s="49">
        <v>-2218</v>
      </c>
      <c r="E70" s="334">
        <v>-65</v>
      </c>
      <c r="F70" s="335">
        <v>-2283</v>
      </c>
      <c r="G70" s="49">
        <v>-7843</v>
      </c>
      <c r="H70" s="334">
        <v>-152</v>
      </c>
      <c r="I70" s="335">
        <v>-7995</v>
      </c>
      <c r="J70" s="46">
        <f>IF((ABS((D70/G70)-1))&lt;100%,(D70/G70)-1,"N/A")</f>
        <v>-0.71720005100089246</v>
      </c>
      <c r="K70" s="46">
        <f>IF((ABS((F70/I70)-1))&lt;100%,(F70/I70)-1,"N/A")</f>
        <v>-0.71444652908067541</v>
      </c>
      <c r="L70" s="49">
        <v>-12861</v>
      </c>
      <c r="M70" s="334">
        <v>-7</v>
      </c>
      <c r="N70" s="335">
        <v>-12868</v>
      </c>
      <c r="O70" s="49">
        <v>-13627</v>
      </c>
      <c r="P70" s="334">
        <v>-116</v>
      </c>
      <c r="Q70" s="335">
        <v>-13743</v>
      </c>
      <c r="R70" s="46">
        <f>IF((ABS((L70/O70)-1))&lt;100%,(L70/O70)-1,"N/A")</f>
        <v>-5.6211932193439451E-2</v>
      </c>
      <c r="S70" s="46">
        <f>IF((ABS((N70/Q70)-1))&lt;100%,(N70/Q70)-1,"N/A")</f>
        <v>-6.3668776831841689E-2</v>
      </c>
      <c r="T70" s="49">
        <v>-19060</v>
      </c>
      <c r="U70" s="334">
        <v>-73</v>
      </c>
      <c r="V70" s="335">
        <v>-19133</v>
      </c>
      <c r="W70" s="49">
        <v>-13902</v>
      </c>
      <c r="X70" s="334">
        <v>-87</v>
      </c>
      <c r="Y70" s="335">
        <v>-13989</v>
      </c>
      <c r="Z70" s="46">
        <f>IF((ABS((T70/W70)-1))&lt;100%,(T70/W70)-1,"N/A")</f>
        <v>0.3710257516904043</v>
      </c>
      <c r="AA70" s="46">
        <f>IF((ABS((V70/Y70)-1))&lt;100%,(V70/Y70)-1,"N/A")</f>
        <v>0.36771749231539075</v>
      </c>
      <c r="AB70" s="49">
        <v>690</v>
      </c>
      <c r="AC70" s="334">
        <v>-28</v>
      </c>
      <c r="AD70" s="335">
        <v>662</v>
      </c>
      <c r="AE70" s="49">
        <v>-34216</v>
      </c>
      <c r="AF70" s="334">
        <v>23</v>
      </c>
      <c r="AG70" s="335">
        <v>-34193</v>
      </c>
      <c r="AH70" s="46" t="str">
        <f>IF((ABS((AB70/AE70)-1))&lt;100%,(AB70/AE70)-1,"N/A")</f>
        <v>N/A</v>
      </c>
      <c r="AI70" s="46" t="str">
        <f>IF((ABS((AD70/AG70)-1))&lt;100%,(AD70/AG70)-1,"N/A")</f>
        <v>N/A</v>
      </c>
    </row>
    <row r="71" spans="1:35" collapsed="1">
      <c r="A71" s="50" t="s">
        <v>100</v>
      </c>
      <c r="B71" s="363" t="s">
        <v>320</v>
      </c>
      <c r="C71" s="162" t="s">
        <v>34</v>
      </c>
      <c r="D71" s="364">
        <v>1437</v>
      </c>
      <c r="E71" s="365">
        <v>97</v>
      </c>
      <c r="F71" s="366">
        <v>1534</v>
      </c>
      <c r="G71" s="364">
        <v>8423</v>
      </c>
      <c r="H71" s="365">
        <v>280</v>
      </c>
      <c r="I71" s="366">
        <v>8703</v>
      </c>
      <c r="J71" s="52">
        <f>IF((ABS((D71/G71)-1))&lt;100%,(D71/G71)-1,"N/A")</f>
        <v>-0.82939570224385606</v>
      </c>
      <c r="K71" s="52">
        <f>IF((ABS((F71/I71)-1))&lt;100%,(F71/I71)-1,"N/A")</f>
        <v>-0.82373894059519703</v>
      </c>
      <c r="L71" s="364">
        <v>5398</v>
      </c>
      <c r="M71" s="365">
        <v>122</v>
      </c>
      <c r="N71" s="366">
        <v>5520</v>
      </c>
      <c r="O71" s="364">
        <v>8867</v>
      </c>
      <c r="P71" s="365">
        <v>238</v>
      </c>
      <c r="Q71" s="366">
        <v>9105</v>
      </c>
      <c r="R71" s="52">
        <f>IF((ABS((L71/O71)-1))&lt;100%,(L71/O71)-1,"N/A")</f>
        <v>-0.39122589376339234</v>
      </c>
      <c r="S71" s="52">
        <f>IF((ABS((N71/Q71)-1))&lt;100%,(N71/Q71)-1,"N/A")</f>
        <v>-0.3937397034596376</v>
      </c>
      <c r="T71" s="364">
        <v>7174</v>
      </c>
      <c r="U71" s="365">
        <v>9</v>
      </c>
      <c r="V71" s="366">
        <v>7183</v>
      </c>
      <c r="W71" s="364">
        <v>11655</v>
      </c>
      <c r="X71" s="365">
        <v>169</v>
      </c>
      <c r="Y71" s="366">
        <v>11824</v>
      </c>
      <c r="Z71" s="52">
        <f>IF((ABS((T71/W71)-1))&lt;100%,(T71/W71)-1,"N/A")</f>
        <v>-0.38447018447018444</v>
      </c>
      <c r="AA71" s="52">
        <f>IF((ABS((V71/Y71)-1))&lt;100%,(V71/Y71)-1,"N/A")</f>
        <v>-0.39250676589986466</v>
      </c>
      <c r="AB71" s="364">
        <v>19891</v>
      </c>
      <c r="AC71" s="365">
        <v>44</v>
      </c>
      <c r="AD71" s="366">
        <v>19935</v>
      </c>
      <c r="AE71" s="364">
        <v>16505</v>
      </c>
      <c r="AF71" s="365">
        <v>-35</v>
      </c>
      <c r="AG71" s="366">
        <v>16470</v>
      </c>
      <c r="AH71" s="52">
        <f>IF((ABS((AB71/AE71)-1))&lt;100%,(AB71/AE71)-1,"N/A")</f>
        <v>0.20514995455922458</v>
      </c>
      <c r="AI71" s="52">
        <f>IF((ABS((AD71/AG71)-1))&lt;100%,(AD71/AG71)-1,"N/A")</f>
        <v>0.21038251366120209</v>
      </c>
    </row>
    <row r="72" spans="1:35" s="66" customFormat="1" ht="12">
      <c r="A72" s="58" t="s">
        <v>35</v>
      </c>
      <c r="B72" s="59" t="s">
        <v>35</v>
      </c>
      <c r="C72" s="60" t="s">
        <v>255</v>
      </c>
      <c r="D72" s="367">
        <f>IFERROR(D71/D$56,"")</f>
        <v>6.2511419100566385E-3</v>
      </c>
      <c r="E72" s="338" t="str">
        <f t="shared" ref="E72" si="137">IFERROR(E71/E$7,"")</f>
        <v/>
      </c>
      <c r="F72" s="368">
        <f>IFERROR(F71/F$56,"")</f>
        <v>6.6731048643193349E-3</v>
      </c>
      <c r="G72" s="367">
        <f>IFERROR(G71/G$56,"")</f>
        <v>2.5232312218034979E-2</v>
      </c>
      <c r="H72" s="338" t="str">
        <f t="shared" ref="H72" si="138">IFERROR(H71/H$7,"")</f>
        <v/>
      </c>
      <c r="I72" s="368">
        <f>IFERROR(I71/I$56,"")</f>
        <v>2.6071092631314071E-2</v>
      </c>
      <c r="J72" s="62" t="str">
        <f>IF((ABS((D72-G72)*10000))&lt;100,(D72-G72)*10000,"N/A")</f>
        <v>N/A</v>
      </c>
      <c r="K72" s="62" t="str">
        <f>IF((ABS((F72-I72)*10000))&lt;100,(F72-I72)*10000,"N/A")</f>
        <v>N/A</v>
      </c>
      <c r="L72" s="367">
        <f>IFERROR(L71/L$56,"")</f>
        <v>1.8935035779430336E-2</v>
      </c>
      <c r="M72" s="338" t="str">
        <f t="shared" ref="M72:P72" si="139">IFERROR(M71/M$7,"")</f>
        <v/>
      </c>
      <c r="N72" s="368">
        <f>IFERROR(N71/N$56,"")</f>
        <v>1.9362985828539358E-2</v>
      </c>
      <c r="O72" s="367">
        <f>IFERROR(O71/O$56,"")</f>
        <v>2.9581021707872815E-2</v>
      </c>
      <c r="P72" s="338" t="str">
        <f t="shared" si="139"/>
        <v/>
      </c>
      <c r="Q72" s="368">
        <f>IFERROR(Q71/Q$56,"")</f>
        <v>3.0375008757210102E-2</v>
      </c>
      <c r="R72" s="62">
        <f>IF((ABS((L72-O72)*10000))&lt;1000,(L72-O72)*10000,"N/A")</f>
        <v>-106.45985928442479</v>
      </c>
      <c r="S72" s="62">
        <f>IF((ABS((N72-Q72)*10000))&lt;1000,(N72-Q72)*10000,"N/A")</f>
        <v>-110.12022928670744</v>
      </c>
      <c r="T72" s="367">
        <f>IFERROR(T71/T$56,"")</f>
        <v>4.3316547718243184E-2</v>
      </c>
      <c r="U72" s="338" t="str">
        <f t="shared" ref="U72" si="140">IFERROR(U71/U$7,"")</f>
        <v/>
      </c>
      <c r="V72" s="368">
        <f>IFERROR(V71/V$56,"")</f>
        <v>4.3370889637599774E-2</v>
      </c>
      <c r="W72" s="367">
        <f>IFERROR(W71/W$56,"")</f>
        <v>4.684184296829786E-2</v>
      </c>
      <c r="X72" s="338" t="str">
        <f t="shared" ref="X72" si="141">IFERROR(X71/X$7,"")</f>
        <v/>
      </c>
      <c r="Y72" s="368">
        <f>IFERROR(Y71/Y$56,"")</f>
        <v>4.7521059738923545E-2</v>
      </c>
      <c r="Z72" s="62">
        <f>IF((ABS((T72-W72)*10000))&lt;1000,(T72-W72)*10000,"N/A")</f>
        <v>-35.252952500546762</v>
      </c>
      <c r="AA72" s="62">
        <f>IF((ABS((V72-Y72)*10000))&lt;1000,(V72-Y72)*10000,"N/A")</f>
        <v>-41.501701013237707</v>
      </c>
      <c r="AB72" s="367">
        <f>IFERROR(AB71/AB$56,"")</f>
        <v>6.8533410511373419E-2</v>
      </c>
      <c r="AC72" s="338" t="str">
        <f t="shared" ref="AC72" si="142">IFERROR(AC71/AC$7,"")</f>
        <v/>
      </c>
      <c r="AD72" s="368">
        <f>IFERROR(AD71/AD$56,"")</f>
        <v>6.8685010232981208E-2</v>
      </c>
      <c r="AE72" s="367">
        <f>IFERROR(AE71/AE$56,"")</f>
        <v>7.5681153306493762E-2</v>
      </c>
      <c r="AF72" s="338" t="str">
        <f t="shared" ref="AF72" si="143">IFERROR(AF71/AF$7,"")</f>
        <v/>
      </c>
      <c r="AG72" s="368">
        <f>IFERROR(AG71/AG$56,"")</f>
        <v>7.5520666159221594E-2</v>
      </c>
      <c r="AH72" s="62">
        <f>IF((ABS((AB72-AE72)*10000))&lt;1000,(AB72-AE72)*10000,"N/A")</f>
        <v>-71.477427951203438</v>
      </c>
      <c r="AI72" s="62">
        <f>IF((ABS((AD72-AG72)*10000))&lt;1000,(AD72-AG72)*10000,"N/A")</f>
        <v>-68.356559262403863</v>
      </c>
    </row>
    <row r="73" spans="1:35">
      <c r="B73" s="174"/>
      <c r="C73" s="174"/>
      <c r="D73" s="174"/>
      <c r="E73" s="371"/>
      <c r="F73" s="174"/>
      <c r="G73" s="174"/>
      <c r="H73" s="371"/>
      <c r="I73" s="174"/>
      <c r="J73" s="141"/>
      <c r="K73" s="141"/>
      <c r="L73" s="174"/>
      <c r="M73" s="371"/>
      <c r="N73" s="174"/>
      <c r="O73" s="174"/>
      <c r="P73" s="371"/>
      <c r="Q73" s="174"/>
      <c r="R73" s="141"/>
      <c r="S73" s="141"/>
      <c r="T73" s="174"/>
      <c r="U73" s="371"/>
      <c r="V73" s="174"/>
      <c r="W73" s="174"/>
      <c r="X73" s="371"/>
      <c r="Y73" s="174"/>
      <c r="Z73" s="141"/>
      <c r="AA73" s="141"/>
      <c r="AB73" s="174"/>
      <c r="AC73" s="371"/>
      <c r="AD73" s="174"/>
      <c r="AE73" s="174"/>
      <c r="AF73" s="371"/>
      <c r="AG73" s="174"/>
      <c r="AH73" s="141"/>
      <c r="AI73" s="141"/>
    </row>
    <row r="74" spans="1:35">
      <c r="B74" s="39" t="s">
        <v>177</v>
      </c>
      <c r="C74" s="176"/>
      <c r="D74" s="181"/>
      <c r="E74" s="181"/>
      <c r="F74" s="181"/>
      <c r="G74" s="181"/>
      <c r="H74" s="181"/>
      <c r="I74" s="181"/>
      <c r="J74" s="178"/>
      <c r="K74" s="178"/>
      <c r="L74" s="181"/>
      <c r="M74" s="181"/>
      <c r="N74" s="181"/>
      <c r="O74" s="181"/>
      <c r="P74" s="181"/>
      <c r="Q74" s="181"/>
      <c r="R74" s="178"/>
      <c r="S74" s="178"/>
      <c r="T74" s="181"/>
      <c r="U74" s="181"/>
      <c r="V74" s="181"/>
      <c r="W74" s="181"/>
      <c r="X74" s="181"/>
      <c r="Y74" s="181"/>
      <c r="Z74" s="178"/>
      <c r="AA74" s="178"/>
      <c r="AB74" s="181"/>
      <c r="AC74" s="181"/>
      <c r="AD74" s="181"/>
      <c r="AE74" s="181"/>
      <c r="AF74" s="181"/>
      <c r="AG74" s="181"/>
      <c r="AH74" s="178"/>
      <c r="AI74" s="178"/>
    </row>
    <row r="75" spans="1:35">
      <c r="B75" s="116" t="s">
        <v>262</v>
      </c>
      <c r="C75" s="116" t="s">
        <v>263</v>
      </c>
      <c r="D75" s="29" t="str">
        <f>$B74&amp;D77&amp;D76</f>
        <v>BRASILPre IFRS161Q19</v>
      </c>
      <c r="E75" s="29" t="str">
        <f>$B74&amp;E76&amp;E77</f>
        <v>BRASILAdj1Q19</v>
      </c>
      <c r="F75" s="29" t="str">
        <f>$B74&amp;F77&amp;F76</f>
        <v>BRASILPost IFRS161Q19</v>
      </c>
      <c r="G75" s="29" t="str">
        <f>$B74&amp;G77&amp;G76</f>
        <v>BRASILPre IFRS161Q18</v>
      </c>
      <c r="H75" s="29" t="str">
        <f>$B74&amp;H76&amp;H77</f>
        <v>BRASILAdJ1Q18</v>
      </c>
      <c r="I75" s="29" t="str">
        <f>$B74&amp;I77&amp;I76</f>
        <v>BRASILPost IFRS161Q18</v>
      </c>
      <c r="J75" s="322"/>
      <c r="K75" s="322"/>
      <c r="L75" s="29" t="str">
        <f>$B74&amp;L77&amp;L76</f>
        <v>BRASILPre IFRS162Q19</v>
      </c>
      <c r="M75" s="29" t="str">
        <f>$B74&amp;M76&amp;M77</f>
        <v>BRASILAdj2Q19</v>
      </c>
      <c r="N75" s="29" t="str">
        <f>$B74&amp;N77&amp;N76</f>
        <v>BRASILPost IFRS162Q19</v>
      </c>
      <c r="O75" s="29" t="str">
        <f>$B74&amp;O77&amp;O76</f>
        <v>BRASILPre IFRS162Q18</v>
      </c>
      <c r="P75" s="29" t="str">
        <f>$B74&amp;P76&amp;P77</f>
        <v>BRASILAdj2Q18</v>
      </c>
      <c r="Q75" s="29" t="str">
        <f>$B74&amp;Q77&amp;Q76</f>
        <v>BRASILPost IFRS162Q18</v>
      </c>
      <c r="R75" s="322"/>
      <c r="S75" s="322"/>
      <c r="T75" s="29" t="str">
        <f>$B74&amp;T77&amp;T76</f>
        <v>BRASILPre IFRS163Q19</v>
      </c>
      <c r="U75" s="29" t="str">
        <f>$B74&amp;U76&amp;U77</f>
        <v>BRASILAdj3Q19</v>
      </c>
      <c r="V75" s="29" t="str">
        <f>$B74&amp;V77&amp;V76</f>
        <v>BRASILPost IFRS163Q19</v>
      </c>
      <c r="W75" s="29" t="str">
        <f>$B74&amp;W77&amp;W76</f>
        <v>BRASILPre IFRS163Q18</v>
      </c>
      <c r="X75" s="29" t="str">
        <f>$B74&amp;X76&amp;X77</f>
        <v>BRASILAdj3Q18</v>
      </c>
      <c r="Y75" s="29" t="str">
        <f>$B74&amp;Y77&amp;Y76</f>
        <v>BRASILPost IFRS163Q18</v>
      </c>
      <c r="Z75" s="322"/>
      <c r="AA75" s="322"/>
      <c r="AB75" s="29" t="str">
        <f>$B74&amp;AB77&amp;AB76</f>
        <v>BRASILPre IFRS164Q19</v>
      </c>
      <c r="AC75" s="29" t="str">
        <f>$B74&amp;AC76&amp;AC77</f>
        <v>BRASILAdj4Q19</v>
      </c>
      <c r="AD75" s="29" t="str">
        <f>$B74&amp;AD77&amp;AD76</f>
        <v>BRASILPost IFRS164Q19</v>
      </c>
      <c r="AE75" s="29" t="str">
        <f>$B74&amp;AE77&amp;AE76</f>
        <v>BRASILPre IFRS164Q18</v>
      </c>
      <c r="AF75" s="29" t="str">
        <f>$B74&amp;AF76&amp;AF77</f>
        <v>BRASILAdj4Q18</v>
      </c>
      <c r="AG75" s="29" t="str">
        <f>$B74&amp;AG77&amp;AG76</f>
        <v>BRASILPost IFRS164Q18</v>
      </c>
      <c r="AH75" s="322"/>
      <c r="AI75" s="264"/>
    </row>
    <row r="76" spans="1:35" ht="15.75" customHeight="1">
      <c r="A76" s="325" t="s">
        <v>150</v>
      </c>
      <c r="B76" s="348" t="s">
        <v>318</v>
      </c>
      <c r="C76" s="326" t="s">
        <v>239</v>
      </c>
      <c r="D76" s="327" t="s">
        <v>136</v>
      </c>
      <c r="E76" s="328" t="s">
        <v>153</v>
      </c>
      <c r="F76" s="329" t="s">
        <v>136</v>
      </c>
      <c r="G76" s="327" t="s">
        <v>172</v>
      </c>
      <c r="H76" s="328" t="s">
        <v>154</v>
      </c>
      <c r="I76" s="329" t="s">
        <v>172</v>
      </c>
      <c r="J76" s="330" t="s">
        <v>310</v>
      </c>
      <c r="K76" s="330" t="s">
        <v>310</v>
      </c>
      <c r="L76" s="327" t="s">
        <v>158</v>
      </c>
      <c r="M76" s="328" t="s">
        <v>153</v>
      </c>
      <c r="N76" s="329" t="s">
        <v>158</v>
      </c>
      <c r="O76" s="327" t="s">
        <v>173</v>
      </c>
      <c r="P76" s="328" t="s">
        <v>153</v>
      </c>
      <c r="Q76" s="329" t="s">
        <v>173</v>
      </c>
      <c r="R76" s="330" t="s">
        <v>310</v>
      </c>
      <c r="S76" s="330" t="s">
        <v>310</v>
      </c>
      <c r="T76" s="327" t="s">
        <v>159</v>
      </c>
      <c r="U76" s="328" t="s">
        <v>153</v>
      </c>
      <c r="V76" s="329" t="s">
        <v>159</v>
      </c>
      <c r="W76" s="327" t="s">
        <v>174</v>
      </c>
      <c r="X76" s="328" t="s">
        <v>153</v>
      </c>
      <c r="Y76" s="329" t="s">
        <v>174</v>
      </c>
      <c r="Z76" s="330" t="s">
        <v>310</v>
      </c>
      <c r="AA76" s="330" t="s">
        <v>310</v>
      </c>
      <c r="AB76" s="327" t="s">
        <v>160</v>
      </c>
      <c r="AC76" s="328" t="s">
        <v>153</v>
      </c>
      <c r="AD76" s="329" t="s">
        <v>160</v>
      </c>
      <c r="AE76" s="327" t="s">
        <v>175</v>
      </c>
      <c r="AF76" s="328" t="s">
        <v>153</v>
      </c>
      <c r="AG76" s="329" t="s">
        <v>175</v>
      </c>
      <c r="AH76" s="330" t="s">
        <v>310</v>
      </c>
      <c r="AI76" s="330" t="s">
        <v>310</v>
      </c>
    </row>
    <row r="77" spans="1:35" ht="21.75" customHeight="1" thickBot="1">
      <c r="A77" s="235"/>
      <c r="B77" s="349" t="s">
        <v>198</v>
      </c>
      <c r="C77" s="122" t="s">
        <v>149</v>
      </c>
      <c r="D77" s="302" t="s">
        <v>155</v>
      </c>
      <c r="E77" s="331" t="str">
        <f>D76</f>
        <v>1Q19</v>
      </c>
      <c r="F77" s="332" t="s">
        <v>156</v>
      </c>
      <c r="G77" s="302" t="s">
        <v>155</v>
      </c>
      <c r="H77" s="331" t="str">
        <f>G76</f>
        <v>1Q18</v>
      </c>
      <c r="I77" s="332" t="s">
        <v>156</v>
      </c>
      <c r="J77" s="333" t="s">
        <v>155</v>
      </c>
      <c r="K77" s="333" t="s">
        <v>156</v>
      </c>
      <c r="L77" s="302" t="s">
        <v>155</v>
      </c>
      <c r="M77" s="331" t="str">
        <f>L76</f>
        <v>2Q19</v>
      </c>
      <c r="N77" s="332" t="s">
        <v>156</v>
      </c>
      <c r="O77" s="302" t="s">
        <v>155</v>
      </c>
      <c r="P77" s="331" t="str">
        <f>O76</f>
        <v>2Q18</v>
      </c>
      <c r="Q77" s="332" t="s">
        <v>156</v>
      </c>
      <c r="R77" s="333" t="s">
        <v>155</v>
      </c>
      <c r="S77" s="333" t="s">
        <v>156</v>
      </c>
      <c r="T77" s="302" t="s">
        <v>155</v>
      </c>
      <c r="U77" s="331" t="str">
        <f>T76</f>
        <v>3Q19</v>
      </c>
      <c r="V77" s="332" t="s">
        <v>156</v>
      </c>
      <c r="W77" s="302" t="s">
        <v>155</v>
      </c>
      <c r="X77" s="331" t="str">
        <f>W76</f>
        <v>3Q18</v>
      </c>
      <c r="Y77" s="332" t="s">
        <v>156</v>
      </c>
      <c r="Z77" s="333" t="s">
        <v>155</v>
      </c>
      <c r="AA77" s="333" t="s">
        <v>156</v>
      </c>
      <c r="AB77" s="302" t="s">
        <v>155</v>
      </c>
      <c r="AC77" s="331" t="str">
        <f>AB76</f>
        <v>4Q19</v>
      </c>
      <c r="AD77" s="332" t="s">
        <v>156</v>
      </c>
      <c r="AE77" s="302" t="s">
        <v>155</v>
      </c>
      <c r="AF77" s="331" t="str">
        <f>AE76</f>
        <v>4Q18</v>
      </c>
      <c r="AG77" s="332" t="s">
        <v>156</v>
      </c>
      <c r="AH77" s="333" t="s">
        <v>155</v>
      </c>
      <c r="AI77" s="333" t="s">
        <v>156</v>
      </c>
    </row>
    <row r="78" spans="1:35" hidden="1" outlineLevel="1">
      <c r="A78" s="43" t="s">
        <v>0</v>
      </c>
      <c r="B78" s="54" t="s">
        <v>200</v>
      </c>
      <c r="C78" s="44" t="s">
        <v>1</v>
      </c>
      <c r="D78" s="360">
        <v>0</v>
      </c>
      <c r="E78" s="334">
        <v>0</v>
      </c>
      <c r="F78" s="361">
        <v>0</v>
      </c>
      <c r="G78" s="362">
        <v>0</v>
      </c>
      <c r="H78" s="334">
        <v>0</v>
      </c>
      <c r="I78" s="361">
        <v>0</v>
      </c>
      <c r="J78" s="46" t="str">
        <f>IFERROR(IF((ABS((D78/G78)-1))&lt;100%,(D78/G78)-1,"N/A"),"")</f>
        <v/>
      </c>
      <c r="K78" s="46" t="str">
        <f>IFERROR(IF((ABS((F78/I78)-1))&lt;100%,(F78/I78)-1,"N/A"),"")</f>
        <v/>
      </c>
      <c r="L78" s="360">
        <v>0</v>
      </c>
      <c r="M78" s="334">
        <v>0</v>
      </c>
      <c r="N78" s="361">
        <v>0</v>
      </c>
      <c r="O78" s="362">
        <v>0</v>
      </c>
      <c r="P78" s="334">
        <v>0</v>
      </c>
      <c r="Q78" s="361">
        <v>0</v>
      </c>
      <c r="R78" s="46" t="str">
        <f>IFERROR(IF((ABS((L78/O78)-1))&lt;100%,(L78/O78)-1,"N/A"),"")</f>
        <v/>
      </c>
      <c r="S78" s="46" t="str">
        <f>IFERROR(IF((ABS((N78/Q78)-1))&lt;100%,(N78/Q78)-1,"N/A"),"")</f>
        <v/>
      </c>
      <c r="T78" s="360">
        <v>0</v>
      </c>
      <c r="U78" s="334">
        <v>0</v>
      </c>
      <c r="V78" s="361">
        <v>0</v>
      </c>
      <c r="W78" s="362">
        <v>0</v>
      </c>
      <c r="X78" s="334">
        <v>0</v>
      </c>
      <c r="Y78" s="361">
        <v>0</v>
      </c>
      <c r="Z78" s="46" t="str">
        <f>IFERROR(IF((ABS((T78/W78)-1))&lt;100%,(T78/W78)-1,"N/A"),"")</f>
        <v/>
      </c>
      <c r="AA78" s="46" t="str">
        <f>IFERROR(IF((ABS((V78/Y78)-1))&lt;100%,(V78/Y78)-1,"N/A"),"")</f>
        <v/>
      </c>
      <c r="AB78" s="360">
        <v>0</v>
      </c>
      <c r="AC78" s="334">
        <v>0</v>
      </c>
      <c r="AD78" s="361">
        <v>0</v>
      </c>
      <c r="AE78" s="362">
        <v>0</v>
      </c>
      <c r="AF78" s="334">
        <v>0</v>
      </c>
      <c r="AG78" s="361">
        <v>0</v>
      </c>
      <c r="AH78" s="46" t="str">
        <f>IFERROR(IF((ABS((AB78/AE78)-1))&lt;100%,(AB78/AE78)-1,"N/A"),"")</f>
        <v/>
      </c>
      <c r="AI78" s="46" t="str">
        <f>IFERROR(IF((ABS((AD78/AG78)-1))&lt;100%,(AD78/AG78)-1,"N/A"),"")</f>
        <v/>
      </c>
    </row>
    <row r="79" spans="1:35" hidden="1" outlineLevel="1">
      <c r="A79" s="43" t="s">
        <v>2</v>
      </c>
      <c r="B79" s="54" t="s">
        <v>2</v>
      </c>
      <c r="C79" s="44" t="s">
        <v>3</v>
      </c>
      <c r="D79" s="360">
        <v>0</v>
      </c>
      <c r="E79" s="334">
        <v>0</v>
      </c>
      <c r="F79" s="361">
        <v>0</v>
      </c>
      <c r="G79" s="362">
        <v>0</v>
      </c>
      <c r="H79" s="334">
        <v>0</v>
      </c>
      <c r="I79" s="361">
        <v>0</v>
      </c>
      <c r="J79" s="46" t="str">
        <f>IFERROR(IF((ABS((D79/G79)-1))&lt;100%,(D79/G79)-1,"N/A"),"")</f>
        <v/>
      </c>
      <c r="K79" s="46" t="str">
        <f>IFERROR(IF((ABS((F79/I79)-1))&lt;100%,(F79/I79)-1,"N/A"),"")</f>
        <v/>
      </c>
      <c r="L79" s="360">
        <v>0</v>
      </c>
      <c r="M79" s="334">
        <v>0</v>
      </c>
      <c r="N79" s="361">
        <v>0</v>
      </c>
      <c r="O79" s="362">
        <v>0</v>
      </c>
      <c r="P79" s="334">
        <v>0</v>
      </c>
      <c r="Q79" s="361">
        <v>0</v>
      </c>
      <c r="R79" s="46" t="str">
        <f>IFERROR(IF((ABS((L79/O79)-1))&lt;100%,(L79/O79)-1,"N/A"),"")</f>
        <v/>
      </c>
      <c r="S79" s="46" t="str">
        <f>IFERROR(IF((ABS((N79/Q79)-1))&lt;100%,(N79/Q79)-1,"N/A"),"")</f>
        <v/>
      </c>
      <c r="T79" s="360">
        <v>0</v>
      </c>
      <c r="U79" s="334">
        <v>0</v>
      </c>
      <c r="V79" s="361">
        <v>0</v>
      </c>
      <c r="W79" s="362">
        <v>0</v>
      </c>
      <c r="X79" s="334">
        <v>0</v>
      </c>
      <c r="Y79" s="361">
        <v>0</v>
      </c>
      <c r="Z79" s="46" t="str">
        <f>IFERROR(IF((ABS((T79/W79)-1))&lt;100%,(T79/W79)-1,"N/A"),"")</f>
        <v/>
      </c>
      <c r="AA79" s="46" t="str">
        <f>IFERROR(IF((ABS((V79/Y79)-1))&lt;100%,(V79/Y79)-1,"N/A"),"")</f>
        <v/>
      </c>
      <c r="AB79" s="360">
        <v>0</v>
      </c>
      <c r="AC79" s="334">
        <v>0</v>
      </c>
      <c r="AD79" s="361">
        <v>0</v>
      </c>
      <c r="AE79" s="362">
        <v>0</v>
      </c>
      <c r="AF79" s="334">
        <v>0</v>
      </c>
      <c r="AG79" s="361">
        <v>0</v>
      </c>
      <c r="AH79" s="46" t="str">
        <f>IFERROR(IF((ABS((AB79/AE79)-1))&lt;100%,(AB79/AE79)-1,"N/A"),"")</f>
        <v/>
      </c>
      <c r="AI79" s="46" t="str">
        <f>IFERROR(IF((ABS((AD79/AG79)-1))&lt;100%,(AD79/AG79)-1,"N/A"),"")</f>
        <v/>
      </c>
    </row>
    <row r="80" spans="1:35" collapsed="1">
      <c r="A80" s="68" t="s">
        <v>4</v>
      </c>
      <c r="B80" s="363" t="s">
        <v>4</v>
      </c>
      <c r="C80" s="162" t="s">
        <v>5</v>
      </c>
      <c r="D80" s="364">
        <v>0</v>
      </c>
      <c r="E80" s="365">
        <v>0</v>
      </c>
      <c r="F80" s="366">
        <v>0</v>
      </c>
      <c r="G80" s="364">
        <v>0</v>
      </c>
      <c r="H80" s="365">
        <v>0</v>
      </c>
      <c r="I80" s="366">
        <v>0</v>
      </c>
      <c r="J80" s="52" t="str">
        <f>IFERROR(IF((ABS((D80/G80)-1))&lt;100%,(D80/G80)-1,"N/A"),"")</f>
        <v/>
      </c>
      <c r="K80" s="52" t="str">
        <f>IFERROR(IF((ABS((F80/I80)-1))&lt;100%,(F80/I80)-1,"N/A"),"")</f>
        <v/>
      </c>
      <c r="L80" s="364">
        <v>0</v>
      </c>
      <c r="M80" s="365">
        <v>0</v>
      </c>
      <c r="N80" s="366">
        <v>0</v>
      </c>
      <c r="O80" s="364">
        <v>0</v>
      </c>
      <c r="P80" s="365">
        <v>0</v>
      </c>
      <c r="Q80" s="366">
        <v>0</v>
      </c>
      <c r="R80" s="52" t="str">
        <f>IFERROR(IF((ABS((L80/O80)-1))&lt;100%,(L80/O80)-1,"N/A"),"")</f>
        <v/>
      </c>
      <c r="S80" s="52" t="str">
        <f>IFERROR(IF((ABS((N80/Q80)-1))&lt;100%,(N80/Q80)-1,"N/A"),"")</f>
        <v/>
      </c>
      <c r="T80" s="364">
        <v>0</v>
      </c>
      <c r="U80" s="365">
        <v>0</v>
      </c>
      <c r="V80" s="366">
        <v>0</v>
      </c>
      <c r="W80" s="364">
        <v>0</v>
      </c>
      <c r="X80" s="365">
        <v>0</v>
      </c>
      <c r="Y80" s="366">
        <v>0</v>
      </c>
      <c r="Z80" s="52" t="str">
        <f>IFERROR(IF((ABS((T80/W80)-1))&lt;100%,(T80/W80)-1,"N/A"),"")</f>
        <v/>
      </c>
      <c r="AA80" s="52" t="str">
        <f>IFERROR(IF((ABS((V80/Y80)-1))&lt;100%,(V80/Y80)-1,"N/A"),"")</f>
        <v/>
      </c>
      <c r="AB80" s="364">
        <v>0</v>
      </c>
      <c r="AC80" s="365">
        <v>0</v>
      </c>
      <c r="AD80" s="366">
        <v>0</v>
      </c>
      <c r="AE80" s="364">
        <v>0</v>
      </c>
      <c r="AF80" s="365">
        <v>0</v>
      </c>
      <c r="AG80" s="366">
        <v>0</v>
      </c>
      <c r="AH80" s="52" t="str">
        <f>IFERROR(IF((ABS((AB80/AE80)-1))&lt;100%,(AB80/AE80)-1,"N/A"),"")</f>
        <v/>
      </c>
      <c r="AI80" s="52" t="str">
        <f>IFERROR(IF((ABS((AD80/AG80)-1))&lt;100%,(AD80/AG80)-1,"N/A"),"")</f>
        <v/>
      </c>
    </row>
    <row r="81" spans="1:35" hidden="1" outlineLevel="1">
      <c r="A81" s="43" t="s">
        <v>6</v>
      </c>
      <c r="B81" s="54" t="s">
        <v>6</v>
      </c>
      <c r="C81" s="44" t="s">
        <v>130</v>
      </c>
      <c r="D81" s="360">
        <v>0</v>
      </c>
      <c r="E81" s="334">
        <v>0</v>
      </c>
      <c r="F81" s="361">
        <v>0</v>
      </c>
      <c r="G81" s="362">
        <v>0</v>
      </c>
      <c r="H81" s="334">
        <v>0</v>
      </c>
      <c r="I81" s="361">
        <v>0</v>
      </c>
      <c r="J81" s="55" t="str">
        <f t="shared" ref="J81:J82" si="144">IFERROR(IF((ABS((D81/G81)-1))&lt;100%,(D81/G81)-1,"N/A"),"")</f>
        <v/>
      </c>
      <c r="K81" s="55" t="str">
        <f t="shared" ref="K81:K82" si="145">IFERROR(IF((ABS((F81/I81)-1))&lt;100%,(F81/I81)-1,"N/A"),"")</f>
        <v/>
      </c>
      <c r="L81" s="360">
        <v>0</v>
      </c>
      <c r="M81" s="334">
        <v>0</v>
      </c>
      <c r="N81" s="361">
        <v>0</v>
      </c>
      <c r="O81" s="362">
        <v>0</v>
      </c>
      <c r="P81" s="334">
        <v>0</v>
      </c>
      <c r="Q81" s="361">
        <v>0</v>
      </c>
      <c r="R81" s="55" t="str">
        <f t="shared" ref="R81:R82" si="146">IFERROR(IF((ABS((L81/O81)-1))&lt;100%,(L81/O81)-1,"N/A"),"")</f>
        <v/>
      </c>
      <c r="S81" s="55" t="str">
        <f t="shared" ref="S81:S82" si="147">IFERROR(IF((ABS((N81/Q81)-1))&lt;100%,(N81/Q81)-1,"N/A"),"")</f>
        <v/>
      </c>
      <c r="T81" s="360">
        <v>0</v>
      </c>
      <c r="U81" s="334">
        <v>0</v>
      </c>
      <c r="V81" s="361">
        <v>0</v>
      </c>
      <c r="W81" s="362">
        <v>0</v>
      </c>
      <c r="X81" s="334">
        <v>0</v>
      </c>
      <c r="Y81" s="361">
        <v>0</v>
      </c>
      <c r="Z81" s="55" t="str">
        <f t="shared" ref="Z81:Z82" si="148">IFERROR(IF((ABS((T81/W81)-1))&lt;100%,(T81/W81)-1,"N/A"),"")</f>
        <v/>
      </c>
      <c r="AA81" s="55" t="str">
        <f t="shared" ref="AA81:AA82" si="149">IFERROR(IF((ABS((V81/Y81)-1))&lt;100%,(V81/Y81)-1,"N/A"),"")</f>
        <v/>
      </c>
      <c r="AB81" s="360">
        <v>0</v>
      </c>
      <c r="AC81" s="334">
        <v>0</v>
      </c>
      <c r="AD81" s="361">
        <v>0</v>
      </c>
      <c r="AE81" s="362">
        <v>0</v>
      </c>
      <c r="AF81" s="334">
        <v>0</v>
      </c>
      <c r="AG81" s="361">
        <v>0</v>
      </c>
      <c r="AH81" s="55" t="str">
        <f t="shared" ref="AH81:AH82" si="150">IFERROR(IF((ABS((AB81/AE81)-1))&lt;100%,(AB81/AE81)-1,"N/A"),"")</f>
        <v/>
      </c>
      <c r="AI81" s="55" t="str">
        <f t="shared" ref="AI81:AI82" si="151">IFERROR(IF((ABS((AD81/AG81)-1))&lt;100%,(AD81/AG81)-1,"N/A"),"")</f>
        <v/>
      </c>
    </row>
    <row r="82" spans="1:35" hidden="1" outlineLevel="1">
      <c r="A82" s="43" t="s">
        <v>97</v>
      </c>
      <c r="B82" s="54" t="s">
        <v>207</v>
      </c>
      <c r="C82" s="44" t="s">
        <v>98</v>
      </c>
      <c r="D82" s="49">
        <v>0</v>
      </c>
      <c r="E82" s="334">
        <v>0</v>
      </c>
      <c r="F82" s="335">
        <v>0</v>
      </c>
      <c r="G82" s="49">
        <v>0</v>
      </c>
      <c r="H82" s="334">
        <v>0</v>
      </c>
      <c r="I82" s="335">
        <v>0</v>
      </c>
      <c r="J82" s="55" t="str">
        <f t="shared" si="144"/>
        <v/>
      </c>
      <c r="K82" s="55" t="str">
        <f t="shared" si="145"/>
        <v/>
      </c>
      <c r="L82" s="49">
        <v>0</v>
      </c>
      <c r="M82" s="334">
        <v>0</v>
      </c>
      <c r="N82" s="335">
        <v>0</v>
      </c>
      <c r="O82" s="49">
        <v>0</v>
      </c>
      <c r="P82" s="334">
        <v>0</v>
      </c>
      <c r="Q82" s="335">
        <v>0</v>
      </c>
      <c r="R82" s="55" t="str">
        <f t="shared" si="146"/>
        <v/>
      </c>
      <c r="S82" s="55" t="str">
        <f t="shared" si="147"/>
        <v/>
      </c>
      <c r="T82" s="49">
        <v>0</v>
      </c>
      <c r="U82" s="334">
        <v>0</v>
      </c>
      <c r="V82" s="335">
        <v>0</v>
      </c>
      <c r="W82" s="49">
        <v>0</v>
      </c>
      <c r="X82" s="334">
        <v>0</v>
      </c>
      <c r="Y82" s="335">
        <v>0</v>
      </c>
      <c r="Z82" s="55" t="str">
        <f t="shared" si="148"/>
        <v/>
      </c>
      <c r="AA82" s="55" t="str">
        <f t="shared" si="149"/>
        <v/>
      </c>
      <c r="AB82" s="49">
        <v>0</v>
      </c>
      <c r="AC82" s="334">
        <v>0</v>
      </c>
      <c r="AD82" s="335">
        <v>0</v>
      </c>
      <c r="AE82" s="49">
        <v>0</v>
      </c>
      <c r="AF82" s="334">
        <v>0</v>
      </c>
      <c r="AG82" s="335">
        <v>0</v>
      </c>
      <c r="AH82" s="55" t="str">
        <f t="shared" si="150"/>
        <v/>
      </c>
      <c r="AI82" s="55" t="str">
        <f t="shared" si="151"/>
        <v/>
      </c>
    </row>
    <row r="83" spans="1:35" collapsed="1">
      <c r="A83" s="81" t="s">
        <v>7</v>
      </c>
      <c r="B83" s="363" t="s">
        <v>7</v>
      </c>
      <c r="C83" s="162" t="s">
        <v>8</v>
      </c>
      <c r="D83" s="364">
        <v>0</v>
      </c>
      <c r="E83" s="365">
        <v>0</v>
      </c>
      <c r="F83" s="366">
        <v>0</v>
      </c>
      <c r="G83" s="364">
        <v>0</v>
      </c>
      <c r="H83" s="365">
        <v>0</v>
      </c>
      <c r="I83" s="366">
        <v>0</v>
      </c>
      <c r="J83" s="52" t="str">
        <f>IFERROR(IF((ABS((D83/G83)-1))&lt;100%,(D83/G83)-1,"N/A"),"")</f>
        <v/>
      </c>
      <c r="K83" s="52" t="str">
        <f>IFERROR(IF((ABS((F83/I83)-1))&lt;100%,(F83/I83)-1,"N/A"),"")</f>
        <v/>
      </c>
      <c r="L83" s="364">
        <v>0</v>
      </c>
      <c r="M83" s="365">
        <v>0</v>
      </c>
      <c r="N83" s="366">
        <v>0</v>
      </c>
      <c r="O83" s="364">
        <v>0</v>
      </c>
      <c r="P83" s="365">
        <v>0</v>
      </c>
      <c r="Q83" s="366">
        <v>0</v>
      </c>
      <c r="R83" s="52" t="str">
        <f>IFERROR(IF((ABS((L83/O83)-1))&lt;100%,(L83/O83)-1,"N/A"),"")</f>
        <v/>
      </c>
      <c r="S83" s="52" t="str">
        <f>IFERROR(IF((ABS((N83/Q83)-1))&lt;100%,(N83/Q83)-1,"N/A"),"")</f>
        <v/>
      </c>
      <c r="T83" s="364">
        <v>0</v>
      </c>
      <c r="U83" s="365">
        <v>0</v>
      </c>
      <c r="V83" s="366">
        <v>0</v>
      </c>
      <c r="W83" s="364">
        <v>0</v>
      </c>
      <c r="X83" s="365">
        <v>0</v>
      </c>
      <c r="Y83" s="366">
        <v>0</v>
      </c>
      <c r="Z83" s="52" t="str">
        <f>IFERROR(IF((ABS((T83/W83)-1))&lt;100%,(T83/W83)-1,"N/A"),"")</f>
        <v/>
      </c>
      <c r="AA83" s="52" t="str">
        <f>IFERROR(IF((ABS((V83/Y83)-1))&lt;100%,(V83/Y83)-1,"N/A"),"")</f>
        <v/>
      </c>
      <c r="AB83" s="364">
        <v>0</v>
      </c>
      <c r="AC83" s="365">
        <v>0</v>
      </c>
      <c r="AD83" s="366">
        <v>0</v>
      </c>
      <c r="AE83" s="364">
        <v>0</v>
      </c>
      <c r="AF83" s="365">
        <v>0</v>
      </c>
      <c r="AG83" s="366">
        <v>0</v>
      </c>
      <c r="AH83" s="52" t="str">
        <f>IFERROR(IF((ABS((AB83/AE83)-1))&lt;100%,(AB83/AE83)-1,"N/A"),"")</f>
        <v/>
      </c>
      <c r="AI83" s="52" t="str">
        <f>IFERROR(IF((ABS((AD83/AG83)-1))&lt;100%,(AD83/AG83)-1,"N/A"),"")</f>
        <v/>
      </c>
    </row>
    <row r="84" spans="1:35" s="66" customFormat="1" ht="12">
      <c r="A84" s="58" t="s">
        <v>9</v>
      </c>
      <c r="B84" s="59" t="s">
        <v>9</v>
      </c>
      <c r="C84" s="60" t="s">
        <v>252</v>
      </c>
      <c r="D84" s="367" t="str">
        <f>IFERROR(D83/D$80,"")</f>
        <v/>
      </c>
      <c r="E84" s="338" t="str">
        <f>IFERROR(E83/E$7,"")</f>
        <v/>
      </c>
      <c r="F84" s="368" t="str">
        <f>IFERROR(F83/F$80,"")</f>
        <v/>
      </c>
      <c r="G84" s="367" t="str">
        <f>IFERROR(G83/G$80,"")</f>
        <v/>
      </c>
      <c r="H84" s="338" t="str">
        <f>IFERROR(H83/H$7,"")</f>
        <v/>
      </c>
      <c r="I84" s="368" t="str">
        <f>IFERROR(I83/I$80,"")</f>
        <v/>
      </c>
      <c r="J84" s="62" t="str">
        <f>IFERROR(IF((ABS((D84-G84)*10000))&lt;100,(D84-G84)*10000,"N/A"),"")</f>
        <v/>
      </c>
      <c r="K84" s="62" t="str">
        <f>IFERROR(IF((ABS((F84-I84)*10000))&lt;100,(F84-I84)*10000,"N/A"),"")</f>
        <v/>
      </c>
      <c r="L84" s="367" t="str">
        <f>IFERROR(L83/L$80,"")</f>
        <v/>
      </c>
      <c r="M84" s="338" t="str">
        <f>IFERROR(M83/M$7,"")</f>
        <v/>
      </c>
      <c r="N84" s="368" t="str">
        <f>IFERROR(N83/N$80,"")</f>
        <v/>
      </c>
      <c r="O84" s="367" t="str">
        <f>IFERROR(O83/O$80,"")</f>
        <v/>
      </c>
      <c r="P84" s="338" t="str">
        <f>IFERROR(P83/P$7,"")</f>
        <v/>
      </c>
      <c r="Q84" s="368" t="str">
        <f>IFERROR(Q83/Q$80,"")</f>
        <v/>
      </c>
      <c r="R84" s="62" t="str">
        <f>IFERROR(IF((ABS((L84-O84)*10000))&lt;100,(L84-O84)*10000,"N/A"),"")</f>
        <v/>
      </c>
      <c r="S84" s="62" t="str">
        <f>IFERROR(IF((ABS((N84-Q84)*10000))&lt;100,(N84-Q84)*10000,"N/A"),"")</f>
        <v/>
      </c>
      <c r="T84" s="367" t="str">
        <f>IFERROR(T83/T$80,"")</f>
        <v/>
      </c>
      <c r="U84" s="338" t="str">
        <f>IFERROR(U83/U$7,"")</f>
        <v/>
      </c>
      <c r="V84" s="368" t="str">
        <f>IFERROR(V83/V$80,"")</f>
        <v/>
      </c>
      <c r="W84" s="367" t="str">
        <f>IFERROR(W83/W$80,"")</f>
        <v/>
      </c>
      <c r="X84" s="338" t="str">
        <f>IFERROR(X83/X$7,"")</f>
        <v/>
      </c>
      <c r="Y84" s="368" t="str">
        <f>IFERROR(Y83/Y$80,"")</f>
        <v/>
      </c>
      <c r="Z84" s="62" t="str">
        <f>IFERROR(IF((ABS((T84-W84)*10000))&lt;100,(T84-W84)*10000,"N/A"),"")</f>
        <v/>
      </c>
      <c r="AA84" s="62" t="str">
        <f>IFERROR(IF((ABS((V84-Y84)*10000))&lt;100,(V84-Y84)*10000,"N/A"),"")</f>
        <v/>
      </c>
      <c r="AB84" s="367" t="str">
        <f>IFERROR(AB83/AB$80,"")</f>
        <v/>
      </c>
      <c r="AC84" s="338" t="str">
        <f>IFERROR(AC83/AC$7,"")</f>
        <v/>
      </c>
      <c r="AD84" s="368" t="str">
        <f>IFERROR(AD83/AD$80,"")</f>
        <v/>
      </c>
      <c r="AE84" s="367" t="str">
        <f>IFERROR(AE83/AE$80,"")</f>
        <v/>
      </c>
      <c r="AF84" s="338" t="str">
        <f>IFERROR(AF83/AF$7,"")</f>
        <v/>
      </c>
      <c r="AG84" s="368" t="str">
        <f>IFERROR(AG83/AG$80,"")</f>
        <v/>
      </c>
      <c r="AH84" s="62" t="str">
        <f>IFERROR(IF((ABS((AB84-AE84)*10000))&lt;100,(AB84-AE84)*10000,"N/A"),"")</f>
        <v/>
      </c>
      <c r="AI84" s="62" t="str">
        <f>IFERROR(IF((ABS((AD84-AG84)*10000))&lt;100,(AD84-AG84)*10000,"N/A"),"")</f>
        <v/>
      </c>
    </row>
    <row r="85" spans="1:35" hidden="1" outlineLevel="1">
      <c r="A85" s="43" t="s">
        <v>10</v>
      </c>
      <c r="B85" s="54" t="s">
        <v>10</v>
      </c>
      <c r="C85" s="44" t="s">
        <v>11</v>
      </c>
      <c r="D85" s="49">
        <v>0</v>
      </c>
      <c r="E85" s="334">
        <v>0</v>
      </c>
      <c r="F85" s="335">
        <v>0</v>
      </c>
      <c r="G85" s="49">
        <v>0</v>
      </c>
      <c r="H85" s="334">
        <v>0</v>
      </c>
      <c r="I85" s="335">
        <v>0</v>
      </c>
      <c r="J85" s="46" t="str">
        <f t="shared" ref="J85:J86" si="152">IFERROR(IF((ABS((D85/G85)-1))&lt;100%,(D85/G85)-1,"N/A"),"")</f>
        <v/>
      </c>
      <c r="K85" s="46" t="str">
        <f t="shared" ref="K85:K86" si="153">IFERROR(IF((ABS((F85/I85)-1))&lt;100%,(F85/I85)-1,"N/A"),"")</f>
        <v/>
      </c>
      <c r="L85" s="49">
        <v>0</v>
      </c>
      <c r="M85" s="334">
        <v>0</v>
      </c>
      <c r="N85" s="335">
        <v>0</v>
      </c>
      <c r="O85" s="49">
        <v>0</v>
      </c>
      <c r="P85" s="334">
        <v>0</v>
      </c>
      <c r="Q85" s="335">
        <v>0</v>
      </c>
      <c r="R85" s="46" t="str">
        <f t="shared" ref="R85:R86" si="154">IFERROR(IF((ABS((L85/O85)-1))&lt;100%,(L85/O85)-1,"N/A"),"")</f>
        <v/>
      </c>
      <c r="S85" s="46" t="str">
        <f t="shared" ref="S85:S86" si="155">IFERROR(IF((ABS((N85/Q85)-1))&lt;100%,(N85/Q85)-1,"N/A"),"")</f>
        <v/>
      </c>
      <c r="T85" s="49">
        <v>0</v>
      </c>
      <c r="U85" s="334">
        <v>0</v>
      </c>
      <c r="V85" s="335">
        <v>0</v>
      </c>
      <c r="W85" s="49">
        <v>0</v>
      </c>
      <c r="X85" s="334">
        <v>0</v>
      </c>
      <c r="Y85" s="335">
        <v>0</v>
      </c>
      <c r="Z85" s="46" t="str">
        <f t="shared" ref="Z85:Z86" si="156">IFERROR(IF((ABS((T85/W85)-1))&lt;100%,(T85/W85)-1,"N/A"),"")</f>
        <v/>
      </c>
      <c r="AA85" s="46" t="str">
        <f t="shared" ref="AA85:AA86" si="157">IFERROR(IF((ABS((V85/Y85)-1))&lt;100%,(V85/Y85)-1,"N/A"),"")</f>
        <v/>
      </c>
      <c r="AB85" s="49">
        <v>0</v>
      </c>
      <c r="AC85" s="334">
        <v>0</v>
      </c>
      <c r="AD85" s="335">
        <v>0</v>
      </c>
      <c r="AE85" s="49">
        <v>0</v>
      </c>
      <c r="AF85" s="334">
        <v>0</v>
      </c>
      <c r="AG85" s="335">
        <v>0</v>
      </c>
      <c r="AH85" s="46" t="str">
        <f t="shared" ref="AH85:AH86" si="158">IFERROR(IF((ABS((AB85/AE85)-1))&lt;100%,(AB85/AE85)-1,"N/A"),"")</f>
        <v/>
      </c>
      <c r="AI85" s="46" t="str">
        <f t="shared" ref="AI85:AI86" si="159">IFERROR(IF((ABS((AD85/AG85)-1))&lt;100%,(AD85/AG85)-1,"N/A"),"")</f>
        <v/>
      </c>
    </row>
    <row r="86" spans="1:35" hidden="1" outlineLevel="1">
      <c r="A86" s="43" t="s">
        <v>157</v>
      </c>
      <c r="B86" s="54" t="s">
        <v>201</v>
      </c>
      <c r="C86" s="44" t="s">
        <v>99</v>
      </c>
      <c r="D86" s="49">
        <v>0</v>
      </c>
      <c r="E86" s="334">
        <v>0</v>
      </c>
      <c r="F86" s="335">
        <v>0</v>
      </c>
      <c r="G86" s="49">
        <v>0</v>
      </c>
      <c r="H86" s="334">
        <v>0</v>
      </c>
      <c r="I86" s="335">
        <v>0</v>
      </c>
      <c r="J86" s="46" t="str">
        <f t="shared" si="152"/>
        <v/>
      </c>
      <c r="K86" s="46" t="str">
        <f t="shared" si="153"/>
        <v/>
      </c>
      <c r="L86" s="49">
        <v>0</v>
      </c>
      <c r="M86" s="334">
        <v>0</v>
      </c>
      <c r="N86" s="335">
        <v>0</v>
      </c>
      <c r="O86" s="49">
        <v>0</v>
      </c>
      <c r="P86" s="334">
        <v>0</v>
      </c>
      <c r="Q86" s="335">
        <v>0</v>
      </c>
      <c r="R86" s="46" t="str">
        <f t="shared" si="154"/>
        <v/>
      </c>
      <c r="S86" s="46" t="str">
        <f t="shared" si="155"/>
        <v/>
      </c>
      <c r="T86" s="49">
        <v>0</v>
      </c>
      <c r="U86" s="334">
        <v>0</v>
      </c>
      <c r="V86" s="335">
        <v>0</v>
      </c>
      <c r="W86" s="49">
        <v>0</v>
      </c>
      <c r="X86" s="334">
        <v>0</v>
      </c>
      <c r="Y86" s="335">
        <v>0</v>
      </c>
      <c r="Z86" s="46" t="str">
        <f t="shared" si="156"/>
        <v/>
      </c>
      <c r="AA86" s="46" t="str">
        <f t="shared" si="157"/>
        <v/>
      </c>
      <c r="AB86" s="49">
        <v>0</v>
      </c>
      <c r="AC86" s="334">
        <v>0</v>
      </c>
      <c r="AD86" s="335">
        <v>0</v>
      </c>
      <c r="AE86" s="49">
        <v>0</v>
      </c>
      <c r="AF86" s="334">
        <v>0</v>
      </c>
      <c r="AG86" s="335">
        <v>0</v>
      </c>
      <c r="AH86" s="46" t="str">
        <f t="shared" si="158"/>
        <v/>
      </c>
      <c r="AI86" s="46" t="str">
        <f t="shared" si="159"/>
        <v/>
      </c>
    </row>
    <row r="87" spans="1:35" s="37" customFormat="1" collapsed="1">
      <c r="A87" s="68"/>
      <c r="B87" s="69" t="s">
        <v>311</v>
      </c>
      <c r="C87" s="70" t="s">
        <v>312</v>
      </c>
      <c r="D87" s="75">
        <f>D85+D86</f>
        <v>0</v>
      </c>
      <c r="E87" s="340">
        <f t="shared" ref="E87" si="160">E85+E86</f>
        <v>0</v>
      </c>
      <c r="F87" s="341">
        <f t="shared" ref="F87" si="161">F85+F86</f>
        <v>0</v>
      </c>
      <c r="G87" s="75">
        <f>G85+G86</f>
        <v>0</v>
      </c>
      <c r="H87" s="340">
        <f t="shared" ref="H87" si="162">H85+H86</f>
        <v>0</v>
      </c>
      <c r="I87" s="341">
        <f t="shared" ref="I87" si="163">I85+I86</f>
        <v>0</v>
      </c>
      <c r="J87" s="72" t="str">
        <f>IFERROR(IF((ABS((D87/G87)-1))&lt;100%,(D87/G87)-1,"N/A"),"")</f>
        <v/>
      </c>
      <c r="K87" s="72" t="str">
        <f>IFERROR(IF((ABS((F87/I87)-1))&lt;100%,(F87/I87)-1,"N/A"),"")</f>
        <v/>
      </c>
      <c r="L87" s="75">
        <f>L85+L86</f>
        <v>0</v>
      </c>
      <c r="M87" s="340">
        <f t="shared" ref="M87" si="164">M85+M86</f>
        <v>0</v>
      </c>
      <c r="N87" s="341">
        <f t="shared" ref="N87" si="165">N85+N86</f>
        <v>0</v>
      </c>
      <c r="O87" s="75">
        <f>O85+O86</f>
        <v>0</v>
      </c>
      <c r="P87" s="340">
        <f t="shared" ref="P87" si="166">P85+P86</f>
        <v>0</v>
      </c>
      <c r="Q87" s="341">
        <f t="shared" ref="Q87" si="167">Q85+Q86</f>
        <v>0</v>
      </c>
      <c r="R87" s="72" t="str">
        <f>IFERROR(IF((ABS((L87/O87)-1))&lt;100%,(L87/O87)-1,"N/A"),"")</f>
        <v/>
      </c>
      <c r="S87" s="72" t="str">
        <f>IFERROR(IF((ABS((N87/Q87)-1))&lt;100%,(N87/Q87)-1,"N/A"),"")</f>
        <v/>
      </c>
      <c r="T87" s="75">
        <f>T85+T86</f>
        <v>0</v>
      </c>
      <c r="U87" s="340">
        <f t="shared" ref="U87:V87" si="168">U85+U86</f>
        <v>0</v>
      </c>
      <c r="V87" s="341">
        <f t="shared" si="168"/>
        <v>0</v>
      </c>
      <c r="W87" s="75">
        <f>W85+W86</f>
        <v>0</v>
      </c>
      <c r="X87" s="340">
        <f t="shared" ref="X87:Y87" si="169">X85+X86</f>
        <v>0</v>
      </c>
      <c r="Y87" s="341">
        <f t="shared" si="169"/>
        <v>0</v>
      </c>
      <c r="Z87" s="72" t="str">
        <f>IFERROR(IF((ABS((T87/W87)-1))&lt;100%,(T87/W87)-1,"N/A"),"")</f>
        <v/>
      </c>
      <c r="AA87" s="72" t="str">
        <f>IFERROR(IF((ABS((V87/Y87)-1))&lt;100%,(V87/Y87)-1,"N/A"),"")</f>
        <v/>
      </c>
      <c r="AB87" s="75">
        <f>AB85+AB86</f>
        <v>0</v>
      </c>
      <c r="AC87" s="340">
        <f t="shared" ref="AC87:AD87" si="170">AC85+AC86</f>
        <v>0</v>
      </c>
      <c r="AD87" s="341">
        <f t="shared" si="170"/>
        <v>0</v>
      </c>
      <c r="AE87" s="75">
        <f>AE85+AE86</f>
        <v>0</v>
      </c>
      <c r="AF87" s="340">
        <f t="shared" ref="AF87:AG87" si="171">AF85+AF86</f>
        <v>0</v>
      </c>
      <c r="AG87" s="341">
        <f t="shared" si="171"/>
        <v>0</v>
      </c>
      <c r="AH87" s="72" t="str">
        <f>IFERROR(IF((ABS((AB87/AE87)-1))&lt;100%,(AB87/AE87)-1,"N/A"),"")</f>
        <v/>
      </c>
      <c r="AI87" s="72" t="str">
        <f>IFERROR(IF((ABS((AD87/AG87)-1))&lt;100%,(AD87/AG87)-1,"N/A"),"")</f>
        <v/>
      </c>
    </row>
    <row r="88" spans="1:35" s="343" customFormat="1" ht="12">
      <c r="A88" s="171"/>
      <c r="B88" s="59" t="s">
        <v>607</v>
      </c>
      <c r="C88" s="60" t="s">
        <v>606</v>
      </c>
      <c r="D88" s="65" t="str">
        <f t="shared" ref="D88:I88" si="172">IFERROR(D87/D$80,"")</f>
        <v/>
      </c>
      <c r="E88" s="342" t="str">
        <f t="shared" si="172"/>
        <v/>
      </c>
      <c r="F88" s="339" t="str">
        <f t="shared" si="172"/>
        <v/>
      </c>
      <c r="G88" s="65" t="str">
        <f t="shared" si="172"/>
        <v/>
      </c>
      <c r="H88" s="342" t="str">
        <f t="shared" si="172"/>
        <v/>
      </c>
      <c r="I88" s="339" t="str">
        <f t="shared" si="172"/>
        <v/>
      </c>
      <c r="J88" s="72" t="str">
        <f>IFERROR(IF((ABS((D88-G88)*10000))&lt;100,(D88-G88)*10000,"N/A"),"")</f>
        <v/>
      </c>
      <c r="K88" s="72" t="str">
        <f>IFERROR(IF((ABS((F88-I88)*10000))&lt;100,(F88-I88)*10000,"N/A"),"")</f>
        <v/>
      </c>
      <c r="L88" s="65" t="str">
        <f>IFERROR(-L87/L$80,"")</f>
        <v/>
      </c>
      <c r="M88" s="342" t="str">
        <f>IFERROR(M87/M$80,"")</f>
        <v/>
      </c>
      <c r="N88" s="339" t="str">
        <f>IFERROR(-N87/N$80,"")</f>
        <v/>
      </c>
      <c r="O88" s="65" t="str">
        <f>IFERROR(-O87/O$80,"")</f>
        <v/>
      </c>
      <c r="P88" s="342" t="str">
        <f>IFERROR(P87/P$80,"")</f>
        <v/>
      </c>
      <c r="Q88" s="339" t="str">
        <f>IFERROR(-Q87/Q$80,"")</f>
        <v/>
      </c>
      <c r="R88" s="72" t="str">
        <f>IFERROR(IF((ABS((L88-O88)*10000))&lt;100,(L88-O88)*10000,"N/A"),"")</f>
        <v/>
      </c>
      <c r="S88" s="72" t="str">
        <f>IFERROR(IF((ABS((N88-Q88)*10000))&lt;100,(N88-Q88)*10000,"N/A"),"")</f>
        <v/>
      </c>
      <c r="T88" s="350" t="str">
        <f>IFERROR(-T87/T$80,"")</f>
        <v/>
      </c>
      <c r="U88" s="342" t="str">
        <f>IFERROR(U87/U$80,"")</f>
        <v/>
      </c>
      <c r="V88" s="351" t="str">
        <f>IFERROR(-V87/V$80,"")</f>
        <v/>
      </c>
      <c r="W88" s="350" t="str">
        <f>IFERROR(-W87/W$80,"")</f>
        <v/>
      </c>
      <c r="X88" s="342" t="str">
        <f>IFERROR(X87/X$80,"")</f>
        <v/>
      </c>
      <c r="Y88" s="351" t="str">
        <f>IFERROR(-Y87/Y$80,"")</f>
        <v/>
      </c>
      <c r="Z88" s="72" t="str">
        <f>IFERROR(IF((ABS((T88-W88)*10000))&lt;100,(T88-W88)*10000,"N/A"),"")</f>
        <v/>
      </c>
      <c r="AA88" s="72" t="str">
        <f>IFERROR(IF((ABS((V88-Y88)*10000))&lt;100,(V88-Y88)*10000,"N/A"),"")</f>
        <v/>
      </c>
      <c r="AB88" s="350" t="str">
        <f>IFERROR(-AB87/AB$80,"")</f>
        <v/>
      </c>
      <c r="AC88" s="342" t="str">
        <f>IFERROR(AC87/AC$80,"")</f>
        <v/>
      </c>
      <c r="AD88" s="351" t="str">
        <f>IFERROR(-AD87/AD$80,"")</f>
        <v/>
      </c>
      <c r="AE88" s="350" t="str">
        <f>IFERROR(-AE87/AE$80,"")</f>
        <v/>
      </c>
      <c r="AF88" s="342" t="str">
        <f>IFERROR(AF87/AF$80,"")</f>
        <v/>
      </c>
      <c r="AG88" s="351" t="str">
        <f>IFERROR(-AG87/AG$80,"")</f>
        <v/>
      </c>
      <c r="AH88" s="72" t="str">
        <f>IFERROR(IF((ABS((AB88-AE88)*10000))&lt;100,(AB88-AE88)*10000,"N/A"),"")</f>
        <v/>
      </c>
      <c r="AI88" s="72" t="str">
        <f>IFERROR(IF((ABS((AD88-AG88)*10000))&lt;100,(AD88-AG88)*10000,"N/A"),"")</f>
        <v/>
      </c>
    </row>
    <row r="89" spans="1:35">
      <c r="A89" s="81" t="s">
        <v>12</v>
      </c>
      <c r="B89" s="363" t="s">
        <v>12</v>
      </c>
      <c r="C89" s="162" t="s">
        <v>13</v>
      </c>
      <c r="D89" s="364">
        <v>0</v>
      </c>
      <c r="E89" s="365">
        <v>0</v>
      </c>
      <c r="F89" s="366">
        <v>0</v>
      </c>
      <c r="G89" s="364">
        <v>0</v>
      </c>
      <c r="H89" s="365">
        <v>0</v>
      </c>
      <c r="I89" s="366">
        <v>0</v>
      </c>
      <c r="J89" s="52" t="str">
        <f>IFERROR(IF((ABS((D89/G89)-1))&lt;100%,(D89/G89)-1,"N/A"),"")</f>
        <v/>
      </c>
      <c r="K89" s="52" t="str">
        <f>IFERROR(IF((ABS((F89/I89)-1))&lt;100%,(F89/I89)-1,"N/A"),"")</f>
        <v/>
      </c>
      <c r="L89" s="364">
        <v>0</v>
      </c>
      <c r="M89" s="365">
        <v>0</v>
      </c>
      <c r="N89" s="366">
        <v>0</v>
      </c>
      <c r="O89" s="364">
        <v>0</v>
      </c>
      <c r="P89" s="365">
        <v>0</v>
      </c>
      <c r="Q89" s="366">
        <v>0</v>
      </c>
      <c r="R89" s="52" t="str">
        <f>IFERROR(IF((ABS((L89/O89)-1))&lt;100%,(L89/O89)-1,"N/A"),"")</f>
        <v/>
      </c>
      <c r="S89" s="52" t="str">
        <f>IFERROR(IF((ABS((N89/Q89)-1))&lt;100%,(N89/Q89)-1,"N/A"),"")</f>
        <v/>
      </c>
      <c r="T89" s="364">
        <v>0</v>
      </c>
      <c r="U89" s="365">
        <v>0</v>
      </c>
      <c r="V89" s="366">
        <v>0</v>
      </c>
      <c r="W89" s="364">
        <v>0</v>
      </c>
      <c r="X89" s="365">
        <v>0</v>
      </c>
      <c r="Y89" s="366">
        <v>0</v>
      </c>
      <c r="Z89" s="52" t="str">
        <f>IFERROR(IF((ABS((T89/W89)-1))&lt;100%,(T89/W89)-1,"N/A"),"")</f>
        <v/>
      </c>
      <c r="AA89" s="52" t="str">
        <f>IFERROR(IF((ABS((V89/Y89)-1))&lt;100%,(V89/Y89)-1,"N/A"),"")</f>
        <v/>
      </c>
      <c r="AB89" s="364">
        <v>0</v>
      </c>
      <c r="AC89" s="365">
        <v>0</v>
      </c>
      <c r="AD89" s="366">
        <v>0</v>
      </c>
      <c r="AE89" s="364">
        <v>0</v>
      </c>
      <c r="AF89" s="365">
        <v>0</v>
      </c>
      <c r="AG89" s="366">
        <v>0</v>
      </c>
      <c r="AH89" s="52" t="str">
        <f>IFERROR(IF((ABS((AB89/AE89)-1))&lt;100%,(AB89/AE89)-1,"N/A"),"")</f>
        <v/>
      </c>
      <c r="AI89" s="52" t="str">
        <f>IFERROR(IF((ABS((AD89/AG89)-1))&lt;100%,(AD89/AG89)-1,"N/A"),"")</f>
        <v/>
      </c>
    </row>
    <row r="90" spans="1:35" s="66" customFormat="1" ht="12">
      <c r="A90" s="58" t="s">
        <v>14</v>
      </c>
      <c r="B90" s="59" t="s">
        <v>14</v>
      </c>
      <c r="C90" s="60" t="s">
        <v>253</v>
      </c>
      <c r="D90" s="367" t="str">
        <f>IFERROR(D89/D$80,"")</f>
        <v/>
      </c>
      <c r="E90" s="338" t="str">
        <f>IFERROR(E89/E$7,"")</f>
        <v/>
      </c>
      <c r="F90" s="368" t="str">
        <f>IFERROR(F89/F$80,"")</f>
        <v/>
      </c>
      <c r="G90" s="367" t="str">
        <f>IFERROR(G89/G$80,"")</f>
        <v/>
      </c>
      <c r="H90" s="338" t="str">
        <f>IFERROR(H89/H$7,"")</f>
        <v/>
      </c>
      <c r="I90" s="368" t="str">
        <f>IFERROR(I89/I$80,"")</f>
        <v/>
      </c>
      <c r="J90" s="62" t="str">
        <f>IFERROR(IF((ABS((D90-G90)*10000))&lt;100,(D90-G90)*10000,"N/A"),"")</f>
        <v/>
      </c>
      <c r="K90" s="62" t="str">
        <f>IFERROR(IF((ABS((F90-I90)*10000))&lt;100,(F90-I90)*10000,"N/A"),"")</f>
        <v/>
      </c>
      <c r="L90" s="367" t="str">
        <f>IFERROR(L89/L$80,"")</f>
        <v/>
      </c>
      <c r="M90" s="338" t="str">
        <f>IFERROR(M89/M$7,"")</f>
        <v/>
      </c>
      <c r="N90" s="368" t="str">
        <f>IFERROR(N89/N$80,"")</f>
        <v/>
      </c>
      <c r="O90" s="367" t="str">
        <f>IFERROR(O89/O$80,"")</f>
        <v/>
      </c>
      <c r="P90" s="338" t="str">
        <f>IFERROR(P89/P$7,"")</f>
        <v/>
      </c>
      <c r="Q90" s="368" t="str">
        <f>IFERROR(Q89/Q$80,"")</f>
        <v/>
      </c>
      <c r="R90" s="62" t="str">
        <f>IFERROR(IF((ABS((L90-O90)*10000))&lt;100,(L90-O90)*10000,"N/A"),"")</f>
        <v/>
      </c>
      <c r="S90" s="62" t="str">
        <f>IFERROR(IF((ABS((N90-Q90)*10000))&lt;100,(N90-Q90)*10000,"N/A"),"")</f>
        <v/>
      </c>
      <c r="T90" s="367" t="str">
        <f>IFERROR(T89/T$80,"")</f>
        <v/>
      </c>
      <c r="U90" s="338" t="str">
        <f>IFERROR(U89/U$7,"")</f>
        <v/>
      </c>
      <c r="V90" s="368" t="str">
        <f>IFERROR(V89/V$80,"")</f>
        <v/>
      </c>
      <c r="W90" s="367" t="str">
        <f>IFERROR(W89/W$80,"")</f>
        <v/>
      </c>
      <c r="X90" s="338" t="str">
        <f>IFERROR(X89/X$7,"")</f>
        <v/>
      </c>
      <c r="Y90" s="368" t="str">
        <f>IFERROR(Y89/Y$80,"")</f>
        <v/>
      </c>
      <c r="Z90" s="62" t="str">
        <f>IFERROR(IF((ABS((T90-W90)*10000))&lt;100,(T90-W90)*10000,"N/A"),"")</f>
        <v/>
      </c>
      <c r="AA90" s="62" t="str">
        <f>IFERROR(IF((ABS((V90-Y90)*10000))&lt;100,(V90-Y90)*10000,"N/A"),"")</f>
        <v/>
      </c>
      <c r="AB90" s="367" t="str">
        <f>IFERROR(AB89/AB$80,"")</f>
        <v/>
      </c>
      <c r="AC90" s="338" t="str">
        <f>IFERROR(AC89/AC$7,"")</f>
        <v/>
      </c>
      <c r="AD90" s="368" t="str">
        <f>IFERROR(AD89/AD$80,"")</f>
        <v/>
      </c>
      <c r="AE90" s="367" t="str">
        <f>IFERROR(AE89/AE$80,"")</f>
        <v/>
      </c>
      <c r="AF90" s="338" t="str">
        <f>IFERROR(AF89/AF$7,"")</f>
        <v/>
      </c>
      <c r="AG90" s="368" t="str">
        <f>IFERROR(AG89/AG$80,"")</f>
        <v/>
      </c>
      <c r="AH90" s="62" t="str">
        <f>IFERROR(IF((ABS((AB90-AE90)*10000))&lt;100,(AB90-AE90)*10000,"N/A"),"")</f>
        <v/>
      </c>
      <c r="AI90" s="62" t="str">
        <f>IFERROR(IF((ABS((AD90-AG90)*10000))&lt;100,(AD90-AG90)*10000,"N/A"),"")</f>
        <v/>
      </c>
    </row>
    <row r="91" spans="1:35" hidden="1" outlineLevel="1">
      <c r="A91" s="43" t="s">
        <v>15</v>
      </c>
      <c r="B91" s="54" t="s">
        <v>15</v>
      </c>
      <c r="C91" s="44" t="s">
        <v>132</v>
      </c>
      <c r="D91" s="49">
        <v>0</v>
      </c>
      <c r="E91" s="334">
        <v>0</v>
      </c>
      <c r="F91" s="335">
        <v>0</v>
      </c>
      <c r="G91" s="49">
        <v>0</v>
      </c>
      <c r="H91" s="334">
        <v>0</v>
      </c>
      <c r="I91" s="335">
        <v>0</v>
      </c>
      <c r="J91" s="46" t="str">
        <f>IFERROR(IF((ABS((D91/G91)-1))&lt;100%,(D91/G91)-1,"N/A"),"")</f>
        <v/>
      </c>
      <c r="K91" s="46" t="str">
        <f>IFERROR(IF((ABS((F91/I91)-1))&lt;100%,(F91/I91)-1,"N/A"),"")</f>
        <v/>
      </c>
      <c r="L91" s="49">
        <v>0</v>
      </c>
      <c r="M91" s="334">
        <v>0</v>
      </c>
      <c r="N91" s="335">
        <v>0</v>
      </c>
      <c r="O91" s="49">
        <v>0</v>
      </c>
      <c r="P91" s="334">
        <v>0</v>
      </c>
      <c r="Q91" s="335">
        <v>0</v>
      </c>
      <c r="R91" s="46" t="str">
        <f>IFERROR(IF((ABS((L91/O91)-1))&lt;100%,(L91/O91)-1,"N/A"),"")</f>
        <v/>
      </c>
      <c r="S91" s="46" t="str">
        <f>IFERROR(IF((ABS((N91/Q91)-1))&lt;100%,(N91/Q91)-1,"N/A"),"")</f>
        <v/>
      </c>
      <c r="T91" s="49">
        <v>0</v>
      </c>
      <c r="U91" s="334">
        <v>0</v>
      </c>
      <c r="V91" s="335">
        <v>0</v>
      </c>
      <c r="W91" s="49">
        <v>0</v>
      </c>
      <c r="X91" s="334">
        <v>0</v>
      </c>
      <c r="Y91" s="335">
        <v>0</v>
      </c>
      <c r="Z91" s="46" t="str">
        <f>IFERROR(IF((ABS((T91/W91)-1))&lt;100%,(T91/W91)-1,"N/A"),"")</f>
        <v/>
      </c>
      <c r="AA91" s="46" t="str">
        <f>IFERROR(IF((ABS((V91/Y91)-1))&lt;100%,(V91/Y91)-1,"N/A"),"")</f>
        <v/>
      </c>
      <c r="AB91" s="49">
        <v>0</v>
      </c>
      <c r="AC91" s="334">
        <v>0</v>
      </c>
      <c r="AD91" s="335">
        <v>0</v>
      </c>
      <c r="AE91" s="49">
        <v>0</v>
      </c>
      <c r="AF91" s="334">
        <v>0</v>
      </c>
      <c r="AG91" s="335">
        <v>0</v>
      </c>
      <c r="AH91" s="46" t="str">
        <f>IFERROR(IF((ABS((AB91/AE91)-1))&lt;100%,(AB91/AE91)-1,"N/A"),"")</f>
        <v/>
      </c>
      <c r="AI91" s="46" t="str">
        <f>IFERROR(IF((ABS((AD91/AG91)-1))&lt;100%,(AD91/AG91)-1,"N/A"),"")</f>
        <v/>
      </c>
    </row>
    <row r="92" spans="1:35" s="37" customFormat="1" collapsed="1">
      <c r="A92" s="68" t="s">
        <v>16</v>
      </c>
      <c r="B92" s="69" t="s">
        <v>16</v>
      </c>
      <c r="C92" s="70" t="s">
        <v>250</v>
      </c>
      <c r="D92" s="75">
        <v>0</v>
      </c>
      <c r="E92" s="340">
        <v>0</v>
      </c>
      <c r="F92" s="341">
        <v>0</v>
      </c>
      <c r="G92" s="75">
        <v>0</v>
      </c>
      <c r="H92" s="340">
        <v>0</v>
      </c>
      <c r="I92" s="341">
        <v>0</v>
      </c>
      <c r="J92" s="72" t="str">
        <f>IFERROR(IF((ABS((D92/G92)-1))&lt;100%,(D92/G92)-1,"N/A"),"")</f>
        <v/>
      </c>
      <c r="K92" s="72" t="str">
        <f>IFERROR(IF((ABS((F92/I92)-1))&lt;100%,(F92/I92)-1,"N/A"),"")</f>
        <v/>
      </c>
      <c r="L92" s="75">
        <v>0</v>
      </c>
      <c r="M92" s="340">
        <v>0</v>
      </c>
      <c r="N92" s="341">
        <v>0</v>
      </c>
      <c r="O92" s="75">
        <v>0</v>
      </c>
      <c r="P92" s="340">
        <v>0</v>
      </c>
      <c r="Q92" s="341">
        <v>0</v>
      </c>
      <c r="R92" s="72" t="str">
        <f>IFERROR(IF((ABS((L92/O92)-1))&lt;100%,(L92/O92)-1,"N/A"),"")</f>
        <v/>
      </c>
      <c r="S92" s="72" t="str">
        <f>IFERROR(IF((ABS((N92/Q92)-1))&lt;100%,(N92/Q92)-1,"N/A"),"")</f>
        <v/>
      </c>
      <c r="T92" s="75">
        <v>0</v>
      </c>
      <c r="U92" s="340">
        <v>0</v>
      </c>
      <c r="V92" s="341">
        <v>0</v>
      </c>
      <c r="W92" s="75">
        <v>0</v>
      </c>
      <c r="X92" s="340">
        <v>0</v>
      </c>
      <c r="Y92" s="341">
        <v>0</v>
      </c>
      <c r="Z92" s="72" t="str">
        <f>IFERROR(IF((ABS((T92/W92)-1))&lt;100%,(T92/W92)-1,"N/A"),"")</f>
        <v/>
      </c>
      <c r="AA92" s="72" t="str">
        <f>IFERROR(IF((ABS((V92/Y92)-1))&lt;100%,(V92/Y92)-1,"N/A"),"")</f>
        <v/>
      </c>
      <c r="AB92" s="75">
        <v>0</v>
      </c>
      <c r="AC92" s="340">
        <v>0</v>
      </c>
      <c r="AD92" s="341">
        <v>0</v>
      </c>
      <c r="AE92" s="75">
        <v>0</v>
      </c>
      <c r="AF92" s="340">
        <v>0</v>
      </c>
      <c r="AG92" s="341">
        <v>0</v>
      </c>
      <c r="AH92" s="72" t="str">
        <f>IFERROR(IF((ABS((AB92/AE92)-1))&lt;100%,(AB92/AE92)-1,"N/A"),"")</f>
        <v/>
      </c>
      <c r="AI92" s="72" t="str">
        <f>IFERROR(IF((ABS((AD92/AG92)-1))&lt;100%,(AD92/AG92)-1,"N/A"),"")</f>
        <v/>
      </c>
    </row>
    <row r="93" spans="1:35" s="66" customFormat="1" ht="12" hidden="1" outlineLevel="1">
      <c r="A93" s="58" t="s">
        <v>17</v>
      </c>
      <c r="B93" s="59" t="s">
        <v>17</v>
      </c>
      <c r="C93" s="60" t="s">
        <v>18</v>
      </c>
      <c r="D93" s="65" t="str">
        <f>IFERROR(D92/D$80,"")</f>
        <v/>
      </c>
      <c r="E93" s="338" t="str">
        <f>IFERROR(E92/E$7,"")</f>
        <v/>
      </c>
      <c r="F93" s="339" t="str">
        <f>IFERROR(F92/F$80,"")</f>
        <v/>
      </c>
      <c r="G93" s="65" t="str">
        <f>IFERROR(G92/G$80,"")</f>
        <v/>
      </c>
      <c r="H93" s="338" t="str">
        <f>IFERROR(H92/H$7,"")</f>
        <v/>
      </c>
      <c r="I93" s="339" t="str">
        <f>IFERROR(I92/I$80,"")</f>
        <v/>
      </c>
      <c r="J93" s="62" t="str">
        <f>IFERROR(IF((ABS((D93-G93)*10000))&lt;100,(D93-G93)*10000,"N/A"),"")</f>
        <v/>
      </c>
      <c r="K93" s="62" t="str">
        <f>IFERROR(IF((ABS((F93-I93)*10000))&lt;100,(F93-I93)*10000,"N/A"),"")</f>
        <v/>
      </c>
      <c r="L93" s="65" t="str">
        <f>IFERROR(L92/L$80,"")</f>
        <v/>
      </c>
      <c r="M93" s="338" t="str">
        <f>IFERROR(M92/M$7,"")</f>
        <v/>
      </c>
      <c r="N93" s="339" t="str">
        <f>IFERROR(N92/N$80,"")</f>
        <v/>
      </c>
      <c r="O93" s="65" t="str">
        <f>IFERROR(O92/O$80,"")</f>
        <v/>
      </c>
      <c r="P93" s="338" t="str">
        <f>IFERROR(P92/P$7,"")</f>
        <v/>
      </c>
      <c r="Q93" s="339" t="str">
        <f>IFERROR(Q92/Q$80,"")</f>
        <v/>
      </c>
      <c r="R93" s="62" t="str">
        <f>IFERROR(IF((ABS((L93-O93)*10000))&lt;100,(L93-O93)*10000,"N/A"),"")</f>
        <v/>
      </c>
      <c r="S93" s="62" t="str">
        <f>IFERROR(IF((ABS((N93-Q93)*10000))&lt;100,(N93-Q93)*10000,"N/A"),"")</f>
        <v/>
      </c>
      <c r="T93" s="65" t="str">
        <f>IFERROR(T92/T$80,"")</f>
        <v/>
      </c>
      <c r="U93" s="338" t="str">
        <f>IFERROR(U92/U$7,"")</f>
        <v/>
      </c>
      <c r="V93" s="339" t="str">
        <f>IFERROR(V92/V$80,"")</f>
        <v/>
      </c>
      <c r="W93" s="65" t="str">
        <f>IFERROR(W92/W$80,"")</f>
        <v/>
      </c>
      <c r="X93" s="338" t="str">
        <f>IFERROR(X92/X$7,"")</f>
        <v/>
      </c>
      <c r="Y93" s="339" t="str">
        <f>IFERROR(Y92/Y$80,"")</f>
        <v/>
      </c>
      <c r="Z93" s="62" t="str">
        <f>IFERROR(IF((ABS((T93-W93)*10000))&lt;100,(T93-W93)*10000,"N/A"),"")</f>
        <v/>
      </c>
      <c r="AA93" s="62" t="str">
        <f>IFERROR(IF((ABS((V93-Y93)*10000))&lt;100,(V93-Y93)*10000,"N/A"),"")</f>
        <v/>
      </c>
      <c r="AB93" s="65" t="str">
        <f>IFERROR(AB92/AB$80,"")</f>
        <v/>
      </c>
      <c r="AC93" s="338" t="str">
        <f>IFERROR(AC92/AC$7,"")</f>
        <v/>
      </c>
      <c r="AD93" s="339" t="str">
        <f>IFERROR(AD92/AD$80,"")</f>
        <v/>
      </c>
      <c r="AE93" s="65" t="str">
        <f>IFERROR(AE92/AE$80,"")</f>
        <v/>
      </c>
      <c r="AF93" s="338" t="str">
        <f>IFERROR(AF92/AF$7,"")</f>
        <v/>
      </c>
      <c r="AG93" s="339" t="str">
        <f>IFERROR(AG92/AG$80,"")</f>
        <v/>
      </c>
      <c r="AH93" s="62" t="str">
        <f>IFERROR(IF((ABS((AB93-AE93)*10000))&lt;100,(AB93-AE93)*10000,"N/A"),"")</f>
        <v/>
      </c>
      <c r="AI93" s="62" t="str">
        <f>IFERROR(IF((ABS((AD93-AG93)*10000))&lt;100,(AD93-AG93)*10000,"N/A"),"")</f>
        <v/>
      </c>
    </row>
    <row r="94" spans="1:35" hidden="1" outlineLevel="1">
      <c r="A94" s="68" t="s">
        <v>19</v>
      </c>
      <c r="B94" s="369" t="s">
        <v>19</v>
      </c>
      <c r="C94" s="70" t="s">
        <v>131</v>
      </c>
      <c r="D94" s="49">
        <v>0</v>
      </c>
      <c r="E94" s="334">
        <v>0</v>
      </c>
      <c r="F94" s="335">
        <v>0</v>
      </c>
      <c r="G94" s="49">
        <v>0</v>
      </c>
      <c r="H94" s="334">
        <v>0</v>
      </c>
      <c r="I94" s="335">
        <v>0</v>
      </c>
      <c r="J94" s="46" t="str">
        <f>IFERROR(IF((ABS((D94/G94)-1))&lt;100%,(D94/G94)-1,"N/A"),"")</f>
        <v/>
      </c>
      <c r="K94" s="46" t="str">
        <f>IFERROR(IF((ABS((F94/I94)-1))&lt;100%,(F94/I94)-1,"N/A"),"")</f>
        <v/>
      </c>
      <c r="L94" s="49">
        <v>0</v>
      </c>
      <c r="M94" s="334">
        <v>0</v>
      </c>
      <c r="N94" s="335">
        <v>0</v>
      </c>
      <c r="O94" s="49">
        <v>0</v>
      </c>
      <c r="P94" s="334">
        <v>0</v>
      </c>
      <c r="Q94" s="335">
        <v>0</v>
      </c>
      <c r="R94" s="46" t="str">
        <f>IFERROR(IF((ABS((L94/O94)-1))&lt;100%,(L94/O94)-1,"N/A"),"")</f>
        <v/>
      </c>
      <c r="S94" s="46" t="str">
        <f>IFERROR(IF((ABS((N94/Q94)-1))&lt;100%,(N94/Q94)-1,"N/A"),"")</f>
        <v/>
      </c>
      <c r="T94" s="49">
        <v>0</v>
      </c>
      <c r="U94" s="334">
        <v>0</v>
      </c>
      <c r="V94" s="335">
        <v>0</v>
      </c>
      <c r="W94" s="49">
        <v>0</v>
      </c>
      <c r="X94" s="334">
        <v>0</v>
      </c>
      <c r="Y94" s="335">
        <v>0</v>
      </c>
      <c r="Z94" s="46" t="str">
        <f>IFERROR(IF((ABS((T94/W94)-1))&lt;100%,(T94/W94)-1,"N/A"),"")</f>
        <v/>
      </c>
      <c r="AA94" s="46" t="str">
        <f>IFERROR(IF((ABS((V94/Y94)-1))&lt;100%,(V94/Y94)-1,"N/A"),"")</f>
        <v/>
      </c>
      <c r="AB94" s="49">
        <v>0</v>
      </c>
      <c r="AC94" s="334">
        <v>0</v>
      </c>
      <c r="AD94" s="335">
        <v>0</v>
      </c>
      <c r="AE94" s="49">
        <v>0</v>
      </c>
      <c r="AF94" s="334">
        <v>0</v>
      </c>
      <c r="AG94" s="335">
        <v>0</v>
      </c>
      <c r="AH94" s="46" t="str">
        <f>IFERROR(IF((ABS((AB94/AE94)-1))&lt;100%,(AB94/AE94)-1,"N/A"),"")</f>
        <v/>
      </c>
      <c r="AI94" s="46" t="str">
        <f>IFERROR(IF((ABS((AD94/AG94)-1))&lt;100%,(AD94/AG94)-1,"N/A"),"")</f>
        <v/>
      </c>
    </row>
    <row r="95" spans="1:35" collapsed="1">
      <c r="A95" s="50" t="s">
        <v>100</v>
      </c>
      <c r="B95" s="363" t="s">
        <v>320</v>
      </c>
      <c r="C95" s="162" t="s">
        <v>34</v>
      </c>
      <c r="D95" s="364">
        <v>0</v>
      </c>
      <c r="E95" s="365">
        <v>0</v>
      </c>
      <c r="F95" s="366">
        <v>0</v>
      </c>
      <c r="G95" s="364">
        <v>0</v>
      </c>
      <c r="H95" s="365">
        <v>0</v>
      </c>
      <c r="I95" s="366">
        <v>0</v>
      </c>
      <c r="J95" s="52" t="str">
        <f>IFERROR(IF((ABS((D95/G95)-1))&lt;100%,(D95/G95)-1,"N/A"),"")</f>
        <v/>
      </c>
      <c r="K95" s="52" t="str">
        <f>IFERROR(IF((ABS((F95/I95)-1))&lt;100%,(F95/I95)-1,"N/A"),"")</f>
        <v/>
      </c>
      <c r="L95" s="364">
        <v>0</v>
      </c>
      <c r="M95" s="365">
        <v>0</v>
      </c>
      <c r="N95" s="366">
        <v>0</v>
      </c>
      <c r="O95" s="364">
        <v>0</v>
      </c>
      <c r="P95" s="365">
        <v>0</v>
      </c>
      <c r="Q95" s="366">
        <v>0</v>
      </c>
      <c r="R95" s="52" t="str">
        <f>IFERROR(IF((ABS((L95/O95)-1))&lt;100%,(L95/O95)-1,"N/A"),"")</f>
        <v/>
      </c>
      <c r="S95" s="52" t="str">
        <f>IFERROR(IF((ABS((N95/Q95)-1))&lt;100%,(N95/Q95)-1,"N/A"),"")</f>
        <v/>
      </c>
      <c r="T95" s="364">
        <v>0</v>
      </c>
      <c r="U95" s="365">
        <v>0</v>
      </c>
      <c r="V95" s="366">
        <v>0</v>
      </c>
      <c r="W95" s="364">
        <v>0</v>
      </c>
      <c r="X95" s="365">
        <v>0</v>
      </c>
      <c r="Y95" s="366">
        <v>0</v>
      </c>
      <c r="Z95" s="52" t="str">
        <f>IFERROR(IF((ABS((T95/W95)-1))&lt;100%,(T95/W95)-1,"N/A"),"")</f>
        <v/>
      </c>
      <c r="AA95" s="52" t="str">
        <f>IFERROR(IF((ABS((V95/Y95)-1))&lt;100%,(V95/Y95)-1,"N/A"),"")</f>
        <v/>
      </c>
      <c r="AB95" s="364">
        <v>0</v>
      </c>
      <c r="AC95" s="365">
        <v>0</v>
      </c>
      <c r="AD95" s="366">
        <v>0</v>
      </c>
      <c r="AE95" s="364">
        <v>0</v>
      </c>
      <c r="AF95" s="365">
        <v>0</v>
      </c>
      <c r="AG95" s="366">
        <v>0</v>
      </c>
      <c r="AH95" s="52" t="str">
        <f>IFERROR(IF((ABS((AB95/AE95)-1))&lt;100%,(AB95/AE95)-1,"N/A"),"")</f>
        <v/>
      </c>
      <c r="AI95" s="52" t="str">
        <f>IFERROR(IF((ABS((AD95/AG95)-1))&lt;100%,(AD95/AG95)-1,"N/A"),"")</f>
        <v/>
      </c>
    </row>
    <row r="96" spans="1:35" s="66" customFormat="1" ht="12">
      <c r="A96" s="58" t="s">
        <v>35</v>
      </c>
      <c r="B96" s="59" t="s">
        <v>35</v>
      </c>
      <c r="C96" s="60" t="s">
        <v>255</v>
      </c>
      <c r="D96" s="367" t="str">
        <f>IFERROR(D95/D$80,"")</f>
        <v/>
      </c>
      <c r="E96" s="338" t="str">
        <f>IFERROR(E95/E$7,"")</f>
        <v/>
      </c>
      <c r="F96" s="368" t="str">
        <f>IFERROR(F95/F$80,"")</f>
        <v/>
      </c>
      <c r="G96" s="367" t="str">
        <f>IFERROR(G95/G$80,"")</f>
        <v/>
      </c>
      <c r="H96" s="338" t="str">
        <f>IFERROR(H95/H$7,"")</f>
        <v/>
      </c>
      <c r="I96" s="368" t="str">
        <f>IFERROR(I95/I$80,"")</f>
        <v/>
      </c>
      <c r="J96" s="62" t="str">
        <f>IFERROR(IF((ABS((D96-G96)*10000))&lt;100,(D96-G96)*10000,"N/A"),"")</f>
        <v/>
      </c>
      <c r="K96" s="62" t="str">
        <f>IFERROR(IF((ABS((F96-I96)*10000))&lt;100,(F96-I96)*10000,"N/A"),"")</f>
        <v/>
      </c>
      <c r="L96" s="367" t="str">
        <f>IFERROR(L95/L$80,"")</f>
        <v/>
      </c>
      <c r="M96" s="338" t="str">
        <f>IFERROR(M95/M$7,"")</f>
        <v/>
      </c>
      <c r="N96" s="368" t="str">
        <f>IFERROR(N95/N$80,"")</f>
        <v/>
      </c>
      <c r="O96" s="367" t="str">
        <f>IFERROR(O95/O$80,"")</f>
        <v/>
      </c>
      <c r="P96" s="338" t="str">
        <f>IFERROR(P95/P$7,"")</f>
        <v/>
      </c>
      <c r="Q96" s="368" t="str">
        <f>IFERROR(Q95/Q$80,"")</f>
        <v/>
      </c>
      <c r="R96" s="62" t="str">
        <f>IFERROR(IF((ABS((L96-O96)*10000))&lt;100,(L96-O96)*10000,"N/A"),"")</f>
        <v/>
      </c>
      <c r="S96" s="62" t="str">
        <f>IFERROR(IF((ABS((N96-Q96)*10000))&lt;100,(N96-Q96)*10000,"N/A"),"")</f>
        <v/>
      </c>
      <c r="T96" s="367" t="str">
        <f>IFERROR(T95/T$80,"")</f>
        <v/>
      </c>
      <c r="U96" s="338" t="str">
        <f>IFERROR(U95/U$7,"")</f>
        <v/>
      </c>
      <c r="V96" s="368" t="str">
        <f>IFERROR(V95/V$80,"")</f>
        <v/>
      </c>
      <c r="W96" s="367" t="str">
        <f>IFERROR(W95/W$80,"")</f>
        <v/>
      </c>
      <c r="X96" s="338" t="str">
        <f>IFERROR(X95/X$7,"")</f>
        <v/>
      </c>
      <c r="Y96" s="368" t="str">
        <f>IFERROR(Y95/Y$80,"")</f>
        <v/>
      </c>
      <c r="Z96" s="62" t="str">
        <f>IFERROR(IF((ABS((T96-W96)*10000))&lt;100,(T96-W96)*10000,"N/A"),"")</f>
        <v/>
      </c>
      <c r="AA96" s="62" t="str">
        <f>IFERROR(IF((ABS((V96-Y96)*10000))&lt;100,(V96-Y96)*10000,"N/A"),"")</f>
        <v/>
      </c>
      <c r="AB96" s="367" t="str">
        <f>IFERROR(AB95/AB$80,"")</f>
        <v/>
      </c>
      <c r="AC96" s="338" t="str">
        <f>IFERROR(AC95/AC$7,"")</f>
        <v/>
      </c>
      <c r="AD96" s="368" t="str">
        <f>IFERROR(AD95/AD$80,"")</f>
        <v/>
      </c>
      <c r="AE96" s="367" t="str">
        <f>IFERROR(AE95/AE$80,"")</f>
        <v/>
      </c>
      <c r="AF96" s="338" t="str">
        <f>IFERROR(AF95/AF$7,"")</f>
        <v/>
      </c>
      <c r="AG96" s="368" t="str">
        <f>IFERROR(AG95/AG$80,"")</f>
        <v/>
      </c>
      <c r="AH96" s="62" t="str">
        <f>IFERROR(IF((ABS((AB96-AE96)*10000))&lt;100,(AB96-AE96)*10000,"N/A"),"")</f>
        <v/>
      </c>
      <c r="AI96" s="62" t="str">
        <f>IFERROR(IF((ABS((AD96-AG96)*10000))&lt;100,(AD96-AG96)*10000,"N/A"),"")</f>
        <v/>
      </c>
    </row>
    <row r="97" spans="2:35">
      <c r="B97" s="174"/>
      <c r="C97" s="174"/>
      <c r="D97" s="174"/>
      <c r="E97" s="174"/>
      <c r="F97" s="174"/>
      <c r="G97" s="174"/>
      <c r="H97" s="174"/>
      <c r="I97" s="174"/>
      <c r="J97" s="141"/>
      <c r="K97" s="141"/>
      <c r="L97" s="174"/>
      <c r="M97" s="174"/>
      <c r="N97" s="174"/>
      <c r="O97" s="174"/>
      <c r="P97" s="174"/>
      <c r="Q97" s="174"/>
      <c r="R97" s="141"/>
      <c r="S97" s="141"/>
      <c r="T97" s="174"/>
      <c r="U97" s="174"/>
      <c r="V97" s="174"/>
      <c r="W97" s="174"/>
      <c r="X97" s="174"/>
      <c r="Y97" s="174"/>
      <c r="Z97" s="141"/>
      <c r="AA97" s="141"/>
      <c r="AB97" s="174"/>
      <c r="AC97" s="174"/>
      <c r="AD97" s="174"/>
      <c r="AE97" s="174"/>
      <c r="AF97" s="174"/>
      <c r="AG97" s="174"/>
      <c r="AH97" s="141"/>
      <c r="AI97" s="141"/>
    </row>
    <row r="98" spans="2:35">
      <c r="B98" s="106"/>
      <c r="C98" s="176"/>
      <c r="D98" s="181"/>
      <c r="E98" s="181"/>
      <c r="F98" s="181"/>
      <c r="G98" s="181"/>
      <c r="H98" s="181"/>
      <c r="I98" s="181"/>
      <c r="J98" s="178"/>
      <c r="K98" s="178"/>
      <c r="L98" s="181"/>
      <c r="M98" s="181"/>
      <c r="N98" s="181"/>
      <c r="O98" s="181"/>
      <c r="P98" s="181"/>
      <c r="Q98" s="181"/>
      <c r="R98" s="178"/>
      <c r="S98" s="178"/>
      <c r="T98" s="181"/>
      <c r="U98" s="181"/>
      <c r="V98" s="181"/>
      <c r="W98" s="181"/>
      <c r="X98" s="181"/>
      <c r="Y98" s="181"/>
      <c r="Z98" s="178"/>
      <c r="AA98" s="178"/>
      <c r="AB98" s="181"/>
      <c r="AC98" s="181"/>
      <c r="AD98" s="181"/>
      <c r="AE98" s="181"/>
      <c r="AF98" s="181"/>
      <c r="AG98" s="181"/>
      <c r="AH98" s="178"/>
      <c r="AI98" s="17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95"/>
  <sheetViews>
    <sheetView workbookViewId="0">
      <pane xSplit="3" ySplit="4" topLeftCell="T5" activePane="bottomRight" state="frozen"/>
      <selection activeCell="A56" sqref="A56:XFD56"/>
      <selection pane="topRight" activeCell="A56" sqref="A56:XFD56"/>
      <selection pane="bottomLeft" activeCell="A56" sqref="A56:XFD56"/>
      <selection pane="bottomRight" sqref="A1:XFD1048576"/>
    </sheetView>
  </sheetViews>
  <sheetFormatPr baseColWidth="10" defaultColWidth="10.83203125" defaultRowHeight="18" outlineLevelRow="1"/>
  <cols>
    <col min="1" max="1" width="5.58203125" style="39" customWidth="1"/>
    <col min="2" max="2" width="29.83203125" style="25" customWidth="1"/>
    <col min="3" max="3" width="34.5" style="25" customWidth="1"/>
    <col min="4" max="4" width="14" style="324" customWidth="1"/>
    <col min="5" max="5" width="9.25" style="324" customWidth="1"/>
    <col min="6" max="6" width="12.33203125" style="324" customWidth="1"/>
    <col min="7" max="7" width="10.75" style="324" customWidth="1"/>
    <col min="8" max="8" width="8.58203125" style="324" customWidth="1"/>
    <col min="9" max="9" width="10.33203125" style="324" customWidth="1"/>
    <col min="10" max="10" width="7" style="138" customWidth="1"/>
    <col min="11" max="11" width="6.83203125" style="138" customWidth="1"/>
    <col min="12" max="12" width="9.9140625" style="324" bestFit="1" customWidth="1"/>
    <col min="13" max="13" width="9.25" style="324" customWidth="1"/>
    <col min="14" max="14" width="10.08203125" style="324" bestFit="1" customWidth="1"/>
    <col min="15" max="15" width="10.08203125" style="324" customWidth="1"/>
    <col min="16" max="16" width="10.33203125" style="324" customWidth="1"/>
    <col min="17" max="17" width="9.83203125" style="324" bestFit="1" customWidth="1"/>
    <col min="18" max="18" width="8.58203125" style="138" bestFit="1" customWidth="1"/>
    <col min="19" max="19" width="8.83203125" style="138" bestFit="1" customWidth="1"/>
    <col min="20" max="20" width="10.33203125" style="324" bestFit="1" customWidth="1"/>
    <col min="21" max="21" width="8.33203125" style="324" customWidth="1"/>
    <col min="22" max="22" width="9.83203125" style="324" bestFit="1" customWidth="1"/>
    <col min="23" max="23" width="10.25" style="324" customWidth="1"/>
    <col min="24" max="24" width="8.83203125" style="324" customWidth="1"/>
    <col min="25" max="25" width="11.58203125" style="324" customWidth="1"/>
    <col min="26" max="26" width="8.58203125" style="138" bestFit="1" customWidth="1"/>
    <col min="27" max="27" width="8.83203125" style="138" bestFit="1" customWidth="1"/>
    <col min="28" max="28" width="9.58203125" style="25" customWidth="1"/>
    <col min="29" max="29" width="7.08203125" style="25" bestFit="1" customWidth="1"/>
    <col min="30" max="30" width="12.5" style="25" customWidth="1"/>
    <col min="31" max="31" width="4.5" style="25" customWidth="1"/>
    <col min="32" max="32" width="9.33203125" style="25" bestFit="1" customWidth="1"/>
    <col min="33" max="33" width="9.58203125" style="25" bestFit="1" customWidth="1"/>
    <col min="34" max="16384" width="10.83203125" style="25"/>
  </cols>
  <sheetData>
    <row r="1" spans="1:35">
      <c r="B1" s="39" t="s">
        <v>176</v>
      </c>
    </row>
    <row r="2" spans="1:35">
      <c r="A2" s="29"/>
      <c r="B2" s="116" t="s">
        <v>260</v>
      </c>
      <c r="C2" s="116" t="s">
        <v>261</v>
      </c>
      <c r="D2" s="29" t="str">
        <f>$B1&amp;D4&amp;D3</f>
        <v>COLOMBIAPre IFRS161H19</v>
      </c>
      <c r="E2" s="29" t="str">
        <f>$B1&amp;E3&amp;E4</f>
        <v>COLOMBIAAdj1H19</v>
      </c>
      <c r="F2" s="29" t="str">
        <f>$B1&amp;F4&amp;F3</f>
        <v>COLOMBIAPost IFRS161H19</v>
      </c>
      <c r="G2" s="29" t="str">
        <f>$B1&amp;G4&amp;G3</f>
        <v>COLOMBIAPre IFRS161H18</v>
      </c>
      <c r="H2" s="29" t="str">
        <f>$B1&amp;H3&amp;H4</f>
        <v>COLOMBIAAdj1H18</v>
      </c>
      <c r="I2" s="29" t="str">
        <f>$B1&amp;I4&amp;I3</f>
        <v>COLOMBIAPost IFRS161H18</v>
      </c>
      <c r="J2" s="322"/>
      <c r="K2" s="322"/>
      <c r="L2" s="29" t="str">
        <f>$B1&amp;L4&amp;L3</f>
        <v>COLOMBIAPre IFRS169M19</v>
      </c>
      <c r="M2" s="29" t="str">
        <f>$B1&amp;M3&amp;M4</f>
        <v>COLOMBIAAdj9M19</v>
      </c>
      <c r="N2" s="29" t="str">
        <f>$B1&amp;N4&amp;N3</f>
        <v>COLOMBIAPost IFRS169M19</v>
      </c>
      <c r="O2" s="29" t="str">
        <f>$B1&amp;O4&amp;O3</f>
        <v>COLOMBIAPre IFRS169M18</v>
      </c>
      <c r="P2" s="29" t="str">
        <f>$B1&amp;P3&amp;P4</f>
        <v>COLOMBIAAdj9M18</v>
      </c>
      <c r="Q2" s="29" t="str">
        <f>$B1&amp;Q4&amp;Q3</f>
        <v>COLOMBIAPost IFRS169M18</v>
      </c>
      <c r="R2" s="322"/>
      <c r="S2" s="322"/>
      <c r="T2" s="29" t="str">
        <f>$B1&amp;T4&amp;T3</f>
        <v>COLOMBIAPre IFRS16FY19</v>
      </c>
      <c r="U2" s="29" t="str">
        <f>$B1&amp;U3&amp;U4</f>
        <v>COLOMBIAAdjFY19</v>
      </c>
      <c r="V2" s="29" t="str">
        <f>$B1&amp;V4&amp;V3</f>
        <v>COLOMBIAPost IFRS16FY19</v>
      </c>
      <c r="W2" s="29" t="str">
        <f>$B1&amp;W4&amp;W3</f>
        <v>COLOMBIAPre IFRS16FY18</v>
      </c>
      <c r="X2" s="29" t="str">
        <f>$B1&amp;X3&amp;X4</f>
        <v>COLOMBIAAdjFY18</v>
      </c>
      <c r="Y2" s="29" t="str">
        <f>$B1&amp;Y4&amp;Y3</f>
        <v>COLOMBIAPost IFRS16FY18</v>
      </c>
      <c r="Z2" s="322"/>
      <c r="AA2" s="322"/>
    </row>
    <row r="3" spans="1:35" ht="18" customHeight="1">
      <c r="A3" s="325" t="s">
        <v>150</v>
      </c>
      <c r="B3" s="348" t="s">
        <v>318</v>
      </c>
      <c r="C3" s="326" t="s">
        <v>239</v>
      </c>
      <c r="D3" s="327" t="s">
        <v>234</v>
      </c>
      <c r="E3" s="328" t="s">
        <v>153</v>
      </c>
      <c r="F3" s="329" t="s">
        <v>234</v>
      </c>
      <c r="G3" s="327" t="s">
        <v>235</v>
      </c>
      <c r="H3" s="328" t="s">
        <v>153</v>
      </c>
      <c r="I3" s="329" t="s">
        <v>235</v>
      </c>
      <c r="J3" s="330" t="s">
        <v>310</v>
      </c>
      <c r="K3" s="330" t="s">
        <v>310</v>
      </c>
      <c r="L3" s="327" t="s">
        <v>236</v>
      </c>
      <c r="M3" s="328" t="s">
        <v>153</v>
      </c>
      <c r="N3" s="329" t="s">
        <v>236</v>
      </c>
      <c r="O3" s="327" t="s">
        <v>237</v>
      </c>
      <c r="P3" s="328" t="s">
        <v>153</v>
      </c>
      <c r="Q3" s="329" t="s">
        <v>237</v>
      </c>
      <c r="R3" s="330" t="s">
        <v>310</v>
      </c>
      <c r="S3" s="330" t="s">
        <v>310</v>
      </c>
      <c r="T3" s="327" t="s">
        <v>276</v>
      </c>
      <c r="U3" s="328" t="s">
        <v>153</v>
      </c>
      <c r="V3" s="329" t="s">
        <v>276</v>
      </c>
      <c r="W3" s="327" t="s">
        <v>277</v>
      </c>
      <c r="X3" s="328" t="s">
        <v>153</v>
      </c>
      <c r="Y3" s="329" t="s">
        <v>277</v>
      </c>
      <c r="Z3" s="330" t="s">
        <v>310</v>
      </c>
      <c r="AA3" s="330" t="s">
        <v>310</v>
      </c>
    </row>
    <row r="4" spans="1:35" ht="22.5" customHeight="1" thickBot="1">
      <c r="A4" s="235"/>
      <c r="B4" s="349" t="s">
        <v>198</v>
      </c>
      <c r="C4" s="122" t="s">
        <v>149</v>
      </c>
      <c r="D4" s="302" t="s">
        <v>155</v>
      </c>
      <c r="E4" s="331" t="str">
        <f>D3</f>
        <v>1H19</v>
      </c>
      <c r="F4" s="332" t="s">
        <v>156</v>
      </c>
      <c r="G4" s="302" t="s">
        <v>155</v>
      </c>
      <c r="H4" s="331" t="str">
        <f>G3</f>
        <v>1H18</v>
      </c>
      <c r="I4" s="332" t="s">
        <v>156</v>
      </c>
      <c r="J4" s="333" t="s">
        <v>155</v>
      </c>
      <c r="K4" s="333" t="s">
        <v>156</v>
      </c>
      <c r="L4" s="302" t="s">
        <v>155</v>
      </c>
      <c r="M4" s="331" t="str">
        <f>L3</f>
        <v>9M19</v>
      </c>
      <c r="N4" s="332" t="s">
        <v>156</v>
      </c>
      <c r="O4" s="302" t="s">
        <v>155</v>
      </c>
      <c r="P4" s="331" t="str">
        <f>O3</f>
        <v>9M18</v>
      </c>
      <c r="Q4" s="332" t="s">
        <v>156</v>
      </c>
      <c r="R4" s="333" t="s">
        <v>155</v>
      </c>
      <c r="S4" s="333" t="s">
        <v>156</v>
      </c>
      <c r="T4" s="302" t="s">
        <v>155</v>
      </c>
      <c r="U4" s="331" t="str">
        <f>T3</f>
        <v>FY19</v>
      </c>
      <c r="V4" s="332" t="s">
        <v>156</v>
      </c>
      <c r="W4" s="302" t="s">
        <v>155</v>
      </c>
      <c r="X4" s="331" t="str">
        <f>W3</f>
        <v>FY18</v>
      </c>
      <c r="Y4" s="332" t="s">
        <v>156</v>
      </c>
      <c r="Z4" s="333" t="s">
        <v>155</v>
      </c>
      <c r="AA4" s="333" t="s">
        <v>156</v>
      </c>
    </row>
    <row r="5" spans="1:35" hidden="1" outlineLevel="1">
      <c r="A5" s="43" t="s">
        <v>0</v>
      </c>
      <c r="B5" s="54" t="s">
        <v>200</v>
      </c>
      <c r="C5" s="44" t="s">
        <v>1</v>
      </c>
      <c r="D5" s="360">
        <v>5249835</v>
      </c>
      <c r="E5" s="334">
        <v>0</v>
      </c>
      <c r="F5" s="361">
        <v>5249835</v>
      </c>
      <c r="G5" s="362">
        <v>5097366</v>
      </c>
      <c r="H5" s="334">
        <v>0</v>
      </c>
      <c r="I5" s="361">
        <v>5097366</v>
      </c>
      <c r="J5" s="46">
        <f t="shared" ref="J5:J10" si="0">IF((ABS((D5/G5)-1))&lt;100%,(D5/G5)-1,"N/A")</f>
        <v>2.9911330675490122E-2</v>
      </c>
      <c r="K5" s="46">
        <f t="shared" ref="K5:K10" si="1">IF((ABS((F5/I5)-1))&lt;100%,(F5/I5)-1,"N/A")</f>
        <v>2.9911330675490122E-2</v>
      </c>
      <c r="L5" s="360">
        <v>7922962</v>
      </c>
      <c r="M5" s="334">
        <v>0</v>
      </c>
      <c r="N5" s="361">
        <v>7922962</v>
      </c>
      <c r="O5" s="362">
        <v>7640881</v>
      </c>
      <c r="P5" s="334">
        <v>0</v>
      </c>
      <c r="Q5" s="361">
        <v>7640881</v>
      </c>
      <c r="R5" s="46">
        <f t="shared" ref="R5:R10" si="2">IF((ABS((L5/O5)-1))&lt;100%,(L5/O5)-1,"N/A")</f>
        <v>3.6917339767495339E-2</v>
      </c>
      <c r="S5" s="46">
        <f t="shared" ref="S5:S10" si="3">IF((ABS((N5/Q5)-1))&lt;100%,(N5/Q5)-1,"N/A")</f>
        <v>3.6917339767495339E-2</v>
      </c>
      <c r="T5" s="360">
        <v>11029843</v>
      </c>
      <c r="U5" s="334">
        <v>0</v>
      </c>
      <c r="V5" s="361">
        <v>11029843</v>
      </c>
      <c r="W5" s="362">
        <v>10603611</v>
      </c>
      <c r="X5" s="334">
        <v>0</v>
      </c>
      <c r="Y5" s="361">
        <v>10603611</v>
      </c>
      <c r="Z5" s="46">
        <f t="shared" ref="Z5:Z10" si="4">IF((ABS((T5/W5)-1))&lt;100%,(T5/W5)-1,"N/A")</f>
        <v>4.0196872555962271E-2</v>
      </c>
      <c r="AA5" s="46">
        <f t="shared" ref="AA5:AA10" si="5">IF((ABS((V5/Y5)-1))&lt;100%,(V5/Y5)-1,"N/A")</f>
        <v>4.0196872555962271E-2</v>
      </c>
      <c r="AB5" s="360"/>
      <c r="AC5" s="334"/>
      <c r="AD5" s="361"/>
      <c r="AE5" s="362"/>
      <c r="AF5" s="334"/>
      <c r="AG5" s="361"/>
      <c r="AH5" s="46"/>
      <c r="AI5" s="46"/>
    </row>
    <row r="6" spans="1:35" hidden="1" outlineLevel="1">
      <c r="A6" s="43" t="s">
        <v>2</v>
      </c>
      <c r="B6" s="54" t="s">
        <v>2</v>
      </c>
      <c r="C6" s="44" t="s">
        <v>3</v>
      </c>
      <c r="D6" s="360">
        <v>312936</v>
      </c>
      <c r="E6" s="334">
        <v>0</v>
      </c>
      <c r="F6" s="361">
        <v>312936</v>
      </c>
      <c r="G6" s="362">
        <v>268952</v>
      </c>
      <c r="H6" s="334">
        <v>0</v>
      </c>
      <c r="I6" s="361">
        <v>268952</v>
      </c>
      <c r="J6" s="46">
        <f t="shared" si="0"/>
        <v>0.16353847526696219</v>
      </c>
      <c r="K6" s="46">
        <f t="shared" si="1"/>
        <v>0.16353847526696219</v>
      </c>
      <c r="L6" s="360">
        <v>497770</v>
      </c>
      <c r="M6" s="334">
        <v>0</v>
      </c>
      <c r="N6" s="361">
        <v>497770</v>
      </c>
      <c r="O6" s="362">
        <v>427267</v>
      </c>
      <c r="P6" s="334">
        <v>0</v>
      </c>
      <c r="Q6" s="361">
        <v>427267</v>
      </c>
      <c r="R6" s="46">
        <f t="shared" si="2"/>
        <v>0.16500923310248616</v>
      </c>
      <c r="S6" s="46">
        <f t="shared" si="3"/>
        <v>0.16500923310248616</v>
      </c>
      <c r="T6" s="360">
        <v>721586</v>
      </c>
      <c r="U6" s="334">
        <v>0</v>
      </c>
      <c r="V6" s="361">
        <v>721586</v>
      </c>
      <c r="W6" s="362">
        <v>607791</v>
      </c>
      <c r="X6" s="334">
        <v>0</v>
      </c>
      <c r="Y6" s="361">
        <v>607791</v>
      </c>
      <c r="Z6" s="46">
        <f t="shared" si="4"/>
        <v>0.18722718829334428</v>
      </c>
      <c r="AA6" s="46">
        <f t="shared" si="5"/>
        <v>0.18722718829334428</v>
      </c>
      <c r="AB6" s="360"/>
      <c r="AC6" s="334"/>
      <c r="AD6" s="361"/>
      <c r="AE6" s="362"/>
      <c r="AF6" s="334"/>
      <c r="AG6" s="361"/>
      <c r="AH6" s="46"/>
      <c r="AI6" s="46"/>
    </row>
    <row r="7" spans="1:35" collapsed="1">
      <c r="A7" s="68" t="s">
        <v>4</v>
      </c>
      <c r="B7" s="363" t="s">
        <v>4</v>
      </c>
      <c r="C7" s="162" t="s">
        <v>5</v>
      </c>
      <c r="D7" s="364">
        <v>5562771</v>
      </c>
      <c r="E7" s="365">
        <v>0</v>
      </c>
      <c r="F7" s="366">
        <v>5562771</v>
      </c>
      <c r="G7" s="364">
        <v>5366318</v>
      </c>
      <c r="H7" s="365">
        <v>0</v>
      </c>
      <c r="I7" s="366">
        <v>5366318</v>
      </c>
      <c r="J7" s="52">
        <f t="shared" si="0"/>
        <v>3.660852748569865E-2</v>
      </c>
      <c r="K7" s="52">
        <f t="shared" si="1"/>
        <v>3.660852748569865E-2</v>
      </c>
      <c r="L7" s="364">
        <v>8420732</v>
      </c>
      <c r="M7" s="365">
        <v>0</v>
      </c>
      <c r="N7" s="366">
        <v>8420732</v>
      </c>
      <c r="O7" s="364">
        <v>8068148</v>
      </c>
      <c r="P7" s="365">
        <v>0</v>
      </c>
      <c r="Q7" s="366">
        <v>8068148</v>
      </c>
      <c r="R7" s="52">
        <f t="shared" si="2"/>
        <v>4.3700735286462233E-2</v>
      </c>
      <c r="S7" s="52">
        <f t="shared" si="3"/>
        <v>4.3700735286462233E-2</v>
      </c>
      <c r="T7" s="364">
        <v>11751429</v>
      </c>
      <c r="U7" s="365">
        <v>0</v>
      </c>
      <c r="V7" s="366">
        <v>11751429</v>
      </c>
      <c r="W7" s="364">
        <v>11211402</v>
      </c>
      <c r="X7" s="365">
        <v>0</v>
      </c>
      <c r="Y7" s="366">
        <v>11211402</v>
      </c>
      <c r="Z7" s="52">
        <f t="shared" si="4"/>
        <v>4.8167660030386861E-2</v>
      </c>
      <c r="AA7" s="52">
        <f t="shared" si="5"/>
        <v>4.8167660030386861E-2</v>
      </c>
      <c r="AB7" s="364"/>
      <c r="AC7" s="365"/>
      <c r="AD7" s="366"/>
      <c r="AE7" s="364"/>
      <c r="AF7" s="365"/>
      <c r="AG7" s="366"/>
      <c r="AH7" s="52"/>
      <c r="AI7" s="52"/>
    </row>
    <row r="8" spans="1:35" hidden="1" outlineLevel="1">
      <c r="A8" s="43" t="s">
        <v>6</v>
      </c>
      <c r="B8" s="54" t="s">
        <v>6</v>
      </c>
      <c r="C8" s="44" t="s">
        <v>130</v>
      </c>
      <c r="D8" s="360">
        <v>-4310056</v>
      </c>
      <c r="E8" s="334">
        <v>22704</v>
      </c>
      <c r="F8" s="361">
        <v>-4287352</v>
      </c>
      <c r="G8" s="362">
        <v>-4133593</v>
      </c>
      <c r="H8" s="334">
        <v>21877</v>
      </c>
      <c r="I8" s="361">
        <v>-4111716</v>
      </c>
      <c r="J8" s="55">
        <f t="shared" si="0"/>
        <v>4.2689979395649225E-2</v>
      </c>
      <c r="K8" s="55">
        <f t="shared" si="1"/>
        <v>4.2715985248008348E-2</v>
      </c>
      <c r="L8" s="360">
        <v>-6507004</v>
      </c>
      <c r="M8" s="334">
        <v>36555</v>
      </c>
      <c r="N8" s="361">
        <v>-6470449</v>
      </c>
      <c r="O8" s="362">
        <v>-6214120</v>
      </c>
      <c r="P8" s="334">
        <v>33064</v>
      </c>
      <c r="Q8" s="361">
        <v>-6181056</v>
      </c>
      <c r="R8" s="55">
        <f t="shared" si="2"/>
        <v>4.7132015474435685E-2</v>
      </c>
      <c r="S8" s="55">
        <f t="shared" si="3"/>
        <v>4.6819346079375324E-2</v>
      </c>
      <c r="T8" s="360">
        <v>-8993379</v>
      </c>
      <c r="U8" s="334">
        <v>55849</v>
      </c>
      <c r="V8" s="361">
        <v>-8937530</v>
      </c>
      <c r="W8" s="362">
        <v>-8577653</v>
      </c>
      <c r="X8" s="334">
        <v>46432</v>
      </c>
      <c r="Y8" s="361">
        <v>-8531221</v>
      </c>
      <c r="Z8" s="55">
        <f t="shared" si="4"/>
        <v>4.846617134080855E-2</v>
      </c>
      <c r="AA8" s="55">
        <f t="shared" si="5"/>
        <v>4.7626125263898311E-2</v>
      </c>
      <c r="AB8" s="360"/>
      <c r="AC8" s="334"/>
      <c r="AD8" s="361"/>
      <c r="AE8" s="362"/>
      <c r="AF8" s="334"/>
      <c r="AG8" s="361"/>
      <c r="AH8" s="55"/>
      <c r="AI8" s="55"/>
    </row>
    <row r="9" spans="1:35" hidden="1" outlineLevel="1">
      <c r="A9" s="43" t="s">
        <v>97</v>
      </c>
      <c r="B9" s="54" t="s">
        <v>207</v>
      </c>
      <c r="C9" s="44" t="s">
        <v>98</v>
      </c>
      <c r="D9" s="49">
        <v>-12030</v>
      </c>
      <c r="E9" s="334">
        <v>-14561</v>
      </c>
      <c r="F9" s="335">
        <v>-26591</v>
      </c>
      <c r="G9" s="49">
        <v>-11004</v>
      </c>
      <c r="H9" s="334">
        <v>-13716</v>
      </c>
      <c r="I9" s="335">
        <v>-24720</v>
      </c>
      <c r="J9" s="55">
        <f t="shared" si="0"/>
        <v>9.3238822246455744E-2</v>
      </c>
      <c r="K9" s="55">
        <f t="shared" si="1"/>
        <v>7.5687702265372137E-2</v>
      </c>
      <c r="L9" s="49">
        <v>-16438</v>
      </c>
      <c r="M9" s="334">
        <v>-24823</v>
      </c>
      <c r="N9" s="335">
        <v>-41261</v>
      </c>
      <c r="O9" s="49">
        <v>-16090</v>
      </c>
      <c r="P9" s="334">
        <v>-20798</v>
      </c>
      <c r="Q9" s="335">
        <v>-36888</v>
      </c>
      <c r="R9" s="55">
        <f t="shared" si="2"/>
        <v>2.1628340584213701E-2</v>
      </c>
      <c r="S9" s="55">
        <f t="shared" si="3"/>
        <v>0.11854803730210373</v>
      </c>
      <c r="T9" s="49">
        <v>-23259</v>
      </c>
      <c r="U9" s="334">
        <v>-32790</v>
      </c>
      <c r="V9" s="335">
        <v>-56049</v>
      </c>
      <c r="W9" s="49">
        <v>-18870</v>
      </c>
      <c r="X9" s="334">
        <v>-31130</v>
      </c>
      <c r="Y9" s="335">
        <v>-50000</v>
      </c>
      <c r="Z9" s="55">
        <f t="shared" si="4"/>
        <v>0.2325914149443562</v>
      </c>
      <c r="AA9" s="55">
        <f t="shared" si="5"/>
        <v>0.12098000000000009</v>
      </c>
      <c r="AB9" s="49"/>
      <c r="AC9" s="334"/>
      <c r="AD9" s="335"/>
      <c r="AE9" s="49"/>
      <c r="AF9" s="334"/>
      <c r="AG9" s="335"/>
      <c r="AH9" s="55"/>
      <c r="AI9" s="55"/>
    </row>
    <row r="10" spans="1:35" collapsed="1">
      <c r="A10" s="81" t="s">
        <v>7</v>
      </c>
      <c r="B10" s="363" t="s">
        <v>7</v>
      </c>
      <c r="C10" s="162" t="s">
        <v>8</v>
      </c>
      <c r="D10" s="364">
        <v>1240685</v>
      </c>
      <c r="E10" s="365">
        <v>8143</v>
      </c>
      <c r="F10" s="366">
        <v>1248828</v>
      </c>
      <c r="G10" s="364">
        <v>1221721</v>
      </c>
      <c r="H10" s="365">
        <v>8161</v>
      </c>
      <c r="I10" s="366">
        <v>1229882</v>
      </c>
      <c r="J10" s="52">
        <f t="shared" si="0"/>
        <v>1.5522365581012387E-2</v>
      </c>
      <c r="K10" s="52">
        <f t="shared" si="1"/>
        <v>1.5404729884655577E-2</v>
      </c>
      <c r="L10" s="364">
        <v>1897290</v>
      </c>
      <c r="M10" s="365">
        <v>11732</v>
      </c>
      <c r="N10" s="366">
        <v>1909022</v>
      </c>
      <c r="O10" s="364">
        <v>1837938</v>
      </c>
      <c r="P10" s="365">
        <v>12266</v>
      </c>
      <c r="Q10" s="366">
        <v>1850204</v>
      </c>
      <c r="R10" s="52">
        <f t="shared" si="2"/>
        <v>3.2292710635505761E-2</v>
      </c>
      <c r="S10" s="52">
        <f t="shared" si="3"/>
        <v>3.179000802073717E-2</v>
      </c>
      <c r="T10" s="364">
        <v>2734791</v>
      </c>
      <c r="U10" s="365">
        <v>23059</v>
      </c>
      <c r="V10" s="366">
        <v>2757850</v>
      </c>
      <c r="W10" s="364">
        <v>2614879</v>
      </c>
      <c r="X10" s="365">
        <v>15302</v>
      </c>
      <c r="Y10" s="366">
        <v>2630181</v>
      </c>
      <c r="Z10" s="52">
        <f t="shared" si="4"/>
        <v>4.5857571229873439E-2</v>
      </c>
      <c r="AA10" s="52">
        <f t="shared" si="5"/>
        <v>4.8540005421680021E-2</v>
      </c>
      <c r="AB10" s="364"/>
      <c r="AC10" s="365"/>
      <c r="AD10" s="366"/>
      <c r="AE10" s="364"/>
      <c r="AF10" s="365"/>
      <c r="AG10" s="366"/>
      <c r="AH10" s="52"/>
      <c r="AI10" s="52"/>
    </row>
    <row r="11" spans="1:35" s="66" customFormat="1" ht="12">
      <c r="A11" s="58" t="s">
        <v>9</v>
      </c>
      <c r="B11" s="59" t="s">
        <v>9</v>
      </c>
      <c r="C11" s="60" t="s">
        <v>252</v>
      </c>
      <c r="D11" s="367">
        <f t="shared" ref="D11:I11" si="6">IFERROR(D10/D$7,"")</f>
        <v>0.22303362838412727</v>
      </c>
      <c r="E11" s="338" t="str">
        <f t="shared" si="6"/>
        <v/>
      </c>
      <c r="F11" s="368">
        <f t="shared" si="6"/>
        <v>0.2244974671795765</v>
      </c>
      <c r="G11" s="367">
        <f t="shared" si="6"/>
        <v>0.22766466690941536</v>
      </c>
      <c r="H11" s="338" t="str">
        <f t="shared" si="6"/>
        <v/>
      </c>
      <c r="I11" s="368">
        <f t="shared" si="6"/>
        <v>0.22918544894283194</v>
      </c>
      <c r="J11" s="62">
        <f>IF((ABS((D11-G11)*10000))&lt;1000,(D11-G11)*10000,"N/A")</f>
        <v>-46.310385252880948</v>
      </c>
      <c r="K11" s="62">
        <f>IF((ABS((F11-I11)*10000))&lt;1000,(F11-I11)*10000,"N/A")</f>
        <v>-46.879817632554385</v>
      </c>
      <c r="L11" s="367">
        <f t="shared" ref="L11:Q11" si="7">IFERROR(L10/L$7,"")</f>
        <v>0.22531176624549978</v>
      </c>
      <c r="M11" s="338" t="str">
        <f t="shared" si="7"/>
        <v/>
      </c>
      <c r="N11" s="368">
        <f t="shared" si="7"/>
        <v>0.2267049942926577</v>
      </c>
      <c r="O11" s="367">
        <f t="shared" si="7"/>
        <v>0.2278017210393265</v>
      </c>
      <c r="P11" s="338" t="str">
        <f t="shared" si="7"/>
        <v/>
      </c>
      <c r="Q11" s="368">
        <f t="shared" si="7"/>
        <v>0.22932202036948257</v>
      </c>
      <c r="R11" s="62">
        <f>IF((ABS((L11-O11)*10000))&lt;1000,(L11-O11)*10000,"N/A")</f>
        <v>-24.899547938267151</v>
      </c>
      <c r="S11" s="62">
        <f>IF((ABS((N11-Q11)*10000))&lt;1000,(N11-Q11)*10000,"N/A")</f>
        <v>-26.170260768248742</v>
      </c>
      <c r="T11" s="367">
        <f t="shared" ref="T11:Y11" si="8">IFERROR(T10/T$7,"")</f>
        <v>0.23271986751568682</v>
      </c>
      <c r="U11" s="338" t="str">
        <f t="shared" si="8"/>
        <v/>
      </c>
      <c r="V11" s="368">
        <f t="shared" si="8"/>
        <v>0.23468209696029307</v>
      </c>
      <c r="W11" s="367">
        <f t="shared" si="8"/>
        <v>0.23323389884690604</v>
      </c>
      <c r="X11" s="338" t="str">
        <f t="shared" si="8"/>
        <v/>
      </c>
      <c r="Y11" s="368">
        <f t="shared" si="8"/>
        <v>0.23459875937014835</v>
      </c>
      <c r="Z11" s="62">
        <f>IF((ABS((T11-W11)*10000))&lt;1000,(T11-W11)*10000,"N/A")</f>
        <v>-5.140313312192168</v>
      </c>
      <c r="AA11" s="62">
        <f>IF((ABS((V11-Y11)*10000))&lt;1000,(V11-Y11)*10000,"N/A")</f>
        <v>0.83337590144727525</v>
      </c>
      <c r="AB11" s="367"/>
      <c r="AC11" s="338"/>
      <c r="AD11" s="368"/>
      <c r="AE11" s="367"/>
      <c r="AF11" s="338"/>
      <c r="AG11" s="368"/>
      <c r="AH11" s="62"/>
      <c r="AI11" s="62"/>
    </row>
    <row r="12" spans="1:35" hidden="1" outlineLevel="1">
      <c r="A12" s="43" t="s">
        <v>10</v>
      </c>
      <c r="B12" s="54" t="s">
        <v>10</v>
      </c>
      <c r="C12" s="44" t="s">
        <v>11</v>
      </c>
      <c r="D12" s="49">
        <v>-981898</v>
      </c>
      <c r="E12" s="334">
        <v>107663</v>
      </c>
      <c r="F12" s="335">
        <v>-874235</v>
      </c>
      <c r="G12" s="49">
        <v>-958428</v>
      </c>
      <c r="H12" s="334">
        <v>105826</v>
      </c>
      <c r="I12" s="335">
        <v>-852602</v>
      </c>
      <c r="J12" s="46">
        <f>IF((ABS((D12/G12)-1))&lt;100%,(D12/G12)-1,"N/A")</f>
        <v>2.4488015792526907E-2</v>
      </c>
      <c r="K12" s="46">
        <f>IF((ABS((F12/I12)-1))&lt;100%,(F12/I12)-1,"N/A")</f>
        <v>2.5372917257993732E-2</v>
      </c>
      <c r="L12" s="49">
        <v>-1491606</v>
      </c>
      <c r="M12" s="334">
        <v>160059</v>
      </c>
      <c r="N12" s="335">
        <v>-1331547</v>
      </c>
      <c r="O12" s="49">
        <v>-1450679</v>
      </c>
      <c r="P12" s="334">
        <v>158510</v>
      </c>
      <c r="Q12" s="335">
        <v>-1292169</v>
      </c>
      <c r="R12" s="46">
        <f>IF((ABS((L12/O12)-1))&lt;100%,(L12/O12)-1,"N/A")</f>
        <v>2.8212306099419715E-2</v>
      </c>
      <c r="S12" s="46">
        <f>IF((ABS((N12/Q12)-1))&lt;100%,(N12/Q12)-1,"N/A")</f>
        <v>3.0474341978487418E-2</v>
      </c>
      <c r="T12" s="49">
        <v>-2015828</v>
      </c>
      <c r="U12" s="334">
        <v>209396</v>
      </c>
      <c r="V12" s="335">
        <v>-1806432</v>
      </c>
      <c r="W12" s="49">
        <v>-1960008</v>
      </c>
      <c r="X12" s="334">
        <v>213434</v>
      </c>
      <c r="Y12" s="335">
        <v>-1746574</v>
      </c>
      <c r="Z12" s="46">
        <f>IF((ABS((T12/W12)-1))&lt;100%,(T12/W12)-1,"N/A")</f>
        <v>2.8479475593977233E-2</v>
      </c>
      <c r="AA12" s="46">
        <f>IF((ABS((V12/Y12)-1))&lt;100%,(V12/Y12)-1,"N/A")</f>
        <v>3.4271665557829234E-2</v>
      </c>
      <c r="AB12" s="49"/>
      <c r="AC12" s="334"/>
      <c r="AD12" s="335"/>
      <c r="AE12" s="49"/>
      <c r="AF12" s="334"/>
      <c r="AG12" s="335"/>
      <c r="AH12" s="46"/>
      <c r="AI12" s="46"/>
    </row>
    <row r="13" spans="1:35" hidden="1" outlineLevel="1">
      <c r="A13" s="43" t="s">
        <v>157</v>
      </c>
      <c r="B13" s="54" t="s">
        <v>201</v>
      </c>
      <c r="C13" s="44" t="s">
        <v>99</v>
      </c>
      <c r="D13" s="49">
        <v>-124636</v>
      </c>
      <c r="E13" s="334">
        <v>-69621</v>
      </c>
      <c r="F13" s="335">
        <v>-194257</v>
      </c>
      <c r="G13" s="49">
        <v>-117773</v>
      </c>
      <c r="H13" s="334">
        <v>-69001</v>
      </c>
      <c r="I13" s="335">
        <v>-186774</v>
      </c>
      <c r="J13" s="46">
        <f>IF((ABS((D13/G13)-1))&lt;100%,(D13/G13)-1,"N/A")</f>
        <v>5.8273118626510412E-2</v>
      </c>
      <c r="K13" s="46">
        <f>IF((ABS((F13/I13)-1))&lt;100%,(F13/I13)-1,"N/A")</f>
        <v>4.0064462933813161E-2</v>
      </c>
      <c r="L13" s="49">
        <v>-189610</v>
      </c>
      <c r="M13" s="334">
        <v>-103170</v>
      </c>
      <c r="N13" s="335">
        <v>-292780</v>
      </c>
      <c r="O13" s="49">
        <v>-178549</v>
      </c>
      <c r="P13" s="334">
        <v>-103094</v>
      </c>
      <c r="Q13" s="335">
        <v>-281643</v>
      </c>
      <c r="R13" s="46">
        <f>IF((ABS((L13/O13)-1))&lt;100%,(L13/O13)-1,"N/A")</f>
        <v>6.1949380842233781E-2</v>
      </c>
      <c r="S13" s="46">
        <f>IF((ABS((N13/Q13)-1))&lt;100%,(N13/Q13)-1,"N/A")</f>
        <v>3.9542967515613814E-2</v>
      </c>
      <c r="T13" s="49">
        <v>-257625</v>
      </c>
      <c r="U13" s="334">
        <v>-133058</v>
      </c>
      <c r="V13" s="335">
        <v>-390683</v>
      </c>
      <c r="W13" s="49">
        <v>-242791</v>
      </c>
      <c r="X13" s="334">
        <v>-137812</v>
      </c>
      <c r="Y13" s="335">
        <v>-380603</v>
      </c>
      <c r="Z13" s="46">
        <f>IF((ABS((T13/W13)-1))&lt;100%,(T13/W13)-1,"N/A")</f>
        <v>6.1097816640649727E-2</v>
      </c>
      <c r="AA13" s="46">
        <f>IF((ABS((V13/Y13)-1))&lt;100%,(V13/Y13)-1,"N/A")</f>
        <v>2.648428940391967E-2</v>
      </c>
      <c r="AB13" s="49"/>
      <c r="AC13" s="334"/>
      <c r="AD13" s="335"/>
      <c r="AE13" s="49"/>
      <c r="AF13" s="334"/>
      <c r="AG13" s="335"/>
      <c r="AH13" s="46"/>
      <c r="AI13" s="46"/>
    </row>
    <row r="14" spans="1:35" s="37" customFormat="1" collapsed="1">
      <c r="A14" s="68"/>
      <c r="B14" s="69" t="s">
        <v>311</v>
      </c>
      <c r="C14" s="70" t="s">
        <v>312</v>
      </c>
      <c r="D14" s="75">
        <f>D12+D13</f>
        <v>-1106534</v>
      </c>
      <c r="E14" s="340">
        <f t="shared" ref="E14:I14" si="9">E12+E13</f>
        <v>38042</v>
      </c>
      <c r="F14" s="341">
        <f t="shared" si="9"/>
        <v>-1068492</v>
      </c>
      <c r="G14" s="75">
        <f t="shared" si="9"/>
        <v>-1076201</v>
      </c>
      <c r="H14" s="340">
        <f t="shared" si="9"/>
        <v>36825</v>
      </c>
      <c r="I14" s="341">
        <f t="shared" si="9"/>
        <v>-1039376</v>
      </c>
      <c r="J14" s="72">
        <f>IF((ABS((D14/G14)-1))&lt;100%,(D14/G14)-1,"N/A")</f>
        <v>2.8185255356573791E-2</v>
      </c>
      <c r="K14" s="72">
        <f>IF((ABS((F14/I14)-1))&lt;100%,(F14/I14)-1,"N/A")</f>
        <v>2.8012961623127719E-2</v>
      </c>
      <c r="L14" s="75">
        <f>L12+L13</f>
        <v>-1681216</v>
      </c>
      <c r="M14" s="340">
        <f t="shared" ref="M14:Q14" si="10">M12+M13</f>
        <v>56889</v>
      </c>
      <c r="N14" s="341">
        <f t="shared" si="10"/>
        <v>-1624327</v>
      </c>
      <c r="O14" s="75">
        <f t="shared" si="10"/>
        <v>-1629228</v>
      </c>
      <c r="P14" s="340">
        <f t="shared" si="10"/>
        <v>55416</v>
      </c>
      <c r="Q14" s="341">
        <f t="shared" si="10"/>
        <v>-1573812</v>
      </c>
      <c r="R14" s="72">
        <f>IF((ABS((L14/O14)-1))&lt;100%,(L14/O14)-1,"N/A")</f>
        <v>3.1909591536604998E-2</v>
      </c>
      <c r="S14" s="72">
        <f>IF((ABS((N14/Q14)-1))&lt;100%,(N14/Q14)-1,"N/A")</f>
        <v>3.2097226352321595E-2</v>
      </c>
      <c r="T14" s="75">
        <f>T12+T13</f>
        <v>-2273453</v>
      </c>
      <c r="U14" s="340">
        <f t="shared" ref="U14:Y14" si="11">U12+U13</f>
        <v>76338</v>
      </c>
      <c r="V14" s="341">
        <f t="shared" si="11"/>
        <v>-2197115</v>
      </c>
      <c r="W14" s="75">
        <f t="shared" si="11"/>
        <v>-2202799</v>
      </c>
      <c r="X14" s="340">
        <f t="shared" si="11"/>
        <v>75622</v>
      </c>
      <c r="Y14" s="341">
        <f t="shared" si="11"/>
        <v>-2127177</v>
      </c>
      <c r="Z14" s="72">
        <f>IF((ABS((T14/W14)-1))&lt;100%,(T14/W14)-1,"N/A")</f>
        <v>3.2074646847034094E-2</v>
      </c>
      <c r="AA14" s="72">
        <f>IF((ABS((V14/Y14)-1))&lt;100%,(V14/Y14)-1,"N/A")</f>
        <v>3.2878317131108448E-2</v>
      </c>
      <c r="AB14" s="75"/>
      <c r="AC14" s="340"/>
      <c r="AD14" s="341"/>
      <c r="AE14" s="75"/>
      <c r="AF14" s="340"/>
      <c r="AG14" s="341"/>
      <c r="AH14" s="72"/>
      <c r="AI14" s="72"/>
    </row>
    <row r="15" spans="1:35" s="343" customFormat="1" ht="12">
      <c r="A15" s="171" t="s">
        <v>157</v>
      </c>
      <c r="B15" s="59" t="s">
        <v>607</v>
      </c>
      <c r="C15" s="60" t="s">
        <v>606</v>
      </c>
      <c r="D15" s="65">
        <f>IFERROR(-D14/D$7,"")</f>
        <v>0.19891776957922588</v>
      </c>
      <c r="E15" s="342" t="str">
        <f t="shared" ref="E15" si="12">IFERROR(E14/E$7,"")</f>
        <v/>
      </c>
      <c r="F15" s="339">
        <f>IFERROR(-F14/F$7,"")</f>
        <v>0.19207909151751887</v>
      </c>
      <c r="G15" s="65">
        <f>IFERROR(-G14/G$7,"")</f>
        <v>0.20054737717742407</v>
      </c>
      <c r="H15" s="342" t="str">
        <f t="shared" ref="H15" si="13">IFERROR(H14/H$7,"")</f>
        <v/>
      </c>
      <c r="I15" s="339">
        <f>IFERROR(-I14/I$7,"")</f>
        <v>0.19368513010224142</v>
      </c>
      <c r="J15" s="62">
        <f>IF((ABS((D15-G15)*10000))&lt;1000,(D15-G15)*10000,"N/A")</f>
        <v>-16.296075981981907</v>
      </c>
      <c r="K15" s="62">
        <f>IF((ABS((F15-I15)*10000))&lt;1000,(F15-I15)*10000,"N/A")</f>
        <v>-16.060385847225522</v>
      </c>
      <c r="L15" s="65">
        <f>IFERROR(-L14/L$7,"")</f>
        <v>0.19965200174996664</v>
      </c>
      <c r="M15" s="342" t="str">
        <f t="shared" ref="M15" si="14">IFERROR(M14/M$7,"")</f>
        <v/>
      </c>
      <c r="N15" s="339">
        <f>IFERROR(-N14/N$7,"")</f>
        <v>0.19289617577189253</v>
      </c>
      <c r="O15" s="65">
        <f>IFERROR(-O14/O$7,"")</f>
        <v>0.20193333092055327</v>
      </c>
      <c r="P15" s="342" t="str">
        <f t="shared" ref="P15" si="15">IFERROR(P14/P$7,"")</f>
        <v/>
      </c>
      <c r="Q15" s="339">
        <f>IFERROR(-Q14/Q$7,"")</f>
        <v>0.19506484015910466</v>
      </c>
      <c r="R15" s="62">
        <f>IF((ABS((L15-O15)*10000))&lt;1000,(L15-O15)*10000,"N/A")</f>
        <v>-22.813291705866266</v>
      </c>
      <c r="S15" s="62">
        <f>IF((ABS((N15-Q15)*10000))&lt;1000,(N15-Q15)*10000,"N/A")</f>
        <v>-21.68664387212138</v>
      </c>
      <c r="T15" s="65">
        <f>IFERROR(-T14/T$7,"")</f>
        <v>0.19346183345021273</v>
      </c>
      <c r="U15" s="342" t="str">
        <f t="shared" ref="U15" si="16">IFERROR(U14/U$7,"")</f>
        <v/>
      </c>
      <c r="V15" s="339">
        <f>IFERROR(-V14/V$7,"")</f>
        <v>0.18696577241797571</v>
      </c>
      <c r="W15" s="65">
        <f>IFERROR(-W14/W$7,"")</f>
        <v>0.19647846005343489</v>
      </c>
      <c r="X15" s="342" t="str">
        <f t="shared" ref="X15" si="17">IFERROR(X14/X$7,"")</f>
        <v/>
      </c>
      <c r="Y15" s="339">
        <f>IFERROR(-Y14/Y$7,"")</f>
        <v>0.18973336251790812</v>
      </c>
      <c r="Z15" s="62">
        <f>IF((ABS((T15-W15)*10000))&lt;1000,(T15-W15)*10000,"N/A")</f>
        <v>-30.166266032221611</v>
      </c>
      <c r="AA15" s="62">
        <f>IF((ABS((V15-Y15)*10000))&lt;1000,(V15-Y15)*10000,"N/A")</f>
        <v>-27.675900999324099</v>
      </c>
      <c r="AB15" s="350"/>
      <c r="AC15" s="342"/>
      <c r="AD15" s="351"/>
      <c r="AE15" s="350"/>
      <c r="AF15" s="342"/>
      <c r="AG15" s="351"/>
      <c r="AH15" s="72"/>
      <c r="AI15" s="72"/>
    </row>
    <row r="16" spans="1:35">
      <c r="A16" s="81" t="s">
        <v>12</v>
      </c>
      <c r="B16" s="363" t="s">
        <v>12</v>
      </c>
      <c r="C16" s="162" t="s">
        <v>13</v>
      </c>
      <c r="D16" s="364">
        <v>134151</v>
      </c>
      <c r="E16" s="365">
        <v>46185</v>
      </c>
      <c r="F16" s="366">
        <v>180336</v>
      </c>
      <c r="G16" s="364">
        <v>145520</v>
      </c>
      <c r="H16" s="365">
        <v>44986</v>
      </c>
      <c r="I16" s="366">
        <v>190506</v>
      </c>
      <c r="J16" s="52">
        <f>IF((ABS((D16/G16)-1))&lt;100%,(D16/G16)-1,"N/A")</f>
        <v>-7.8126717976910398E-2</v>
      </c>
      <c r="K16" s="52">
        <f>IF((ABS((F16/I16)-1))&lt;100%,(F16/I16)-1,"N/A")</f>
        <v>-5.3384145381247805E-2</v>
      </c>
      <c r="L16" s="364">
        <v>216074</v>
      </c>
      <c r="M16" s="365">
        <v>68621</v>
      </c>
      <c r="N16" s="366">
        <v>284695</v>
      </c>
      <c r="O16" s="364">
        <v>208710</v>
      </c>
      <c r="P16" s="365">
        <v>67682</v>
      </c>
      <c r="Q16" s="366">
        <v>276392</v>
      </c>
      <c r="R16" s="52">
        <f>IF((ABS((L16/O16)-1))&lt;100%,(L16/O16)-1,"N/A")</f>
        <v>3.5283407599060901E-2</v>
      </c>
      <c r="S16" s="52">
        <f>IF((ABS((N16/Q16)-1))&lt;100%,(N16/Q16)-1,"N/A")</f>
        <v>3.0040666878925482E-2</v>
      </c>
      <c r="T16" s="364">
        <v>461338</v>
      </c>
      <c r="U16" s="365">
        <v>99397</v>
      </c>
      <c r="V16" s="366">
        <v>560735</v>
      </c>
      <c r="W16" s="364">
        <v>412080</v>
      </c>
      <c r="X16" s="365">
        <v>90924</v>
      </c>
      <c r="Y16" s="366">
        <v>503004</v>
      </c>
      <c r="Z16" s="52">
        <f>IF((ABS((T16/W16)-1))&lt;100%,(T16/W16)-1,"N/A")</f>
        <v>0.11953504173946805</v>
      </c>
      <c r="AA16" s="52">
        <f>IF((ABS((V16/Y16)-1))&lt;100%,(V16/Y16)-1,"N/A")</f>
        <v>0.11477244713759727</v>
      </c>
      <c r="AB16" s="364"/>
      <c r="AC16" s="365"/>
      <c r="AD16" s="366"/>
      <c r="AE16" s="364"/>
      <c r="AF16" s="365"/>
      <c r="AG16" s="366"/>
      <c r="AH16" s="52"/>
      <c r="AI16" s="52"/>
    </row>
    <row r="17" spans="1:35" s="66" customFormat="1" ht="12">
      <c r="A17" s="58" t="s">
        <v>14</v>
      </c>
      <c r="B17" s="59" t="s">
        <v>14</v>
      </c>
      <c r="C17" s="60" t="s">
        <v>253</v>
      </c>
      <c r="D17" s="367">
        <f t="shared" ref="D17:I17" si="18">IFERROR(D16/D$7,"")</f>
        <v>2.4115858804901372E-2</v>
      </c>
      <c r="E17" s="338" t="str">
        <f t="shared" si="18"/>
        <v/>
      </c>
      <c r="F17" s="368">
        <f t="shared" si="18"/>
        <v>3.241837566205763E-2</v>
      </c>
      <c r="G17" s="367">
        <f t="shared" si="18"/>
        <v>2.7117289731991283E-2</v>
      </c>
      <c r="H17" s="338" t="str">
        <f t="shared" si="18"/>
        <v/>
      </c>
      <c r="I17" s="368">
        <f t="shared" si="18"/>
        <v>3.550031884059051E-2</v>
      </c>
      <c r="J17" s="62">
        <f>IF((ABS((D17-G17)*10000))&lt;1000,(D17-G17)*10000,"N/A")</f>
        <v>-30.014309270899112</v>
      </c>
      <c r="K17" s="62">
        <f>IF((ABS((F17-I17)*10000))&lt;1000,(F17-I17)*10000,"N/A")</f>
        <v>-30.819431785328796</v>
      </c>
      <c r="L17" s="367">
        <f t="shared" ref="L17:Q17" si="19">IFERROR(L16/L$7,"")</f>
        <v>2.5659764495533168E-2</v>
      </c>
      <c r="M17" s="338" t="str">
        <f t="shared" si="19"/>
        <v/>
      </c>
      <c r="N17" s="368">
        <f t="shared" si="19"/>
        <v>3.3808818520765178E-2</v>
      </c>
      <c r="O17" s="367">
        <f t="shared" si="19"/>
        <v>2.5868390118773229E-2</v>
      </c>
      <c r="P17" s="338" t="str">
        <f t="shared" si="19"/>
        <v/>
      </c>
      <c r="Q17" s="368">
        <f t="shared" si="19"/>
        <v>3.4257180210377894E-2</v>
      </c>
      <c r="R17" s="62">
        <f>IF((ABS((L17-O17)*10000))&lt;1000,(L17-O17)*10000,"N/A")</f>
        <v>-2.0862562324006073</v>
      </c>
      <c r="S17" s="62">
        <f>IF((ABS((N17-Q17)*10000))&lt;1000,(N17-Q17)*10000,"N/A")</f>
        <v>-4.4836168961271543</v>
      </c>
      <c r="T17" s="367">
        <f t="shared" ref="T17:Y17" si="20">IFERROR(T16/T$7,"")</f>
        <v>3.9258034065474082E-2</v>
      </c>
      <c r="U17" s="338" t="str">
        <f t="shared" si="20"/>
        <v/>
      </c>
      <c r="V17" s="368">
        <f t="shared" si="20"/>
        <v>4.7716324542317362E-2</v>
      </c>
      <c r="W17" s="367">
        <f t="shared" si="20"/>
        <v>3.6755438793471144E-2</v>
      </c>
      <c r="X17" s="338" t="str">
        <f t="shared" si="20"/>
        <v/>
      </c>
      <c r="Y17" s="368">
        <f t="shared" si="20"/>
        <v>4.4865396852240245E-2</v>
      </c>
      <c r="Z17" s="62">
        <f>IF((ABS((T17-W17)*10000))&lt;1000,(T17-W17)*10000,"N/A")</f>
        <v>25.025952720029373</v>
      </c>
      <c r="AA17" s="62">
        <f>IF((ABS((V17-Y17)*10000))&lt;1000,(V17-Y17)*10000,"N/A")</f>
        <v>28.509276900771166</v>
      </c>
      <c r="AB17" s="367"/>
      <c r="AC17" s="338"/>
      <c r="AD17" s="368"/>
      <c r="AE17" s="367"/>
      <c r="AF17" s="338"/>
      <c r="AG17" s="368"/>
      <c r="AH17" s="62"/>
      <c r="AI17" s="62"/>
    </row>
    <row r="18" spans="1:35" hidden="1" outlineLevel="1">
      <c r="A18" s="43" t="s">
        <v>15</v>
      </c>
      <c r="B18" s="54" t="s">
        <v>15</v>
      </c>
      <c r="C18" s="44" t="s">
        <v>132</v>
      </c>
      <c r="D18" s="49">
        <v>-31187</v>
      </c>
      <c r="E18" s="334">
        <v>0</v>
      </c>
      <c r="F18" s="335">
        <v>-31187</v>
      </c>
      <c r="G18" s="49">
        <v>-48898</v>
      </c>
      <c r="H18" s="334">
        <v>178</v>
      </c>
      <c r="I18" s="335">
        <v>-48720</v>
      </c>
      <c r="J18" s="46">
        <f>IF((ABS((D18/G18)-1))&lt;100%,(D18/G18)-1,"N/A")</f>
        <v>-0.3622029530860158</v>
      </c>
      <c r="K18" s="46">
        <f>IF((ABS((F18/I18)-1))&lt;100%,(F18/I18)-1,"N/A")</f>
        <v>-0.35987274220032839</v>
      </c>
      <c r="L18" s="49">
        <v>-34128</v>
      </c>
      <c r="M18" s="334">
        <v>172</v>
      </c>
      <c r="N18" s="335">
        <v>-33956</v>
      </c>
      <c r="O18" s="49">
        <v>-51159</v>
      </c>
      <c r="P18" s="334">
        <v>182</v>
      </c>
      <c r="Q18" s="335">
        <v>-50977</v>
      </c>
      <c r="R18" s="46">
        <f>IF((ABS((L18/O18)-1))&lt;100%,(L18/O18)-1,"N/A")</f>
        <v>-0.33290330147188174</v>
      </c>
      <c r="S18" s="46">
        <f>IF((ABS((N18/Q18)-1))&lt;100%,(N18/Q18)-1,"N/A")</f>
        <v>-0.33389567844321955</v>
      </c>
      <c r="T18" s="49">
        <v>-77637</v>
      </c>
      <c r="U18" s="334">
        <v>364</v>
      </c>
      <c r="V18" s="335">
        <v>-77273</v>
      </c>
      <c r="W18" s="49">
        <v>-73258</v>
      </c>
      <c r="X18" s="334">
        <v>178</v>
      </c>
      <c r="Y18" s="335">
        <v>-73080</v>
      </c>
      <c r="Z18" s="46">
        <f>IF((ABS((T18/W18)-1))&lt;100%,(T18/W18)-1,"N/A")</f>
        <v>5.9775041633678194E-2</v>
      </c>
      <c r="AA18" s="46">
        <f>IF((ABS((V18/Y18)-1))&lt;100%,(V18/Y18)-1,"N/A")</f>
        <v>5.7375478927202961E-2</v>
      </c>
      <c r="AB18" s="49"/>
      <c r="AC18" s="334"/>
      <c r="AD18" s="335"/>
      <c r="AE18" s="49"/>
      <c r="AF18" s="334"/>
      <c r="AG18" s="335"/>
      <c r="AH18" s="46"/>
      <c r="AI18" s="46"/>
    </row>
    <row r="19" spans="1:35" s="37" customFormat="1" collapsed="1">
      <c r="A19" s="68" t="s">
        <v>16</v>
      </c>
      <c r="B19" s="69" t="s">
        <v>16</v>
      </c>
      <c r="C19" s="70" t="s">
        <v>250</v>
      </c>
      <c r="D19" s="75">
        <v>102964</v>
      </c>
      <c r="E19" s="340">
        <v>46185</v>
      </c>
      <c r="F19" s="341">
        <v>149149</v>
      </c>
      <c r="G19" s="75">
        <v>96622</v>
      </c>
      <c r="H19" s="340">
        <v>45164</v>
      </c>
      <c r="I19" s="341">
        <v>141786</v>
      </c>
      <c r="J19" s="72">
        <f>IF((ABS((D19/G19)-1))&lt;100%,(D19/G19)-1,"N/A")</f>
        <v>6.5637225476599559E-2</v>
      </c>
      <c r="K19" s="72">
        <f>IF((ABS((F19/I19)-1))&lt;100%,(F19/I19)-1,"N/A")</f>
        <v>5.1930373943830821E-2</v>
      </c>
      <c r="L19" s="75">
        <v>181946</v>
      </c>
      <c r="M19" s="340">
        <v>68793</v>
      </c>
      <c r="N19" s="341">
        <v>250739</v>
      </c>
      <c r="O19" s="75">
        <v>157551</v>
      </c>
      <c r="P19" s="340">
        <v>67864</v>
      </c>
      <c r="Q19" s="341">
        <v>225415</v>
      </c>
      <c r="R19" s="72">
        <f>IF((ABS((L19/O19)-1))&lt;100%,(L19/O19)-1,"N/A")</f>
        <v>0.15483875062678121</v>
      </c>
      <c r="S19" s="72">
        <f>IF((ABS((N19/Q19)-1))&lt;100%,(N19/Q19)-1,"N/A")</f>
        <v>0.11234389903067665</v>
      </c>
      <c r="T19" s="75">
        <v>383701</v>
      </c>
      <c r="U19" s="340">
        <v>99761</v>
      </c>
      <c r="V19" s="341">
        <v>483462</v>
      </c>
      <c r="W19" s="75">
        <v>338822</v>
      </c>
      <c r="X19" s="340">
        <v>91102</v>
      </c>
      <c r="Y19" s="341">
        <v>429924</v>
      </c>
      <c r="Z19" s="72">
        <f>IF((ABS((T19/W19)-1))&lt;100%,(T19/W19)-1,"N/A")</f>
        <v>0.13245597983602009</v>
      </c>
      <c r="AA19" s="72">
        <f>IF((ABS((V19/Y19)-1))&lt;100%,(V19/Y19)-1,"N/A")</f>
        <v>0.12452898651854749</v>
      </c>
      <c r="AB19" s="75"/>
      <c r="AC19" s="340"/>
      <c r="AD19" s="341"/>
      <c r="AE19" s="75"/>
      <c r="AF19" s="340"/>
      <c r="AG19" s="341"/>
      <c r="AH19" s="72"/>
      <c r="AI19" s="72"/>
    </row>
    <row r="20" spans="1:35" s="66" customFormat="1" ht="12" hidden="1" outlineLevel="1">
      <c r="A20" s="58" t="s">
        <v>17</v>
      </c>
      <c r="B20" s="59" t="s">
        <v>17</v>
      </c>
      <c r="C20" s="60" t="s">
        <v>18</v>
      </c>
      <c r="D20" s="65">
        <f t="shared" ref="D20:I20" si="21">IFERROR(D19/D$7,"")</f>
        <v>1.8509480257231512E-2</v>
      </c>
      <c r="E20" s="338" t="str">
        <f t="shared" si="21"/>
        <v/>
      </c>
      <c r="F20" s="339">
        <f t="shared" si="21"/>
        <v>2.6811997114387774E-2</v>
      </c>
      <c r="G20" s="65">
        <f t="shared" si="21"/>
        <v>1.8005269162207682E-2</v>
      </c>
      <c r="H20" s="338" t="str">
        <f t="shared" si="21"/>
        <v/>
      </c>
      <c r="I20" s="339">
        <f t="shared" si="21"/>
        <v>2.6421468127680842E-2</v>
      </c>
      <c r="J20" s="62">
        <f>IF((ABS((D20-G20)*10000))&lt;1000,(D20-G20)*10000,"N/A")</f>
        <v>5.0421109502383006</v>
      </c>
      <c r="K20" s="62">
        <f>IF((ABS((F20-I20)*10000))&lt;1000,(F20-I20)*10000,"N/A")</f>
        <v>3.9052898670693255</v>
      </c>
      <c r="L20" s="65">
        <f t="shared" ref="L20:Q20" si="22">IFERROR(L19/L$7,"")</f>
        <v>2.1606910183105222E-2</v>
      </c>
      <c r="M20" s="338" t="str">
        <f t="shared" si="22"/>
        <v/>
      </c>
      <c r="N20" s="339">
        <f t="shared" si="22"/>
        <v>2.9776389986048719E-2</v>
      </c>
      <c r="O20" s="65">
        <f t="shared" si="22"/>
        <v>1.9527529737927464E-2</v>
      </c>
      <c r="P20" s="338" t="str">
        <f t="shared" si="22"/>
        <v/>
      </c>
      <c r="Q20" s="339">
        <f t="shared" si="22"/>
        <v>2.7938877670563307E-2</v>
      </c>
      <c r="R20" s="62">
        <f>IF((ABS((L20-O20)*10000))&lt;1000,(L20-O20)*10000,"N/A")</f>
        <v>20.793804451777579</v>
      </c>
      <c r="S20" s="62">
        <f>IF((ABS((N20-Q20)*10000))&lt;1000,(N20-Q20)*10000,"N/A")</f>
        <v>18.375123154854116</v>
      </c>
      <c r="T20" s="65">
        <f t="shared" ref="T20:Y20" si="23">IFERROR(T19/T$7,"")</f>
        <v>3.2651433285262585E-2</v>
      </c>
      <c r="U20" s="338" t="str">
        <f t="shared" si="23"/>
        <v/>
      </c>
      <c r="V20" s="339">
        <f t="shared" si="23"/>
        <v>4.1140698718428202E-2</v>
      </c>
      <c r="W20" s="65">
        <f t="shared" si="23"/>
        <v>3.0221198026794509E-2</v>
      </c>
      <c r="X20" s="338" t="str">
        <f t="shared" si="23"/>
        <v/>
      </c>
      <c r="Y20" s="339">
        <f t="shared" si="23"/>
        <v>3.8347032779664843E-2</v>
      </c>
      <c r="Z20" s="62">
        <f>IF((ABS((T20-W20)*10000))&lt;1000,(T20-W20)*10000,"N/A")</f>
        <v>24.302352584680762</v>
      </c>
      <c r="AA20" s="62">
        <f>IF((ABS((V20-Y20)*10000))&lt;1000,(V20-Y20)*10000,"N/A")</f>
        <v>27.936659387633593</v>
      </c>
      <c r="AB20" s="65"/>
      <c r="AC20" s="338"/>
      <c r="AD20" s="339"/>
      <c r="AE20" s="65"/>
      <c r="AF20" s="338"/>
      <c r="AG20" s="339"/>
      <c r="AH20" s="62"/>
      <c r="AI20" s="62"/>
    </row>
    <row r="21" spans="1:35" hidden="1" outlineLevel="1">
      <c r="A21" s="68" t="s">
        <v>19</v>
      </c>
      <c r="B21" s="369" t="s">
        <v>19</v>
      </c>
      <c r="C21" s="70" t="s">
        <v>131</v>
      </c>
      <c r="D21" s="49">
        <v>-153071</v>
      </c>
      <c r="E21" s="334">
        <v>-49499</v>
      </c>
      <c r="F21" s="335">
        <v>-202570</v>
      </c>
      <c r="G21" s="49">
        <v>-186393</v>
      </c>
      <c r="H21" s="334">
        <v>-52954</v>
      </c>
      <c r="I21" s="335">
        <v>-239347</v>
      </c>
      <c r="J21" s="46">
        <f>IF((ABS((D21/G21)-1))&lt;100%,(D21/G21)-1,"N/A")</f>
        <v>-0.17877280799171646</v>
      </c>
      <c r="K21" s="46">
        <f>IF((ABS((F21/I21)-1))&lt;100%,(F21/I21)-1,"N/A")</f>
        <v>-0.15365557119997331</v>
      </c>
      <c r="L21" s="49">
        <v>-233902</v>
      </c>
      <c r="M21" s="334">
        <v>-73510</v>
      </c>
      <c r="N21" s="335">
        <v>-307412</v>
      </c>
      <c r="O21" s="49">
        <v>-277885</v>
      </c>
      <c r="P21" s="334">
        <v>-79268</v>
      </c>
      <c r="Q21" s="335">
        <v>-357153</v>
      </c>
      <c r="R21" s="46">
        <f>IF((ABS((L21/O21)-1))&lt;100%,(L21/O21)-1,"N/A")</f>
        <v>-0.15827770480594494</v>
      </c>
      <c r="S21" s="46">
        <f>IF((ABS((N21/Q21)-1))&lt;100%,(N21/Q21)-1,"N/A")</f>
        <v>-0.13927084470801032</v>
      </c>
      <c r="T21" s="49">
        <v>-348476</v>
      </c>
      <c r="U21" s="334">
        <v>-99920</v>
      </c>
      <c r="V21" s="335">
        <v>-448396</v>
      </c>
      <c r="W21" s="49">
        <v>-363414</v>
      </c>
      <c r="X21" s="334">
        <v>-105605</v>
      </c>
      <c r="Y21" s="335">
        <v>-469019</v>
      </c>
      <c r="Z21" s="46">
        <f>IF((ABS((T21/W21)-1))&lt;100%,(T21/W21)-1,"N/A")</f>
        <v>-4.1104635484598862E-2</v>
      </c>
      <c r="AA21" s="46">
        <f>IF((ABS((V21/Y21)-1))&lt;100%,(V21/Y21)-1,"N/A")</f>
        <v>-4.3970500128992618E-2</v>
      </c>
      <c r="AB21" s="49"/>
      <c r="AC21" s="334"/>
      <c r="AD21" s="335"/>
      <c r="AE21" s="49"/>
      <c r="AF21" s="334"/>
      <c r="AG21" s="335"/>
      <c r="AH21" s="46"/>
      <c r="AI21" s="46"/>
    </row>
    <row r="22" spans="1:35" collapsed="1">
      <c r="A22" s="50" t="s">
        <v>100</v>
      </c>
      <c r="B22" s="363" t="s">
        <v>320</v>
      </c>
      <c r="C22" s="162" t="s">
        <v>34</v>
      </c>
      <c r="D22" s="364">
        <v>270817</v>
      </c>
      <c r="E22" s="365">
        <v>130367</v>
      </c>
      <c r="F22" s="366">
        <v>401184</v>
      </c>
      <c r="G22" s="364">
        <v>274297</v>
      </c>
      <c r="H22" s="365">
        <v>127703</v>
      </c>
      <c r="I22" s="366">
        <v>402000</v>
      </c>
      <c r="J22" s="52">
        <f>IF((ABS((D22/G22)-1))&lt;100%,(D22/G22)-1,"N/A")</f>
        <v>-1.2686977983718428E-2</v>
      </c>
      <c r="K22" s="52">
        <f>IF((ABS((F22/I22)-1))&lt;100%,(F22/I22)-1,"N/A")</f>
        <v>-2.0298507462686022E-3</v>
      </c>
      <c r="L22" s="364">
        <v>422122</v>
      </c>
      <c r="M22" s="365">
        <v>196614</v>
      </c>
      <c r="N22" s="366">
        <v>618736</v>
      </c>
      <c r="O22" s="364">
        <v>403349</v>
      </c>
      <c r="P22" s="365">
        <v>191574</v>
      </c>
      <c r="Q22" s="366">
        <v>594923</v>
      </c>
      <c r="R22" s="52">
        <f>IF((ABS((L22/O22)-1))&lt;100%,(L22/O22)-1,"N/A")</f>
        <v>4.6542820237561067E-2</v>
      </c>
      <c r="S22" s="52">
        <f>IF((ABS((N22/Q22)-1))&lt;100%,(N22/Q22)-1,"N/A")</f>
        <v>4.0027028707916745E-2</v>
      </c>
      <c r="T22" s="364">
        <v>742222</v>
      </c>
      <c r="U22" s="365">
        <v>265245</v>
      </c>
      <c r="V22" s="366">
        <v>1007467</v>
      </c>
      <c r="W22" s="364">
        <v>673741</v>
      </c>
      <c r="X22" s="365">
        <v>259866</v>
      </c>
      <c r="Y22" s="366">
        <v>933607</v>
      </c>
      <c r="Z22" s="52">
        <f>IF((ABS((T22/W22)-1))&lt;100%,(T22/W22)-1,"N/A")</f>
        <v>0.10164291619479893</v>
      </c>
      <c r="AA22" s="52">
        <f>IF((ABS((V22/Y22)-1))&lt;100%,(V22/Y22)-1,"N/A")</f>
        <v>7.9112517365443891E-2</v>
      </c>
      <c r="AB22" s="364"/>
      <c r="AC22" s="365"/>
      <c r="AD22" s="366"/>
      <c r="AE22" s="364"/>
      <c r="AF22" s="365"/>
      <c r="AG22" s="366"/>
      <c r="AH22" s="52"/>
      <c r="AI22" s="52"/>
    </row>
    <row r="23" spans="1:35" s="66" customFormat="1" ht="12">
      <c r="A23" s="58" t="s">
        <v>35</v>
      </c>
      <c r="B23" s="59" t="s">
        <v>35</v>
      </c>
      <c r="C23" s="60" t="s">
        <v>255</v>
      </c>
      <c r="D23" s="367">
        <f t="shared" ref="D23:I23" si="24">IFERROR(D22/D$7,"")</f>
        <v>4.8683830414733953E-2</v>
      </c>
      <c r="E23" s="338" t="str">
        <f t="shared" si="24"/>
        <v/>
      </c>
      <c r="F23" s="368">
        <f t="shared" si="24"/>
        <v>7.2119452697225903E-2</v>
      </c>
      <c r="G23" s="367">
        <f t="shared" si="24"/>
        <v>5.1114563095217239E-2</v>
      </c>
      <c r="H23" s="338" t="str">
        <f t="shared" si="24"/>
        <v/>
      </c>
      <c r="I23" s="368">
        <f t="shared" si="24"/>
        <v>7.4911699232136447E-2</v>
      </c>
      <c r="J23" s="62">
        <f>IF((ABS((D23-G23)*10000))&lt;1000,(D23-G23)*10000,"N/A")</f>
        <v>-24.307326804832858</v>
      </c>
      <c r="K23" s="62">
        <f>IF((ABS((F23-I23)*10000))&lt;1000,(F23-I23)*10000,"N/A")</f>
        <v>-27.922465349105448</v>
      </c>
      <c r="L23" s="367">
        <f t="shared" ref="L23:Q23" si="25">IFERROR(L22/L$7,"")</f>
        <v>5.0128896157721203E-2</v>
      </c>
      <c r="M23" s="338" t="str">
        <f t="shared" si="25"/>
        <v/>
      </c>
      <c r="N23" s="368">
        <f t="shared" si="25"/>
        <v>7.3477697663338531E-2</v>
      </c>
      <c r="O23" s="367">
        <f t="shared" si="25"/>
        <v>4.9992761659800988E-2</v>
      </c>
      <c r="P23" s="338" t="str">
        <f t="shared" si="25"/>
        <v/>
      </c>
      <c r="Q23" s="368">
        <f t="shared" si="25"/>
        <v>7.3737244284561965E-2</v>
      </c>
      <c r="R23" s="62">
        <f>IF((ABS((L23-O23)*10000))&lt;1000,(L23-O23)*10000,"N/A")</f>
        <v>1.3613449792021504</v>
      </c>
      <c r="S23" s="62">
        <f>IF((ABS((N23-Q23)*10000))&lt;1000,(N23-Q23)*10000,"N/A")</f>
        <v>-2.5954662122343319</v>
      </c>
      <c r="T23" s="367">
        <f t="shared" ref="T23:Y23" si="26">IFERROR(T22/T$7,"")</f>
        <v>6.3160148438117611E-2</v>
      </c>
      <c r="U23" s="338" t="str">
        <f t="shared" si="26"/>
        <v/>
      </c>
      <c r="V23" s="368">
        <f t="shared" si="26"/>
        <v>8.5731445937340903E-2</v>
      </c>
      <c r="W23" s="367">
        <f t="shared" si="26"/>
        <v>6.0094268317200647E-2</v>
      </c>
      <c r="X23" s="338" t="str">
        <f t="shared" si="26"/>
        <v/>
      </c>
      <c r="Y23" s="368">
        <f t="shared" si="26"/>
        <v>8.3272992976257565E-2</v>
      </c>
      <c r="Z23" s="62">
        <f>IF((ABS((T23-W23)*10000))&lt;1000,(T23-W23)*10000,"N/A")</f>
        <v>30.658801209169638</v>
      </c>
      <c r="AA23" s="62">
        <f>IF((ABS((V23-Y23)*10000))&lt;1000,(V23-Y23)*10000,"N/A")</f>
        <v>24.584529610833378</v>
      </c>
      <c r="AB23" s="367"/>
      <c r="AC23" s="338"/>
      <c r="AD23" s="368"/>
      <c r="AE23" s="367"/>
      <c r="AF23" s="338"/>
      <c r="AG23" s="368"/>
      <c r="AH23" s="62"/>
      <c r="AI23" s="62"/>
    </row>
    <row r="24" spans="1:35" s="174" customFormat="1" ht="14.5">
      <c r="A24" s="262"/>
      <c r="D24" s="370"/>
      <c r="E24" s="370"/>
      <c r="F24" s="370"/>
      <c r="G24" s="371"/>
      <c r="H24" s="371"/>
      <c r="I24" s="371"/>
      <c r="J24" s="141"/>
      <c r="K24" s="141"/>
      <c r="L24" s="371"/>
      <c r="M24" s="371"/>
      <c r="N24" s="371"/>
      <c r="O24" s="371"/>
      <c r="P24" s="371"/>
      <c r="Q24" s="371"/>
      <c r="R24" s="141"/>
      <c r="S24" s="141"/>
      <c r="T24" s="371"/>
      <c r="U24" s="371"/>
      <c r="V24" s="371"/>
      <c r="W24" s="371"/>
      <c r="X24" s="371"/>
      <c r="Y24" s="371"/>
      <c r="Z24" s="141"/>
      <c r="AA24" s="141"/>
    </row>
    <row r="25" spans="1:35">
      <c r="B25" s="39" t="s">
        <v>178</v>
      </c>
      <c r="C25" s="181"/>
      <c r="D25" s="19"/>
      <c r="E25" s="19"/>
      <c r="F25" s="19"/>
      <c r="G25" s="19"/>
      <c r="H25" s="19"/>
      <c r="I25" s="19"/>
      <c r="J25" s="103"/>
      <c r="K25" s="103"/>
      <c r="L25" s="19"/>
      <c r="M25" s="19"/>
      <c r="N25" s="19"/>
      <c r="O25" s="19"/>
      <c r="P25" s="19"/>
      <c r="Q25" s="19"/>
      <c r="R25" s="103"/>
      <c r="S25" s="103"/>
      <c r="T25" s="19"/>
      <c r="U25" s="19"/>
      <c r="V25" s="19"/>
      <c r="W25" s="19"/>
      <c r="X25" s="19"/>
      <c r="Y25" s="19"/>
      <c r="Z25" s="373"/>
      <c r="AA25" s="373"/>
    </row>
    <row r="26" spans="1:35">
      <c r="B26" s="116" t="s">
        <v>264</v>
      </c>
      <c r="C26" s="116" t="s">
        <v>265</v>
      </c>
      <c r="D26" s="29" t="str">
        <f>$B25&amp;D28&amp;D27</f>
        <v>URUGUAYPre IFRS161H19</v>
      </c>
      <c r="E26" s="29" t="str">
        <f>$B25&amp;E27&amp;E28</f>
        <v>URUGUAYAdj1H19</v>
      </c>
      <c r="F26" s="29" t="str">
        <f>$B25&amp;F28&amp;F27</f>
        <v>URUGUAYPost IFRS161H19</v>
      </c>
      <c r="G26" s="29" t="str">
        <f>$B25&amp;G28&amp;G27</f>
        <v>URUGUAYPre IFRS161H18</v>
      </c>
      <c r="H26" s="29" t="str">
        <f>$B25&amp;H27&amp;H28</f>
        <v>URUGUAYAdj1H18</v>
      </c>
      <c r="I26" s="29" t="str">
        <f>$B25&amp;I28&amp;I27</f>
        <v>URUGUAYPost IFRS161H18</v>
      </c>
      <c r="J26" s="322"/>
      <c r="K26" s="322"/>
      <c r="L26" s="29" t="str">
        <f>$B25&amp;L28&amp;L27</f>
        <v>URUGUAYPre IFRS169M19</v>
      </c>
      <c r="M26" s="29" t="str">
        <f>$B25&amp;M27&amp;M28</f>
        <v>URUGUAYAdj9M19</v>
      </c>
      <c r="N26" s="29" t="str">
        <f>$B25&amp;N28&amp;N27</f>
        <v>URUGUAYPost IFRS169M19</v>
      </c>
      <c r="O26" s="29" t="str">
        <f>$B25&amp;O28&amp;O27</f>
        <v>URUGUAYPre IFRS169M18</v>
      </c>
      <c r="P26" s="29" t="str">
        <f>$B25&amp;P27&amp;P28</f>
        <v>URUGUAYAdj9M18</v>
      </c>
      <c r="Q26" s="29" t="str">
        <f>$B25&amp;Q28&amp;Q27</f>
        <v>URUGUAYPost IFRS169M18</v>
      </c>
      <c r="R26" s="322"/>
      <c r="S26" s="322"/>
      <c r="T26" s="29" t="str">
        <f>$B25&amp;T28&amp;T27</f>
        <v>URUGUAYPre IFRS16FY19</v>
      </c>
      <c r="U26" s="29" t="str">
        <f>$B25&amp;U27&amp;U28</f>
        <v>URUGUAYAdjFY19</v>
      </c>
      <c r="V26" s="29" t="str">
        <f>$B25&amp;V28&amp;V27</f>
        <v>URUGUAYPost IFRS16FY19</v>
      </c>
      <c r="W26" s="29" t="str">
        <f>$B25&amp;W28&amp;W27</f>
        <v>URUGUAYPre IFRS16FY18</v>
      </c>
      <c r="X26" s="29" t="str">
        <f>$B25&amp;X27&amp;X28</f>
        <v>URUGUAYAdjFY18</v>
      </c>
      <c r="Y26" s="29" t="str">
        <f>$B25&amp;Y28&amp;Y27</f>
        <v>URUGUAYPost IFRS16FY18</v>
      </c>
      <c r="Z26" s="322"/>
      <c r="AA26" s="322"/>
    </row>
    <row r="27" spans="1:35" ht="21" customHeight="1">
      <c r="A27" s="325" t="s">
        <v>150</v>
      </c>
      <c r="B27" s="348" t="s">
        <v>318</v>
      </c>
      <c r="C27" s="326" t="s">
        <v>239</v>
      </c>
      <c r="D27" s="327" t="s">
        <v>234</v>
      </c>
      <c r="E27" s="328" t="s">
        <v>153</v>
      </c>
      <c r="F27" s="329" t="s">
        <v>234</v>
      </c>
      <c r="G27" s="327" t="s">
        <v>235</v>
      </c>
      <c r="H27" s="328" t="s">
        <v>153</v>
      </c>
      <c r="I27" s="329" t="s">
        <v>235</v>
      </c>
      <c r="J27" s="330" t="s">
        <v>310</v>
      </c>
      <c r="K27" s="330" t="s">
        <v>310</v>
      </c>
      <c r="L27" s="327" t="s">
        <v>236</v>
      </c>
      <c r="M27" s="328" t="s">
        <v>153</v>
      </c>
      <c r="N27" s="329" t="s">
        <v>236</v>
      </c>
      <c r="O27" s="327" t="s">
        <v>237</v>
      </c>
      <c r="P27" s="328" t="s">
        <v>153</v>
      </c>
      <c r="Q27" s="329" t="s">
        <v>237</v>
      </c>
      <c r="R27" s="330" t="s">
        <v>310</v>
      </c>
      <c r="S27" s="330" t="s">
        <v>310</v>
      </c>
      <c r="T27" s="327" t="s">
        <v>276</v>
      </c>
      <c r="U27" s="328" t="s">
        <v>153</v>
      </c>
      <c r="V27" s="329" t="s">
        <v>276</v>
      </c>
      <c r="W27" s="327" t="s">
        <v>277</v>
      </c>
      <c r="X27" s="328" t="s">
        <v>153</v>
      </c>
      <c r="Y27" s="329" t="s">
        <v>277</v>
      </c>
      <c r="Z27" s="330" t="s">
        <v>310</v>
      </c>
      <c r="AA27" s="330" t="s">
        <v>310</v>
      </c>
    </row>
    <row r="28" spans="1:35" ht="29.5" thickBot="1">
      <c r="A28" s="235"/>
      <c r="B28" s="349" t="s">
        <v>198</v>
      </c>
      <c r="C28" s="122" t="s">
        <v>149</v>
      </c>
      <c r="D28" s="302" t="s">
        <v>155</v>
      </c>
      <c r="E28" s="331" t="str">
        <f>D27</f>
        <v>1H19</v>
      </c>
      <c r="F28" s="332" t="s">
        <v>156</v>
      </c>
      <c r="G28" s="302" t="s">
        <v>155</v>
      </c>
      <c r="H28" s="331" t="str">
        <f>G27</f>
        <v>1H18</v>
      </c>
      <c r="I28" s="332" t="s">
        <v>156</v>
      </c>
      <c r="J28" s="333" t="s">
        <v>155</v>
      </c>
      <c r="K28" s="333" t="s">
        <v>156</v>
      </c>
      <c r="L28" s="302" t="s">
        <v>155</v>
      </c>
      <c r="M28" s="331" t="str">
        <f>L27</f>
        <v>9M19</v>
      </c>
      <c r="N28" s="332" t="s">
        <v>156</v>
      </c>
      <c r="O28" s="302" t="s">
        <v>155</v>
      </c>
      <c r="P28" s="331" t="str">
        <f>O27</f>
        <v>9M18</v>
      </c>
      <c r="Q28" s="332" t="s">
        <v>156</v>
      </c>
      <c r="R28" s="333" t="s">
        <v>155</v>
      </c>
      <c r="S28" s="333" t="s">
        <v>156</v>
      </c>
      <c r="T28" s="302" t="s">
        <v>155</v>
      </c>
      <c r="U28" s="331" t="str">
        <f>T27</f>
        <v>FY19</v>
      </c>
      <c r="V28" s="332" t="s">
        <v>156</v>
      </c>
      <c r="W28" s="302" t="s">
        <v>155</v>
      </c>
      <c r="X28" s="331" t="str">
        <f>W27</f>
        <v>FY18</v>
      </c>
      <c r="Y28" s="332" t="s">
        <v>156</v>
      </c>
      <c r="Z28" s="333" t="s">
        <v>155</v>
      </c>
      <c r="AA28" s="333" t="s">
        <v>156</v>
      </c>
    </row>
    <row r="29" spans="1:35" hidden="1" outlineLevel="1">
      <c r="A29" s="43" t="s">
        <v>0</v>
      </c>
      <c r="B29" s="54" t="s">
        <v>200</v>
      </c>
      <c r="C29" s="44" t="s">
        <v>1</v>
      </c>
      <c r="D29" s="360">
        <v>1257623</v>
      </c>
      <c r="E29" s="334">
        <v>0</v>
      </c>
      <c r="F29" s="361">
        <v>1257623</v>
      </c>
      <c r="G29" s="362">
        <v>1290126</v>
      </c>
      <c r="H29" s="334">
        <v>0</v>
      </c>
      <c r="I29" s="361">
        <v>1290126</v>
      </c>
      <c r="J29" s="46">
        <f t="shared" ref="J29:J34" si="27">IF((ABS((D29/G29)-1))&lt;100%,(D29/G29)-1,"N/A")</f>
        <v>-2.5193663254596821E-2</v>
      </c>
      <c r="K29" s="46">
        <f t="shared" ref="K29:K34" si="28">IF((ABS((F29/I29)-1))&lt;100%,(F29/I29)-1,"N/A")</f>
        <v>-2.5193663254596821E-2</v>
      </c>
      <c r="L29" s="360">
        <v>1855857</v>
      </c>
      <c r="M29" s="334">
        <v>0</v>
      </c>
      <c r="N29" s="361">
        <v>1855857</v>
      </c>
      <c r="O29" s="362">
        <v>1862951</v>
      </c>
      <c r="P29" s="334">
        <v>0</v>
      </c>
      <c r="Q29" s="361">
        <v>1862951</v>
      </c>
      <c r="R29" s="46">
        <f t="shared" ref="R29:R34" si="29">IF((ABS((L29/O29)-1))&lt;100%,(L29/O29)-1,"N/A")</f>
        <v>-3.8079369774084437E-3</v>
      </c>
      <c r="S29" s="46">
        <f t="shared" ref="S29:S34" si="30">IF((ABS((N29/Q29)-1))&lt;100%,(N29/Q29)-1,"N/A")</f>
        <v>-3.8079369774084437E-3</v>
      </c>
      <c r="T29" s="360">
        <v>2554885</v>
      </c>
      <c r="U29" s="334">
        <v>0</v>
      </c>
      <c r="V29" s="361">
        <v>2554885</v>
      </c>
      <c r="W29" s="362">
        <v>2544430</v>
      </c>
      <c r="X29" s="334">
        <v>0</v>
      </c>
      <c r="Y29" s="361">
        <v>2544430</v>
      </c>
      <c r="Z29" s="46">
        <f t="shared" ref="Z29:Z34" si="31">IF((ABS((T29/W29)-1))&lt;100%,(T29/W29)-1,"N/A")</f>
        <v>4.1089752911260824E-3</v>
      </c>
      <c r="AA29" s="46">
        <f t="shared" ref="AA29:AA34" si="32">IF((ABS((V29/Y29)-1))&lt;100%,(V29/Y29)-1,"N/A")</f>
        <v>4.1089752911260824E-3</v>
      </c>
      <c r="AB29" s="360"/>
      <c r="AC29" s="334"/>
      <c r="AD29" s="361"/>
      <c r="AE29" s="362"/>
      <c r="AF29" s="334"/>
      <c r="AG29" s="361"/>
      <c r="AH29" s="46"/>
      <c r="AI29" s="46"/>
    </row>
    <row r="30" spans="1:35" hidden="1" outlineLevel="1">
      <c r="A30" s="43" t="s">
        <v>2</v>
      </c>
      <c r="B30" s="54" t="s">
        <v>2</v>
      </c>
      <c r="C30" s="44" t="s">
        <v>3</v>
      </c>
      <c r="D30" s="360">
        <v>10781</v>
      </c>
      <c r="E30" s="334">
        <v>0</v>
      </c>
      <c r="F30" s="361">
        <v>10781</v>
      </c>
      <c r="G30" s="362">
        <v>12205</v>
      </c>
      <c r="H30" s="334">
        <v>0</v>
      </c>
      <c r="I30" s="361">
        <v>12205</v>
      </c>
      <c r="J30" s="46">
        <f t="shared" si="27"/>
        <v>-0.11667349446947972</v>
      </c>
      <c r="K30" s="46">
        <f t="shared" si="28"/>
        <v>-0.11667349446947972</v>
      </c>
      <c r="L30" s="360">
        <v>17419</v>
      </c>
      <c r="M30" s="334">
        <v>0</v>
      </c>
      <c r="N30" s="361">
        <v>17419</v>
      </c>
      <c r="O30" s="362">
        <v>18097</v>
      </c>
      <c r="P30" s="334">
        <v>0</v>
      </c>
      <c r="Q30" s="361">
        <v>18097</v>
      </c>
      <c r="R30" s="46">
        <f t="shared" si="29"/>
        <v>-3.7464773166823284E-2</v>
      </c>
      <c r="S30" s="46">
        <f t="shared" si="30"/>
        <v>-3.7464773166823284E-2</v>
      </c>
      <c r="T30" s="360">
        <v>25290</v>
      </c>
      <c r="U30" s="334">
        <v>0</v>
      </c>
      <c r="V30" s="361">
        <v>25290</v>
      </c>
      <c r="W30" s="362">
        <v>26878</v>
      </c>
      <c r="X30" s="334">
        <v>0</v>
      </c>
      <c r="Y30" s="361">
        <v>26878</v>
      </c>
      <c r="Z30" s="46">
        <f t="shared" si="31"/>
        <v>-5.9081776917925488E-2</v>
      </c>
      <c r="AA30" s="46">
        <f t="shared" si="32"/>
        <v>-5.9081776917925488E-2</v>
      </c>
      <c r="AB30" s="360"/>
      <c r="AC30" s="334"/>
      <c r="AD30" s="361"/>
      <c r="AE30" s="362"/>
      <c r="AF30" s="334"/>
      <c r="AG30" s="361"/>
      <c r="AH30" s="46"/>
      <c r="AI30" s="46"/>
    </row>
    <row r="31" spans="1:35" collapsed="1">
      <c r="A31" s="68" t="s">
        <v>4</v>
      </c>
      <c r="B31" s="363" t="s">
        <v>4</v>
      </c>
      <c r="C31" s="162" t="s">
        <v>5</v>
      </c>
      <c r="D31" s="364">
        <v>1268404</v>
      </c>
      <c r="E31" s="365">
        <v>0</v>
      </c>
      <c r="F31" s="366">
        <v>1268404</v>
      </c>
      <c r="G31" s="364">
        <v>1302331</v>
      </c>
      <c r="H31" s="365">
        <v>0</v>
      </c>
      <c r="I31" s="366">
        <v>1302331</v>
      </c>
      <c r="J31" s="52">
        <f t="shared" si="27"/>
        <v>-2.6050980895025888E-2</v>
      </c>
      <c r="K31" s="52">
        <f t="shared" si="28"/>
        <v>-2.6050980895025888E-2</v>
      </c>
      <c r="L31" s="364">
        <v>1873276</v>
      </c>
      <c r="M31" s="365">
        <v>0</v>
      </c>
      <c r="N31" s="366">
        <v>1873276</v>
      </c>
      <c r="O31" s="364">
        <v>1881048</v>
      </c>
      <c r="P31" s="365">
        <v>0</v>
      </c>
      <c r="Q31" s="366">
        <v>1881048</v>
      </c>
      <c r="R31" s="52">
        <f t="shared" si="29"/>
        <v>-4.1317393282893633E-3</v>
      </c>
      <c r="S31" s="52">
        <f t="shared" si="30"/>
        <v>-4.1317393282893633E-3</v>
      </c>
      <c r="T31" s="364">
        <v>2580175</v>
      </c>
      <c r="U31" s="365">
        <v>0</v>
      </c>
      <c r="V31" s="366">
        <v>2580175</v>
      </c>
      <c r="W31" s="364">
        <v>2571308</v>
      </c>
      <c r="X31" s="365">
        <v>0</v>
      </c>
      <c r="Y31" s="366">
        <v>2571308</v>
      </c>
      <c r="Z31" s="52">
        <f t="shared" si="31"/>
        <v>3.448439471273046E-3</v>
      </c>
      <c r="AA31" s="52">
        <f t="shared" si="32"/>
        <v>3.448439471273046E-3</v>
      </c>
      <c r="AB31" s="364"/>
      <c r="AC31" s="365"/>
      <c r="AD31" s="366"/>
      <c r="AE31" s="364"/>
      <c r="AF31" s="365"/>
      <c r="AG31" s="366"/>
      <c r="AH31" s="52"/>
      <c r="AI31" s="52"/>
    </row>
    <row r="32" spans="1:35" hidden="1" outlineLevel="1">
      <c r="A32" s="43" t="s">
        <v>6</v>
      </c>
      <c r="B32" s="54" t="s">
        <v>6</v>
      </c>
      <c r="C32" s="44" t="s">
        <v>130</v>
      </c>
      <c r="D32" s="360">
        <v>-829894</v>
      </c>
      <c r="E32" s="334">
        <v>0</v>
      </c>
      <c r="F32" s="361">
        <v>-829894</v>
      </c>
      <c r="G32" s="362">
        <v>-854018</v>
      </c>
      <c r="H32" s="334">
        <v>0</v>
      </c>
      <c r="I32" s="361">
        <v>-854018</v>
      </c>
      <c r="J32" s="55">
        <f t="shared" si="27"/>
        <v>-2.8247648176033757E-2</v>
      </c>
      <c r="K32" s="55">
        <f t="shared" si="28"/>
        <v>-2.8247648176033757E-2</v>
      </c>
      <c r="L32" s="360">
        <v>-1233396</v>
      </c>
      <c r="M32" s="334">
        <v>0</v>
      </c>
      <c r="N32" s="361">
        <v>-1233396</v>
      </c>
      <c r="O32" s="362">
        <v>-1240550</v>
      </c>
      <c r="P32" s="334">
        <v>0</v>
      </c>
      <c r="Q32" s="361">
        <v>-1240550</v>
      </c>
      <c r="R32" s="55">
        <f t="shared" si="29"/>
        <v>-5.7667969852082113E-3</v>
      </c>
      <c r="S32" s="55">
        <f t="shared" si="30"/>
        <v>-5.7667969852082113E-3</v>
      </c>
      <c r="T32" s="360">
        <v>-1704905</v>
      </c>
      <c r="U32" s="334">
        <v>0</v>
      </c>
      <c r="V32" s="361">
        <v>-1704905</v>
      </c>
      <c r="W32" s="362">
        <v>-1699659</v>
      </c>
      <c r="X32" s="334">
        <v>0</v>
      </c>
      <c r="Y32" s="361">
        <v>-1699659</v>
      </c>
      <c r="Z32" s="55">
        <f t="shared" si="31"/>
        <v>3.0865014688239434E-3</v>
      </c>
      <c r="AA32" s="55">
        <f t="shared" si="32"/>
        <v>3.0865014688239434E-3</v>
      </c>
      <c r="AB32" s="360"/>
      <c r="AC32" s="334"/>
      <c r="AD32" s="361"/>
      <c r="AE32" s="362"/>
      <c r="AF32" s="334"/>
      <c r="AG32" s="361"/>
      <c r="AH32" s="55"/>
      <c r="AI32" s="55"/>
    </row>
    <row r="33" spans="1:35" hidden="1" outlineLevel="1">
      <c r="A33" s="43" t="s">
        <v>97</v>
      </c>
      <c r="B33" s="54" t="s">
        <v>207</v>
      </c>
      <c r="C33" s="44" t="s">
        <v>98</v>
      </c>
      <c r="D33" s="49">
        <v>-2632</v>
      </c>
      <c r="E33" s="334">
        <v>0</v>
      </c>
      <c r="F33" s="335">
        <v>-2632</v>
      </c>
      <c r="G33" s="49">
        <v>-1558</v>
      </c>
      <c r="H33" s="334">
        <v>0</v>
      </c>
      <c r="I33" s="335">
        <v>-1558</v>
      </c>
      <c r="J33" s="55">
        <f t="shared" si="27"/>
        <v>0.68934531450577663</v>
      </c>
      <c r="K33" s="55">
        <f t="shared" si="28"/>
        <v>0.68934531450577663</v>
      </c>
      <c r="L33" s="49">
        <v>-4046</v>
      </c>
      <c r="M33" s="334">
        <v>0</v>
      </c>
      <c r="N33" s="335">
        <v>-4046</v>
      </c>
      <c r="O33" s="49">
        <v>-2275</v>
      </c>
      <c r="P33" s="334">
        <v>0</v>
      </c>
      <c r="Q33" s="335">
        <v>-2275</v>
      </c>
      <c r="R33" s="55">
        <f t="shared" si="29"/>
        <v>0.77846153846153854</v>
      </c>
      <c r="S33" s="55">
        <f t="shared" si="30"/>
        <v>0.77846153846153854</v>
      </c>
      <c r="T33" s="49">
        <v>-5410</v>
      </c>
      <c r="U33" s="334">
        <v>0</v>
      </c>
      <c r="V33" s="335">
        <v>-5410</v>
      </c>
      <c r="W33" s="49">
        <v>-3032</v>
      </c>
      <c r="X33" s="334">
        <v>0</v>
      </c>
      <c r="Y33" s="335">
        <v>-3032</v>
      </c>
      <c r="Z33" s="55">
        <f t="shared" si="31"/>
        <v>0.78430079155672816</v>
      </c>
      <c r="AA33" s="55">
        <f t="shared" si="32"/>
        <v>0.78430079155672816</v>
      </c>
      <c r="AB33" s="49"/>
      <c r="AC33" s="334"/>
      <c r="AD33" s="335"/>
      <c r="AE33" s="49"/>
      <c r="AF33" s="334"/>
      <c r="AG33" s="335"/>
      <c r="AH33" s="55"/>
      <c r="AI33" s="55"/>
    </row>
    <row r="34" spans="1:35" collapsed="1">
      <c r="A34" s="81" t="s">
        <v>7</v>
      </c>
      <c r="B34" s="363" t="s">
        <v>7</v>
      </c>
      <c r="C34" s="162" t="s">
        <v>8</v>
      </c>
      <c r="D34" s="364">
        <v>435878</v>
      </c>
      <c r="E34" s="365">
        <v>0</v>
      </c>
      <c r="F34" s="366">
        <v>435878</v>
      </c>
      <c r="G34" s="364">
        <v>446755</v>
      </c>
      <c r="H34" s="365">
        <v>0</v>
      </c>
      <c r="I34" s="366">
        <v>446755</v>
      </c>
      <c r="J34" s="52">
        <f t="shared" si="27"/>
        <v>-2.4346677709259024E-2</v>
      </c>
      <c r="K34" s="52">
        <f t="shared" si="28"/>
        <v>-2.4346677709259024E-2</v>
      </c>
      <c r="L34" s="364">
        <v>635834</v>
      </c>
      <c r="M34" s="365">
        <v>0</v>
      </c>
      <c r="N34" s="366">
        <v>635834</v>
      </c>
      <c r="O34" s="364">
        <v>638223</v>
      </c>
      <c r="P34" s="365">
        <v>0</v>
      </c>
      <c r="Q34" s="366">
        <v>638223</v>
      </c>
      <c r="R34" s="52">
        <f t="shared" si="29"/>
        <v>-3.7432057447005507E-3</v>
      </c>
      <c r="S34" s="52">
        <f t="shared" si="30"/>
        <v>-3.7432057447005507E-3</v>
      </c>
      <c r="T34" s="364">
        <v>869860</v>
      </c>
      <c r="U34" s="365">
        <v>0</v>
      </c>
      <c r="V34" s="366">
        <v>869860</v>
      </c>
      <c r="W34" s="364">
        <v>868617</v>
      </c>
      <c r="X34" s="365">
        <v>0</v>
      </c>
      <c r="Y34" s="366">
        <v>868617</v>
      </c>
      <c r="Z34" s="52">
        <f t="shared" si="31"/>
        <v>1.4310104453401085E-3</v>
      </c>
      <c r="AA34" s="52">
        <f t="shared" si="32"/>
        <v>1.4310104453401085E-3</v>
      </c>
      <c r="AB34" s="364"/>
      <c r="AC34" s="365"/>
      <c r="AD34" s="366"/>
      <c r="AE34" s="364"/>
      <c r="AF34" s="365"/>
      <c r="AG34" s="366"/>
      <c r="AH34" s="52"/>
      <c r="AI34" s="52"/>
    </row>
    <row r="35" spans="1:35" s="66" customFormat="1" ht="12">
      <c r="A35" s="58" t="s">
        <v>9</v>
      </c>
      <c r="B35" s="59" t="s">
        <v>9</v>
      </c>
      <c r="C35" s="60" t="s">
        <v>252</v>
      </c>
      <c r="D35" s="367">
        <f>IFERROR(D34/D$31,"")</f>
        <v>0.34364287719054815</v>
      </c>
      <c r="E35" s="338" t="str">
        <f t="shared" ref="E35:H35" si="33">IFERROR(E34/E$7,"")</f>
        <v/>
      </c>
      <c r="F35" s="368">
        <f>IFERROR(F34/F$31,"")</f>
        <v>0.34364287719054815</v>
      </c>
      <c r="G35" s="367">
        <f>IFERROR(G34/G$31,"")</f>
        <v>0.34304259055493574</v>
      </c>
      <c r="H35" s="338" t="str">
        <f t="shared" si="33"/>
        <v/>
      </c>
      <c r="I35" s="368">
        <f>IFERROR(I34/I$31,"")</f>
        <v>0.34304259055493574</v>
      </c>
      <c r="J35" s="62">
        <f>IF((ABS((D35-G35)*10000))&lt;1000,(D35-G35)*10000,"N/A")</f>
        <v>6.0028663561240148</v>
      </c>
      <c r="K35" s="62">
        <f>IF((ABS((F35-I35)*10000))&lt;1000,(F35-I35)*10000,"N/A")</f>
        <v>6.0028663561240148</v>
      </c>
      <c r="L35" s="367">
        <f>IFERROR(L34/L$31,"")</f>
        <v>0.33942355531165724</v>
      </c>
      <c r="M35" s="338" t="str">
        <f t="shared" ref="M35" si="34">IFERROR(M34/M$7,"")</f>
        <v/>
      </c>
      <c r="N35" s="368">
        <f>IFERROR(N34/N$31,"")</f>
        <v>0.33942355531165724</v>
      </c>
      <c r="O35" s="367">
        <f>IFERROR(O34/O$31,"")</f>
        <v>0.33929118236217259</v>
      </c>
      <c r="P35" s="338" t="str">
        <f t="shared" ref="P35" si="35">IFERROR(P34/P$7,"")</f>
        <v/>
      </c>
      <c r="Q35" s="368">
        <f>IFERROR(Q34/Q$31,"")</f>
        <v>0.33929118236217259</v>
      </c>
      <c r="R35" s="62">
        <f>IF((ABS((L35-O35)*10000))&lt;1000,(L35-O35)*10000,"N/A")</f>
        <v>1.3237294948464928</v>
      </c>
      <c r="S35" s="62">
        <f>IF((ABS((N35-Q35)*10000))&lt;1000,(N35-Q35)*10000,"N/A")</f>
        <v>1.3237294948464928</v>
      </c>
      <c r="T35" s="367">
        <f>IFERROR(T34/T$31,"")</f>
        <v>0.33713217126745276</v>
      </c>
      <c r="U35" s="338" t="str">
        <f t="shared" ref="U35" si="36">IFERROR(U34/U$7,"")</f>
        <v/>
      </c>
      <c r="V35" s="368">
        <f>IFERROR(V34/V$31,"")</f>
        <v>0.33713217126745276</v>
      </c>
      <c r="W35" s="367">
        <f>IFERROR(W34/W$31,"")</f>
        <v>0.33781133959836784</v>
      </c>
      <c r="X35" s="338" t="str">
        <f t="shared" ref="X35" si="37">IFERROR(X34/X$7,"")</f>
        <v/>
      </c>
      <c r="Y35" s="368">
        <f>IFERROR(Y34/Y$31,"")</f>
        <v>0.33781133959836784</v>
      </c>
      <c r="Z35" s="62">
        <f>IF((ABS((T35-W35)*10000))&lt;1000,(T35-W35)*10000,"N/A")</f>
        <v>-6.7916833091508089</v>
      </c>
      <c r="AA35" s="62">
        <f>IF((ABS((V35-Y35)*10000))&lt;1000,(V35-Y35)*10000,"N/A")</f>
        <v>-6.7916833091508089</v>
      </c>
      <c r="AB35" s="367"/>
      <c r="AC35" s="338"/>
      <c r="AD35" s="368"/>
      <c r="AE35" s="367"/>
      <c r="AF35" s="338"/>
      <c r="AG35" s="368"/>
      <c r="AH35" s="62"/>
      <c r="AI35" s="62"/>
    </row>
    <row r="36" spans="1:35" hidden="1" outlineLevel="1">
      <c r="A36" s="43" t="s">
        <v>10</v>
      </c>
      <c r="B36" s="54" t="s">
        <v>10</v>
      </c>
      <c r="C36" s="44" t="s">
        <v>11</v>
      </c>
      <c r="D36" s="49">
        <v>-329866</v>
      </c>
      <c r="E36" s="334">
        <v>17094</v>
      </c>
      <c r="F36" s="335">
        <v>-312772</v>
      </c>
      <c r="G36" s="49">
        <v>-330983</v>
      </c>
      <c r="H36" s="334">
        <v>16839</v>
      </c>
      <c r="I36" s="335">
        <v>-314144</v>
      </c>
      <c r="J36" s="46">
        <f>IF((ABS((D36/G36)-1))&lt;100%,(D36/G36)-1,"N/A")</f>
        <v>-3.3747956843704907E-3</v>
      </c>
      <c r="K36" s="46">
        <f>IF((ABS((F36/I36)-1))&lt;100%,(F36/I36)-1,"N/A")</f>
        <v>-4.3674238565752921E-3</v>
      </c>
      <c r="L36" s="49">
        <v>-489293</v>
      </c>
      <c r="M36" s="334">
        <v>25772</v>
      </c>
      <c r="N36" s="335">
        <v>-463521</v>
      </c>
      <c r="O36" s="49">
        <v>-488383</v>
      </c>
      <c r="P36" s="334">
        <v>25321</v>
      </c>
      <c r="Q36" s="335">
        <v>-463062</v>
      </c>
      <c r="R36" s="46">
        <f>IF((ABS((L36/O36)-1))&lt;100%,(L36/O36)-1,"N/A")</f>
        <v>1.8632917198182497E-3</v>
      </c>
      <c r="S36" s="46">
        <f>IF((ABS((N36/Q36)-1))&lt;100%,(N36/Q36)-1,"N/A")</f>
        <v>9.9122795651562789E-4</v>
      </c>
      <c r="T36" s="49">
        <v>-671662</v>
      </c>
      <c r="U36" s="334">
        <v>34456</v>
      </c>
      <c r="V36" s="335">
        <v>-637206</v>
      </c>
      <c r="W36" s="49">
        <v>-670490</v>
      </c>
      <c r="X36" s="334">
        <v>34330</v>
      </c>
      <c r="Y36" s="335">
        <v>-636160</v>
      </c>
      <c r="Z36" s="46">
        <f>IF((ABS((T36/W36)-1))&lt;100%,(T36/W36)-1,"N/A")</f>
        <v>1.7479753613030002E-3</v>
      </c>
      <c r="AA36" s="46">
        <f>IF((ABS((V36/Y36)-1))&lt;100%,(V36/Y36)-1,"N/A")</f>
        <v>1.6442404426559865E-3</v>
      </c>
      <c r="AB36" s="49"/>
      <c r="AC36" s="334"/>
      <c r="AD36" s="335"/>
      <c r="AE36" s="49"/>
      <c r="AF36" s="334"/>
      <c r="AG36" s="335"/>
      <c r="AH36" s="46"/>
      <c r="AI36" s="46"/>
    </row>
    <row r="37" spans="1:35" hidden="1" outlineLevel="1">
      <c r="A37" s="43" t="s">
        <v>157</v>
      </c>
      <c r="B37" s="54" t="s">
        <v>201</v>
      </c>
      <c r="C37" s="44" t="s">
        <v>99</v>
      </c>
      <c r="D37" s="49">
        <v>-13365</v>
      </c>
      <c r="E37" s="334">
        <v>-9090</v>
      </c>
      <c r="F37" s="335">
        <v>-22455</v>
      </c>
      <c r="G37" s="49">
        <v>-12968</v>
      </c>
      <c r="H37" s="334">
        <v>-9651</v>
      </c>
      <c r="I37" s="335">
        <v>-22619</v>
      </c>
      <c r="J37" s="46">
        <f>IF((ABS((D37/G37)-1))&lt;100%,(D37/G37)-1,"N/A")</f>
        <v>3.0613818630474965E-2</v>
      </c>
      <c r="K37" s="46">
        <f>IF((ABS((F37/I37)-1))&lt;100%,(F37/I37)-1,"N/A")</f>
        <v>-7.2505415800875328E-3</v>
      </c>
      <c r="L37" s="49">
        <v>-20062</v>
      </c>
      <c r="M37" s="334">
        <v>-13698</v>
      </c>
      <c r="N37" s="335">
        <v>-33760</v>
      </c>
      <c r="O37" s="49">
        <v>-19682</v>
      </c>
      <c r="P37" s="334">
        <v>-14432</v>
      </c>
      <c r="Q37" s="335">
        <v>-34114</v>
      </c>
      <c r="R37" s="46">
        <f>IF((ABS((L37/O37)-1))&lt;100%,(L37/O37)-1,"N/A")</f>
        <v>1.9306980997866097E-2</v>
      </c>
      <c r="S37" s="46">
        <f>IF((ABS((N37/Q37)-1))&lt;100%,(N37/Q37)-1,"N/A")</f>
        <v>-1.0376971331418239E-2</v>
      </c>
      <c r="T37" s="49">
        <v>-26844</v>
      </c>
      <c r="U37" s="334">
        <v>-18359</v>
      </c>
      <c r="V37" s="335">
        <v>-45203</v>
      </c>
      <c r="W37" s="49">
        <v>-26796</v>
      </c>
      <c r="X37" s="334">
        <v>-19356</v>
      </c>
      <c r="Y37" s="335">
        <v>-46152</v>
      </c>
      <c r="Z37" s="46">
        <f>IF((ABS((T37/W37)-1))&lt;100%,(T37/W37)-1,"N/A")</f>
        <v>1.7913121361397E-3</v>
      </c>
      <c r="AA37" s="46">
        <f>IF((ABS((V37/Y37)-1))&lt;100%,(V37/Y37)-1,"N/A")</f>
        <v>-2.0562489166233267E-2</v>
      </c>
      <c r="AB37" s="49"/>
      <c r="AC37" s="334"/>
      <c r="AD37" s="335"/>
      <c r="AE37" s="49"/>
      <c r="AF37" s="334"/>
      <c r="AG37" s="335"/>
      <c r="AH37" s="46"/>
      <c r="AI37" s="46"/>
    </row>
    <row r="38" spans="1:35" s="37" customFormat="1" collapsed="1">
      <c r="A38" s="68"/>
      <c r="B38" s="69" t="s">
        <v>311</v>
      </c>
      <c r="C38" s="70" t="s">
        <v>312</v>
      </c>
      <c r="D38" s="75">
        <f>D36+D37</f>
        <v>-343231</v>
      </c>
      <c r="E38" s="340">
        <f t="shared" ref="E38:F38" si="38">E36+E37</f>
        <v>8004</v>
      </c>
      <c r="F38" s="341">
        <f t="shared" si="38"/>
        <v>-335227</v>
      </c>
      <c r="G38" s="75">
        <f>G36+G37</f>
        <v>-343951</v>
      </c>
      <c r="H38" s="340">
        <f t="shared" ref="H38:I38" si="39">H36+H37</f>
        <v>7188</v>
      </c>
      <c r="I38" s="341">
        <f t="shared" si="39"/>
        <v>-336763</v>
      </c>
      <c r="J38" s="72">
        <f t="shared" ref="J38" si="40">IF((ABS((D38/G38)-1))&lt;100%,(D38/G38)-1,"N/A")</f>
        <v>-2.0933214324133642E-3</v>
      </c>
      <c r="K38" s="72">
        <f t="shared" ref="K38" si="41">IF((ABS((F38/I38)-1))&lt;100%,(F38/I38)-1,"N/A")</f>
        <v>-4.5610711390503544E-3</v>
      </c>
      <c r="L38" s="75">
        <f>L36+L37</f>
        <v>-509355</v>
      </c>
      <c r="M38" s="340">
        <f t="shared" ref="M38:N38" si="42">M36+M37</f>
        <v>12074</v>
      </c>
      <c r="N38" s="341">
        <f t="shared" si="42"/>
        <v>-497281</v>
      </c>
      <c r="O38" s="75">
        <f>O36+O37</f>
        <v>-508065</v>
      </c>
      <c r="P38" s="340">
        <f t="shared" ref="P38:Q38" si="43">P36+P37</f>
        <v>10889</v>
      </c>
      <c r="Q38" s="341">
        <f t="shared" si="43"/>
        <v>-497176</v>
      </c>
      <c r="R38" s="72">
        <f t="shared" ref="R38" si="44">IF((ABS((L38/O38)-1))&lt;100%,(L38/O38)-1,"N/A")</f>
        <v>2.5390452009093067E-3</v>
      </c>
      <c r="S38" s="72">
        <f t="shared" ref="S38" si="45">IF((ABS((N38/Q38)-1))&lt;100%,(N38/Q38)-1,"N/A")</f>
        <v>2.111928170305255E-4</v>
      </c>
      <c r="T38" s="75">
        <f>T36+T37</f>
        <v>-698506</v>
      </c>
      <c r="U38" s="340">
        <f t="shared" ref="U38:V38" si="46">U36+U37</f>
        <v>16097</v>
      </c>
      <c r="V38" s="341">
        <f t="shared" si="46"/>
        <v>-682409</v>
      </c>
      <c r="W38" s="75">
        <f>W36+W37</f>
        <v>-697286</v>
      </c>
      <c r="X38" s="340">
        <f t="shared" ref="X38:Y38" si="47">X36+X37</f>
        <v>14974</v>
      </c>
      <c r="Y38" s="341">
        <f t="shared" si="47"/>
        <v>-682312</v>
      </c>
      <c r="Z38" s="72">
        <f t="shared" ref="Z38" si="48">IF((ABS((T38/W38)-1))&lt;100%,(T38/W38)-1,"N/A")</f>
        <v>1.7496407499935085E-3</v>
      </c>
      <c r="AA38" s="72">
        <f t="shared" ref="AA38" si="49">IF((ABS((V38/Y38)-1))&lt;100%,(V38/Y38)-1,"N/A")</f>
        <v>1.4216370223585351E-4</v>
      </c>
      <c r="AB38" s="75"/>
      <c r="AC38" s="340"/>
      <c r="AD38" s="341"/>
      <c r="AE38" s="75"/>
      <c r="AF38" s="340"/>
      <c r="AG38" s="341"/>
      <c r="AH38" s="72"/>
      <c r="AI38" s="72"/>
    </row>
    <row r="39" spans="1:35" s="343" customFormat="1" ht="12">
      <c r="A39" s="171"/>
      <c r="B39" s="59" t="s">
        <v>607</v>
      </c>
      <c r="C39" s="60" t="s">
        <v>606</v>
      </c>
      <c r="D39" s="65">
        <f>IFERROR(-D38/D$31,"")</f>
        <v>0.27060069189311925</v>
      </c>
      <c r="E39" s="342" t="str">
        <f t="shared" ref="E39:H39" si="50">IFERROR(E38/E$31,"")</f>
        <v/>
      </c>
      <c r="F39" s="339">
        <f>IFERROR(-F38/F$31,"")</f>
        <v>0.26429039958877454</v>
      </c>
      <c r="G39" s="65">
        <f>IFERROR(-G38/G$31,"")</f>
        <v>0.2641041332810169</v>
      </c>
      <c r="H39" s="342" t="str">
        <f t="shared" si="50"/>
        <v/>
      </c>
      <c r="I39" s="339">
        <f>IFERROR(-I38/I$31,"")</f>
        <v>0.25858479910253229</v>
      </c>
      <c r="J39" s="62">
        <f>IF((ABS((D39-G39)*10000))&lt;1000,(D39-G39)*10000,"N/A")</f>
        <v>64.965586121023549</v>
      </c>
      <c r="K39" s="62">
        <f>IF((ABS((F39-I39)*10000))&lt;1000,(F39-I39)*10000,"N/A")</f>
        <v>57.056004862422462</v>
      </c>
      <c r="L39" s="65">
        <f>IFERROR(-L38/L$31,"")</f>
        <v>0.27190600851129254</v>
      </c>
      <c r="M39" s="342" t="str">
        <f t="shared" ref="M39:P39" si="51">IFERROR(M38/M$31,"")</f>
        <v/>
      </c>
      <c r="N39" s="339">
        <f>IFERROR(-N38/N$31,"")</f>
        <v>0.26546061552061734</v>
      </c>
      <c r="O39" s="65">
        <f>IFERROR(-O38/O$31,"")</f>
        <v>0.27009677583985098</v>
      </c>
      <c r="P39" s="342" t="str">
        <f t="shared" si="51"/>
        <v/>
      </c>
      <c r="Q39" s="339">
        <f>IFERROR(-Q38/Q$31,"")</f>
        <v>0.26430798150818052</v>
      </c>
      <c r="R39" s="62">
        <f>IF((ABS((L39-O39)*10000))&lt;1000,(L39-O39)*10000,"N/A")</f>
        <v>18.092326714415631</v>
      </c>
      <c r="S39" s="62">
        <f>IF((ABS((N39-Q39)*10000))&lt;1000,(N39-Q39)*10000,"N/A")</f>
        <v>11.526340124368151</v>
      </c>
      <c r="T39" s="65">
        <f>IFERROR(-T38/T$31,"")</f>
        <v>0.27072039687230515</v>
      </c>
      <c r="U39" s="342" t="str">
        <f t="shared" ref="U39" si="52">IFERROR(U38/U$31,"")</f>
        <v/>
      </c>
      <c r="V39" s="339">
        <f>IFERROR(-V38/V$31,"")</f>
        <v>0.26448167275475498</v>
      </c>
      <c r="W39" s="65">
        <f>IFERROR(-W38/W$31,"")</f>
        <v>0.2711794930828979</v>
      </c>
      <c r="X39" s="342" t="str">
        <f t="shared" ref="X39" si="53">IFERROR(X38/X$31,"")</f>
        <v/>
      </c>
      <c r="Y39" s="339">
        <f>IFERROR(-Y38/Y$31,"")</f>
        <v>0.26535599780345254</v>
      </c>
      <c r="Z39" s="62">
        <f>IF((ABS((T39-W39)*10000))&lt;1000,(T39-W39)*10000,"N/A")</f>
        <v>-4.5909621059275763</v>
      </c>
      <c r="AA39" s="62">
        <f>IF((ABS((V39-Y39)*10000))&lt;1000,(V39-Y39)*10000,"N/A")</f>
        <v>-8.7432504869755512</v>
      </c>
      <c r="AB39" s="350"/>
      <c r="AC39" s="342"/>
      <c r="AD39" s="351"/>
      <c r="AE39" s="350"/>
      <c r="AF39" s="342"/>
      <c r="AG39" s="351"/>
      <c r="AH39" s="72"/>
      <c r="AI39" s="72"/>
    </row>
    <row r="40" spans="1:35">
      <c r="A40" s="81" t="s">
        <v>12</v>
      </c>
      <c r="B40" s="363" t="s">
        <v>12</v>
      </c>
      <c r="C40" s="162" t="s">
        <v>13</v>
      </c>
      <c r="D40" s="364">
        <v>92647</v>
      </c>
      <c r="E40" s="365">
        <v>8004</v>
      </c>
      <c r="F40" s="366">
        <v>100651</v>
      </c>
      <c r="G40" s="364">
        <v>102804</v>
      </c>
      <c r="H40" s="365">
        <v>7188</v>
      </c>
      <c r="I40" s="366">
        <v>109992</v>
      </c>
      <c r="J40" s="52">
        <f>IF((ABS((D40/G40)-1))&lt;100%,(D40/G40)-1,"N/A")</f>
        <v>-9.8799657600871615E-2</v>
      </c>
      <c r="K40" s="52">
        <f>IF((ABS((F40/I40)-1))&lt;100%,(F40/I40)-1,"N/A")</f>
        <v>-8.4924358135137101E-2</v>
      </c>
      <c r="L40" s="364">
        <v>126479</v>
      </c>
      <c r="M40" s="365">
        <v>12074</v>
      </c>
      <c r="N40" s="366">
        <v>138553</v>
      </c>
      <c r="O40" s="364">
        <v>130158</v>
      </c>
      <c r="P40" s="365">
        <v>10889</v>
      </c>
      <c r="Q40" s="366">
        <v>141047</v>
      </c>
      <c r="R40" s="52">
        <f>IF((ABS((L40/O40)-1))&lt;100%,(L40/O40)-1,"N/A")</f>
        <v>-2.8265646368260122E-2</v>
      </c>
      <c r="S40" s="52">
        <f>IF((ABS((N40/Q40)-1))&lt;100%,(N40/Q40)-1,"N/A")</f>
        <v>-1.7682049245996034E-2</v>
      </c>
      <c r="T40" s="364">
        <v>171354</v>
      </c>
      <c r="U40" s="365">
        <v>16097</v>
      </c>
      <c r="V40" s="366">
        <v>187451</v>
      </c>
      <c r="W40" s="364">
        <v>171331</v>
      </c>
      <c r="X40" s="365">
        <v>14974</v>
      </c>
      <c r="Y40" s="366">
        <v>186305</v>
      </c>
      <c r="Z40" s="52">
        <f>IF((ABS((T40/W40)-1))&lt;100%,(T40/W40)-1,"N/A")</f>
        <v>1.3424307334930496E-4</v>
      </c>
      <c r="AA40" s="52">
        <f>IF((ABS((V40/Y40)-1))&lt;100%,(V40/Y40)-1,"N/A")</f>
        <v>6.151203671399097E-3</v>
      </c>
      <c r="AB40" s="364"/>
      <c r="AC40" s="365"/>
      <c r="AD40" s="366"/>
      <c r="AE40" s="364"/>
      <c r="AF40" s="365"/>
      <c r="AG40" s="366"/>
      <c r="AH40" s="52"/>
      <c r="AI40" s="52"/>
    </row>
    <row r="41" spans="1:35" s="66" customFormat="1" ht="12">
      <c r="A41" s="58" t="s">
        <v>14</v>
      </c>
      <c r="B41" s="59" t="s">
        <v>14</v>
      </c>
      <c r="C41" s="60" t="s">
        <v>253</v>
      </c>
      <c r="D41" s="367">
        <f>IFERROR(D40/D$31,"")</f>
        <v>7.3042185297428897E-2</v>
      </c>
      <c r="E41" s="338" t="str">
        <f t="shared" ref="E41:H41" si="54">IFERROR(E40/E$7,"")</f>
        <v/>
      </c>
      <c r="F41" s="368">
        <f>IFERROR(F40/F$31,"")</f>
        <v>7.9352477601773566E-2</v>
      </c>
      <c r="G41" s="367">
        <f>IFERROR(G40/G$31,"")</f>
        <v>7.8938457273918836E-2</v>
      </c>
      <c r="H41" s="338" t="str">
        <f t="shared" si="54"/>
        <v/>
      </c>
      <c r="I41" s="368">
        <f>IFERROR(I40/I$31,"")</f>
        <v>8.4457791452403425E-2</v>
      </c>
      <c r="J41" s="62">
        <f>IF((ABS((D41-G41)*10000))&lt;1000,(D41-G41)*10000,"N/A")</f>
        <v>-58.96271976489939</v>
      </c>
      <c r="K41" s="62">
        <f>IF((ABS((F41-I41)*10000))&lt;1000,(F41-I41)*10000,"N/A")</f>
        <v>-51.053138506298588</v>
      </c>
      <c r="L41" s="367">
        <f>IFERROR(L40/L$31,"")</f>
        <v>6.7517546800364703E-2</v>
      </c>
      <c r="M41" s="338" t="str">
        <f t="shared" ref="M41" si="55">IFERROR(M40/M$7,"")</f>
        <v/>
      </c>
      <c r="N41" s="368">
        <f>IFERROR(N40/N$31,"")</f>
        <v>7.3962939791039864E-2</v>
      </c>
      <c r="O41" s="367">
        <f>IFERROR(O40/O$31,"")</f>
        <v>6.9194406522321603E-2</v>
      </c>
      <c r="P41" s="338" t="str">
        <f t="shared" ref="P41" si="56">IFERROR(P40/P$7,"")</f>
        <v/>
      </c>
      <c r="Q41" s="368">
        <f>IFERROR(Q40/Q$31,"")</f>
        <v>7.498320085399203E-2</v>
      </c>
      <c r="R41" s="62">
        <f>IF((ABS((L41-O41)*10000))&lt;1000,(L41-O41)*10000,"N/A")</f>
        <v>-16.768597219568999</v>
      </c>
      <c r="S41" s="62">
        <f>IF((ABS((N41-Q41)*10000))&lt;1000,(N41-Q41)*10000,"N/A")</f>
        <v>-10.202610629521658</v>
      </c>
      <c r="T41" s="367">
        <f>IFERROR(T40/T$31,"")</f>
        <v>6.6411774395147616E-2</v>
      </c>
      <c r="U41" s="338" t="str">
        <f t="shared" ref="U41" si="57">IFERROR(U40/U$7,"")</f>
        <v/>
      </c>
      <c r="V41" s="368">
        <f>IFERROR(V40/V$31,"")</f>
        <v>7.2650498512697781E-2</v>
      </c>
      <c r="W41" s="367">
        <f>IFERROR(W40/W$31,"")</f>
        <v>6.6631846515469953E-2</v>
      </c>
      <c r="X41" s="338" t="str">
        <f t="shared" ref="X41" si="58">IFERROR(X40/X$7,"")</f>
        <v/>
      </c>
      <c r="Y41" s="368">
        <f>IFERROR(Y40/Y$31,"")</f>
        <v>7.2455341794915279E-2</v>
      </c>
      <c r="Z41" s="62">
        <f>IF((ABS((T41-W41)*10000))&lt;1000,(T41-W41)*10000,"N/A")</f>
        <v>-2.2007212032233712</v>
      </c>
      <c r="AA41" s="62">
        <f>IF((ABS((V41-Y41)*10000))&lt;1000,(V41-Y41)*10000,"N/A")</f>
        <v>1.9515671778250199</v>
      </c>
      <c r="AB41" s="367"/>
      <c r="AC41" s="338"/>
      <c r="AD41" s="368"/>
      <c r="AE41" s="367"/>
      <c r="AF41" s="338"/>
      <c r="AG41" s="368"/>
      <c r="AH41" s="62"/>
      <c r="AI41" s="62"/>
    </row>
    <row r="42" spans="1:35" hidden="1" outlineLevel="1">
      <c r="A42" s="43" t="s">
        <v>15</v>
      </c>
      <c r="B42" s="54" t="s">
        <v>15</v>
      </c>
      <c r="C42" s="44" t="s">
        <v>132</v>
      </c>
      <c r="D42" s="49">
        <v>-758</v>
      </c>
      <c r="E42" s="334">
        <v>610</v>
      </c>
      <c r="F42" s="335">
        <v>-148</v>
      </c>
      <c r="G42" s="49">
        <v>-525</v>
      </c>
      <c r="H42" s="334">
        <v>0</v>
      </c>
      <c r="I42" s="335">
        <v>-525</v>
      </c>
      <c r="J42" s="46">
        <f>IF((ABS((D42/G42)-1))&lt;100%,(D42/G42)-1,"N/A")</f>
        <v>0.44380952380952388</v>
      </c>
      <c r="K42" s="46">
        <f>IF((ABS((F42/I42)-1))&lt;100%,(F42/I42)-1,"N/A")</f>
        <v>-0.71809523809523812</v>
      </c>
      <c r="L42" s="49">
        <v>-3347</v>
      </c>
      <c r="M42" s="334">
        <v>614</v>
      </c>
      <c r="N42" s="335">
        <v>-2733</v>
      </c>
      <c r="O42" s="49">
        <v>-534</v>
      </c>
      <c r="P42" s="334">
        <v>0</v>
      </c>
      <c r="Q42" s="335">
        <v>-534</v>
      </c>
      <c r="R42" s="46" t="str">
        <f>IF((ABS((L42/O42)-1))&lt;100%,(L42/O42)-1,"N/A")</f>
        <v>N/A</v>
      </c>
      <c r="S42" s="46" t="str">
        <f>IF((ABS((N42/Q42)-1))&lt;100%,(N42/Q42)-1,"N/A")</f>
        <v>N/A</v>
      </c>
      <c r="T42" s="49">
        <v>-15980</v>
      </c>
      <c r="U42" s="334">
        <v>609</v>
      </c>
      <c r="V42" s="335">
        <v>-15371</v>
      </c>
      <c r="W42" s="49">
        <v>-8186</v>
      </c>
      <c r="X42" s="334">
        <v>0</v>
      </c>
      <c r="Y42" s="335">
        <v>-8186</v>
      </c>
      <c r="Z42" s="46">
        <f>IF((ABS((T42/W42)-1))&lt;100%,(T42/W42)-1,"N/A")</f>
        <v>0.95211336428047888</v>
      </c>
      <c r="AA42" s="46">
        <f>IF((ABS((V42/Y42)-1))&lt;100%,(V42/Y42)-1,"N/A")</f>
        <v>0.87771805521622293</v>
      </c>
      <c r="AB42" s="49"/>
      <c r="AC42" s="334"/>
      <c r="AD42" s="335"/>
      <c r="AE42" s="49"/>
      <c r="AF42" s="334"/>
      <c r="AG42" s="335"/>
      <c r="AH42" s="46"/>
      <c r="AI42" s="46"/>
    </row>
    <row r="43" spans="1:35" s="37" customFormat="1" collapsed="1">
      <c r="A43" s="68" t="s">
        <v>16</v>
      </c>
      <c r="B43" s="69" t="s">
        <v>16</v>
      </c>
      <c r="C43" s="70" t="s">
        <v>250</v>
      </c>
      <c r="D43" s="75">
        <v>91889</v>
      </c>
      <c r="E43" s="340">
        <v>8614</v>
      </c>
      <c r="F43" s="341">
        <v>100503</v>
      </c>
      <c r="G43" s="75">
        <v>102279</v>
      </c>
      <c r="H43" s="340">
        <v>7188</v>
      </c>
      <c r="I43" s="341">
        <v>109467</v>
      </c>
      <c r="J43" s="72">
        <f>IF((ABS((D43/G43)-1))&lt;100%,(D43/G43)-1,"N/A")</f>
        <v>-0.1015848805717694</v>
      </c>
      <c r="K43" s="72">
        <f>IF((ABS((F43/I43)-1))&lt;100%,(F43/I43)-1,"N/A")</f>
        <v>-8.1887692181205285E-2</v>
      </c>
      <c r="L43" s="75">
        <v>123132</v>
      </c>
      <c r="M43" s="340">
        <v>12688</v>
      </c>
      <c r="N43" s="341">
        <v>135820</v>
      </c>
      <c r="O43" s="75">
        <v>129624</v>
      </c>
      <c r="P43" s="340">
        <v>10889</v>
      </c>
      <c r="Q43" s="341">
        <v>140513</v>
      </c>
      <c r="R43" s="72">
        <f>IF((ABS((L43/O43)-1))&lt;100%,(L43/O43)-1,"N/A")</f>
        <v>-5.0083317904091817E-2</v>
      </c>
      <c r="S43" s="72">
        <f>IF((ABS((N43/Q43)-1))&lt;100%,(N43/Q43)-1,"N/A")</f>
        <v>-3.3399044928227317E-2</v>
      </c>
      <c r="T43" s="75">
        <v>155374</v>
      </c>
      <c r="U43" s="340">
        <v>16706</v>
      </c>
      <c r="V43" s="341">
        <v>172080</v>
      </c>
      <c r="W43" s="75">
        <v>163145</v>
      </c>
      <c r="X43" s="340">
        <v>14974</v>
      </c>
      <c r="Y43" s="341">
        <v>178119</v>
      </c>
      <c r="Z43" s="72">
        <f>IF((ABS((T43/W43)-1))&lt;100%,(T43/W43)-1,"N/A")</f>
        <v>-4.7632474179410966E-2</v>
      </c>
      <c r="AA43" s="72">
        <f>IF((ABS((V43/Y43)-1))&lt;100%,(V43/Y43)-1,"N/A")</f>
        <v>-3.3904299934313542E-2</v>
      </c>
      <c r="AB43" s="75"/>
      <c r="AC43" s="340"/>
      <c r="AD43" s="341"/>
      <c r="AE43" s="75"/>
      <c r="AF43" s="340"/>
      <c r="AG43" s="341"/>
      <c r="AH43" s="72"/>
      <c r="AI43" s="72"/>
    </row>
    <row r="44" spans="1:35" s="66" customFormat="1" ht="12" hidden="1" outlineLevel="1">
      <c r="A44" s="58" t="s">
        <v>17</v>
      </c>
      <c r="B44" s="59" t="s">
        <v>17</v>
      </c>
      <c r="C44" s="60" t="s">
        <v>18</v>
      </c>
      <c r="D44" s="65">
        <f>IFERROR(D43/D$31,"")</f>
        <v>7.2444583902289805E-2</v>
      </c>
      <c r="E44" s="338" t="str">
        <f t="shared" ref="E44:H44" si="59">IFERROR(E43/E$7,"")</f>
        <v/>
      </c>
      <c r="F44" s="339">
        <f>IFERROR(F43/F$31,"")</f>
        <v>7.9235795535176484E-2</v>
      </c>
      <c r="G44" s="65">
        <f>IFERROR(G43/G$31,"")</f>
        <v>7.8535333951199812E-2</v>
      </c>
      <c r="H44" s="338" t="str">
        <f t="shared" si="59"/>
        <v/>
      </c>
      <c r="I44" s="339">
        <f>IFERROR(I43/I$31,"")</f>
        <v>8.4054668129684387E-2</v>
      </c>
      <c r="J44" s="62">
        <f>IF((ABS((D44-G44)*10000))&lt;1000,(D44-G44)*10000,"N/A")</f>
        <v>-60.907500489100066</v>
      </c>
      <c r="K44" s="62">
        <f>IF((ABS((F44-I44)*10000))&lt;1000,(F44-I44)*10000,"N/A")</f>
        <v>-48.188725945079028</v>
      </c>
      <c r="L44" s="65">
        <f>IFERROR(L43/L$31,"")</f>
        <v>6.5730837313882198E-2</v>
      </c>
      <c r="M44" s="338" t="str">
        <f t="shared" ref="M44" si="60">IFERROR(M43/M$7,"")</f>
        <v/>
      </c>
      <c r="N44" s="339">
        <f>IFERROR(N43/N$31,"")</f>
        <v>7.2503998343009787E-2</v>
      </c>
      <c r="O44" s="65">
        <f>IFERROR(O43/O$31,"")</f>
        <v>6.8910522219528689E-2</v>
      </c>
      <c r="P44" s="338" t="str">
        <f t="shared" ref="P44" si="61">IFERROR(P43/P$7,"")</f>
        <v/>
      </c>
      <c r="Q44" s="339">
        <f>IFERROR(Q43/Q$31,"")</f>
        <v>7.4699316551199116E-2</v>
      </c>
      <c r="R44" s="62">
        <f>IF((ABS((L44-O44)*10000))&lt;1000,(L44-O44)*10000,"N/A")</f>
        <v>-31.796849056464904</v>
      </c>
      <c r="S44" s="62">
        <f>IF((ABS((N44-Q44)*10000))&lt;1000,(N44-Q44)*10000,"N/A")</f>
        <v>-21.953182081893285</v>
      </c>
      <c r="T44" s="65">
        <f>IFERROR(T43/T$31,"")</f>
        <v>6.0218396039028357E-2</v>
      </c>
      <c r="U44" s="338" t="str">
        <f t="shared" ref="U44" si="62">IFERROR(U43/U$7,"")</f>
        <v/>
      </c>
      <c r="V44" s="339">
        <f>IFERROR(V43/V$31,"")</f>
        <v>6.6693150658385575E-2</v>
      </c>
      <c r="W44" s="65">
        <f>IFERROR(W43/W$31,"")</f>
        <v>6.344825279585331E-2</v>
      </c>
      <c r="X44" s="338" t="str">
        <f t="shared" ref="X44" si="63">IFERROR(X43/X$7,"")</f>
        <v/>
      </c>
      <c r="Y44" s="339">
        <f>IFERROR(Y43/Y$31,"")</f>
        <v>6.9271748075298636E-2</v>
      </c>
      <c r="Z44" s="62">
        <f>IF((ABS((T44-W44)*10000))&lt;1000,(T44-W44)*10000,"N/A")</f>
        <v>-32.298567568249531</v>
      </c>
      <c r="AA44" s="62">
        <f>IF((ABS((V44-Y44)*10000))&lt;1000,(V44-Y44)*10000,"N/A")</f>
        <v>-25.785974169130615</v>
      </c>
      <c r="AB44" s="65"/>
      <c r="AC44" s="338"/>
      <c r="AD44" s="339"/>
      <c r="AE44" s="65"/>
      <c r="AF44" s="338"/>
      <c r="AG44" s="339"/>
      <c r="AH44" s="62"/>
      <c r="AI44" s="62"/>
    </row>
    <row r="45" spans="1:35" hidden="1" outlineLevel="1">
      <c r="A45" s="68" t="s">
        <v>19</v>
      </c>
      <c r="B45" s="369" t="s">
        <v>19</v>
      </c>
      <c r="C45" s="70" t="s">
        <v>131</v>
      </c>
      <c r="D45" s="49">
        <v>8931</v>
      </c>
      <c r="E45" s="334">
        <v>-12869</v>
      </c>
      <c r="F45" s="335">
        <v>-3938</v>
      </c>
      <c r="G45" s="49">
        <v>3434</v>
      </c>
      <c r="H45" s="334">
        <v>-12702</v>
      </c>
      <c r="I45" s="335">
        <v>-9268</v>
      </c>
      <c r="J45" s="46" t="str">
        <f>IF((ABS((D45/G45)-1))&lt;100%,(D45/G45)-1,"N/A")</f>
        <v>N/A</v>
      </c>
      <c r="K45" s="46">
        <f>IF((ABS((F45/I45)-1))&lt;100%,(F45/I45)-1,"N/A")</f>
        <v>-0.57509710832973671</v>
      </c>
      <c r="L45" s="49">
        <v>12018</v>
      </c>
      <c r="M45" s="334">
        <v>-19905</v>
      </c>
      <c r="N45" s="335">
        <v>-7887</v>
      </c>
      <c r="O45" s="49">
        <v>6105</v>
      </c>
      <c r="P45" s="334">
        <v>-19899</v>
      </c>
      <c r="Q45" s="335">
        <v>-13794</v>
      </c>
      <c r="R45" s="46">
        <f>IF((ABS((L45/O45)-1))&lt;100%,(L45/O45)-1,"N/A")</f>
        <v>0.96855036855036847</v>
      </c>
      <c r="S45" s="46">
        <f>IF((ABS((N45/Q45)-1))&lt;100%,(N45/Q45)-1,"N/A")</f>
        <v>-0.42822966507177029</v>
      </c>
      <c r="T45" s="49">
        <v>13998</v>
      </c>
      <c r="U45" s="334">
        <v>-24828</v>
      </c>
      <c r="V45" s="335">
        <v>-10830</v>
      </c>
      <c r="W45" s="49">
        <v>9552</v>
      </c>
      <c r="X45" s="334">
        <v>-23705</v>
      </c>
      <c r="Y45" s="335">
        <v>-14153</v>
      </c>
      <c r="Z45" s="46">
        <f>IF((ABS((T45/W45)-1))&lt;100%,(T45/W45)-1,"N/A")</f>
        <v>0.46545226130653261</v>
      </c>
      <c r="AA45" s="46">
        <f>IF((ABS((V45/Y45)-1))&lt;100%,(V45/Y45)-1,"N/A")</f>
        <v>-0.23479121034409667</v>
      </c>
      <c r="AB45" s="49"/>
      <c r="AC45" s="334"/>
      <c r="AD45" s="335"/>
      <c r="AE45" s="49"/>
      <c r="AF45" s="334"/>
      <c r="AG45" s="335"/>
      <c r="AH45" s="46"/>
      <c r="AI45" s="46"/>
    </row>
    <row r="46" spans="1:35" collapsed="1">
      <c r="A46" s="50" t="s">
        <v>100</v>
      </c>
      <c r="B46" s="363" t="s">
        <v>320</v>
      </c>
      <c r="C46" s="162" t="s">
        <v>34</v>
      </c>
      <c r="D46" s="364">
        <v>108644</v>
      </c>
      <c r="E46" s="365">
        <v>17094</v>
      </c>
      <c r="F46" s="366">
        <v>125738</v>
      </c>
      <c r="G46" s="364">
        <v>117330</v>
      </c>
      <c r="H46" s="365">
        <v>16839</v>
      </c>
      <c r="I46" s="366">
        <v>134169</v>
      </c>
      <c r="J46" s="52">
        <f>IF((ABS((D46/G46)-1))&lt;100%,(D46/G46)-1,"N/A")</f>
        <v>-7.4030512230461087E-2</v>
      </c>
      <c r="K46" s="52">
        <f>IF((ABS((F46/I46)-1))&lt;100%,(F46/I46)-1,"N/A")</f>
        <v>-6.2838658706556694E-2</v>
      </c>
      <c r="L46" s="364">
        <v>150587</v>
      </c>
      <c r="M46" s="365">
        <v>25772</v>
      </c>
      <c r="N46" s="366">
        <v>176359</v>
      </c>
      <c r="O46" s="364">
        <v>152115</v>
      </c>
      <c r="P46" s="365">
        <v>25321</v>
      </c>
      <c r="Q46" s="366">
        <v>177436</v>
      </c>
      <c r="R46" s="52">
        <f>IF((ABS((L46/O46)-1))&lt;100%,(L46/O46)-1,"N/A")</f>
        <v>-1.0045031719422837E-2</v>
      </c>
      <c r="S46" s="52">
        <f>IF((ABS((N46/Q46)-1))&lt;100%,(N46/Q46)-1,"N/A")</f>
        <v>-6.069794179309751E-3</v>
      </c>
      <c r="T46" s="364">
        <v>203608</v>
      </c>
      <c r="U46" s="365">
        <v>34456</v>
      </c>
      <c r="V46" s="366">
        <v>238064</v>
      </c>
      <c r="W46" s="364">
        <v>201159</v>
      </c>
      <c r="X46" s="365">
        <v>34330</v>
      </c>
      <c r="Y46" s="366">
        <v>235489</v>
      </c>
      <c r="Z46" s="52">
        <f>IF((ABS((T46/W46)-1))&lt;100%,(T46/W46)-1,"N/A")</f>
        <v>1.217444906765297E-2</v>
      </c>
      <c r="AA46" s="52">
        <f>IF((ABS((V46/Y46)-1))&lt;100%,(V46/Y46)-1,"N/A")</f>
        <v>1.0934693340240997E-2</v>
      </c>
      <c r="AB46" s="364"/>
      <c r="AC46" s="365"/>
      <c r="AD46" s="366"/>
      <c r="AE46" s="364"/>
      <c r="AF46" s="365"/>
      <c r="AG46" s="366"/>
      <c r="AH46" s="52"/>
      <c r="AI46" s="52"/>
    </row>
    <row r="47" spans="1:35" s="66" customFormat="1" ht="12">
      <c r="A47" s="58" t="s">
        <v>35</v>
      </c>
      <c r="B47" s="59" t="s">
        <v>35</v>
      </c>
      <c r="C47" s="60" t="s">
        <v>255</v>
      </c>
      <c r="D47" s="367">
        <f>IFERROR(D46/D$31,"")</f>
        <v>8.565409759035765E-2</v>
      </c>
      <c r="E47" s="338" t="str">
        <f t="shared" ref="E47" si="64">IFERROR(E46/E$7,"")</f>
        <v/>
      </c>
      <c r="F47" s="368">
        <f>IFERROR(F46/F$31,"")</f>
        <v>9.9130876282320146E-2</v>
      </c>
      <c r="G47" s="367">
        <f>IFERROR(G46/G$31,"")</f>
        <v>9.0092303723093431E-2</v>
      </c>
      <c r="H47" s="338" t="str">
        <f t="shared" ref="H47" si="65">IFERROR(H46/H$7,"")</f>
        <v/>
      </c>
      <c r="I47" s="368">
        <f>IFERROR(I46/I$31,"")</f>
        <v>0.10302219635407589</v>
      </c>
      <c r="J47" s="62">
        <f>IF((ABS((D47-G47)*10000))&lt;1000,(D47-G47)*10000,"N/A")</f>
        <v>-44.38206132735781</v>
      </c>
      <c r="K47" s="62">
        <f>IF((ABS((F47-I47)*10000))&lt;1000,(F47-I47)*10000,"N/A")</f>
        <v>-38.913200717557437</v>
      </c>
      <c r="L47" s="367">
        <f>IFERROR(L46/L$31,"")</f>
        <v>8.0386979815040602E-2</v>
      </c>
      <c r="M47" s="338" t="str">
        <f t="shared" ref="M47" si="66">IFERROR(M46/M$7,"")</f>
        <v/>
      </c>
      <c r="N47" s="368">
        <f>IFERROR(N46/N$31,"")</f>
        <v>9.4144696243372572E-2</v>
      </c>
      <c r="O47" s="367">
        <f>IFERROR(O46/O$31,"")</f>
        <v>8.0867154905137989E-2</v>
      </c>
      <c r="P47" s="338" t="str">
        <f t="shared" ref="P47" si="67">IFERROR(P46/P$7,"")</f>
        <v/>
      </c>
      <c r="Q47" s="368">
        <f>IFERROR(Q46/Q$31,"")</f>
        <v>9.4328268071840804E-2</v>
      </c>
      <c r="R47" s="62">
        <f>IF((ABS((L47-O47)*10000))&lt;1000,(L47-O47)*10000,"N/A")</f>
        <v>-4.8017509009738726</v>
      </c>
      <c r="S47" s="62">
        <f>IF((ABS((N47-Q47)*10000))&lt;1000,(N47-Q47)*10000,"N/A")</f>
        <v>-1.8357182846823195</v>
      </c>
      <c r="T47" s="367">
        <f>IFERROR(T46/T$31,"")</f>
        <v>7.8912476866879189E-2</v>
      </c>
      <c r="U47" s="338" t="str">
        <f t="shared" ref="U47" si="68">IFERROR(U46/U$7,"")</f>
        <v/>
      </c>
      <c r="V47" s="368">
        <f>IFERROR(V46/V$31,"")</f>
        <v>9.226660982297713E-2</v>
      </c>
      <c r="W47" s="367">
        <f>IFERROR(W46/W$31,"")</f>
        <v>7.8232168219443177E-2</v>
      </c>
      <c r="X47" s="338" t="str">
        <f t="shared" ref="X47" si="69">IFERROR(X46/X$7,"")</f>
        <v/>
      </c>
      <c r="Y47" s="368">
        <f>IFERROR(Y46/Y$31,"")</f>
        <v>9.1583349797068267E-2</v>
      </c>
      <c r="Z47" s="62">
        <f>IF((ABS((T47-W47)*10000))&lt;1000,(T47-W47)*10000,"N/A")</f>
        <v>6.8030864743601205</v>
      </c>
      <c r="AA47" s="62">
        <f>IF((ABS((V47-Y47)*10000))&lt;1000,(V47-Y47)*10000,"N/A")</f>
        <v>6.8326002590886334</v>
      </c>
    </row>
    <row r="48" spans="1:35">
      <c r="B48" s="174"/>
      <c r="C48" s="174"/>
      <c r="D48" s="174"/>
      <c r="E48" s="174"/>
      <c r="F48" s="174"/>
      <c r="G48" s="174"/>
      <c r="H48" s="174"/>
      <c r="I48" s="174"/>
      <c r="J48" s="141"/>
      <c r="K48" s="141"/>
      <c r="L48" s="174"/>
      <c r="M48" s="174"/>
      <c r="N48" s="174"/>
      <c r="O48" s="174"/>
      <c r="P48" s="174"/>
      <c r="Q48" s="174"/>
      <c r="R48" s="141"/>
      <c r="S48" s="141"/>
      <c r="T48" s="174"/>
      <c r="U48" s="174"/>
      <c r="V48" s="174"/>
      <c r="W48" s="174"/>
      <c r="X48" s="174"/>
      <c r="Y48" s="174"/>
      <c r="Z48" s="140"/>
      <c r="AA48" s="140"/>
    </row>
    <row r="49" spans="1:35">
      <c r="B49" s="39" t="s">
        <v>179</v>
      </c>
      <c r="C49" s="181"/>
      <c r="D49" s="19"/>
      <c r="E49" s="19"/>
      <c r="F49" s="19"/>
      <c r="G49" s="19"/>
      <c r="H49" s="19"/>
      <c r="I49" s="19"/>
      <c r="J49" s="103"/>
      <c r="K49" s="103"/>
      <c r="L49" s="19"/>
      <c r="M49" s="19"/>
      <c r="N49" s="19"/>
      <c r="O49" s="19"/>
      <c r="P49" s="19"/>
      <c r="Q49" s="19"/>
      <c r="R49" s="103"/>
      <c r="S49" s="103"/>
      <c r="T49" s="19"/>
      <c r="U49" s="19"/>
      <c r="V49" s="19"/>
      <c r="W49" s="19"/>
      <c r="X49" s="19"/>
      <c r="Y49" s="19"/>
      <c r="Z49" s="373"/>
      <c r="AA49" s="373"/>
    </row>
    <row r="50" spans="1:35">
      <c r="B50" s="116" t="s">
        <v>266</v>
      </c>
      <c r="C50" s="116" t="s">
        <v>267</v>
      </c>
      <c r="D50" s="29" t="str">
        <f>$B49&amp;D52&amp;D51</f>
        <v>ARGENTINAPre IFRS161H19</v>
      </c>
      <c r="E50" s="29" t="str">
        <f>$B49&amp;E51&amp;E52</f>
        <v>ARGENTINAAdj1H19</v>
      </c>
      <c r="F50" s="29" t="str">
        <f>$B49&amp;F52&amp;F51</f>
        <v>ARGENTINAPost IFRS161H19</v>
      </c>
      <c r="G50" s="29" t="str">
        <f>$B49&amp;G52&amp;G51</f>
        <v>ARGENTINAPre IFRS161H18</v>
      </c>
      <c r="H50" s="29" t="str">
        <f>$B49&amp;H51&amp;H52</f>
        <v>ARGENTINAAdj1H18</v>
      </c>
      <c r="I50" s="29" t="str">
        <f>$B49&amp;I52&amp;I51</f>
        <v>ARGENTINAPost IFRS161H18</v>
      </c>
      <c r="J50" s="322"/>
      <c r="K50" s="322"/>
      <c r="L50" s="29" t="str">
        <f>$B49&amp;L52&amp;L51</f>
        <v>ARGENTINAPre IFRS169M19</v>
      </c>
      <c r="M50" s="29" t="str">
        <f>$B49&amp;M51&amp;M52</f>
        <v>ARGENTINAAdj9M19</v>
      </c>
      <c r="N50" s="29" t="str">
        <f>$B49&amp;N52&amp;N51</f>
        <v>ARGENTINAPost IFRS169M19</v>
      </c>
      <c r="O50" s="29" t="str">
        <f>$B49&amp;O52&amp;O51</f>
        <v>ARGENTINAPre IFRS169M18</v>
      </c>
      <c r="P50" s="29" t="str">
        <f>$B49&amp;P51&amp;P52</f>
        <v>ARGENTINAAdj9M18</v>
      </c>
      <c r="Q50" s="29" t="str">
        <f>$B49&amp;Q52&amp;Q51</f>
        <v>ARGENTINAPost IFRS169M18</v>
      </c>
      <c r="R50" s="322"/>
      <c r="S50" s="322"/>
      <c r="T50" s="29" t="str">
        <f>$B49&amp;T52&amp;T51</f>
        <v>ARGENTINAPre IFRS16FY19</v>
      </c>
      <c r="U50" s="29" t="str">
        <f>$B49&amp;U51&amp;U52</f>
        <v>ARGENTINAAdjFY19</v>
      </c>
      <c r="V50" s="29" t="str">
        <f>$B49&amp;V52&amp;V51</f>
        <v>ARGENTINAPost IFRS16FY19</v>
      </c>
      <c r="W50" s="29" t="str">
        <f>$B49&amp;W52&amp;W51</f>
        <v>ARGENTINAPre IFRS16FY18</v>
      </c>
      <c r="X50" s="29" t="str">
        <f>$B49&amp;X51&amp;X52</f>
        <v>ARGENTINAAdjFY18</v>
      </c>
      <c r="Y50" s="29" t="str">
        <f>$B49&amp;Y52&amp;Y51</f>
        <v>ARGENTINAPost IFRS16FY18</v>
      </c>
      <c r="Z50" s="322"/>
      <c r="AA50" s="322"/>
    </row>
    <row r="51" spans="1:35" ht="19.5" customHeight="1">
      <c r="A51" s="325" t="s">
        <v>150</v>
      </c>
      <c r="B51" s="348" t="s">
        <v>318</v>
      </c>
      <c r="C51" s="326" t="s">
        <v>239</v>
      </c>
      <c r="D51" s="327" t="s">
        <v>234</v>
      </c>
      <c r="E51" s="328" t="s">
        <v>153</v>
      </c>
      <c r="F51" s="329" t="s">
        <v>234</v>
      </c>
      <c r="G51" s="327" t="s">
        <v>235</v>
      </c>
      <c r="H51" s="328" t="s">
        <v>153</v>
      </c>
      <c r="I51" s="329" t="s">
        <v>235</v>
      </c>
      <c r="J51" s="330" t="s">
        <v>310</v>
      </c>
      <c r="K51" s="330" t="s">
        <v>310</v>
      </c>
      <c r="L51" s="327" t="s">
        <v>236</v>
      </c>
      <c r="M51" s="328" t="s">
        <v>153</v>
      </c>
      <c r="N51" s="329" t="s">
        <v>236</v>
      </c>
      <c r="O51" s="327" t="s">
        <v>237</v>
      </c>
      <c r="P51" s="328" t="s">
        <v>153</v>
      </c>
      <c r="Q51" s="329" t="s">
        <v>237</v>
      </c>
      <c r="R51" s="330" t="s">
        <v>310</v>
      </c>
      <c r="S51" s="330" t="s">
        <v>310</v>
      </c>
      <c r="T51" s="327" t="s">
        <v>276</v>
      </c>
      <c r="U51" s="328" t="s">
        <v>153</v>
      </c>
      <c r="V51" s="329" t="s">
        <v>276</v>
      </c>
      <c r="W51" s="327" t="s">
        <v>277</v>
      </c>
      <c r="X51" s="328" t="s">
        <v>153</v>
      </c>
      <c r="Y51" s="329" t="s">
        <v>277</v>
      </c>
      <c r="Z51" s="330" t="s">
        <v>310</v>
      </c>
      <c r="AA51" s="330" t="s">
        <v>310</v>
      </c>
    </row>
    <row r="52" spans="1:35" ht="24" customHeight="1" thickBot="1">
      <c r="A52" s="235"/>
      <c r="B52" s="349" t="s">
        <v>198</v>
      </c>
      <c r="C52" s="122" t="s">
        <v>149</v>
      </c>
      <c r="D52" s="302" t="s">
        <v>155</v>
      </c>
      <c r="E52" s="331" t="str">
        <f>D51</f>
        <v>1H19</v>
      </c>
      <c r="F52" s="332" t="s">
        <v>156</v>
      </c>
      <c r="G52" s="302" t="s">
        <v>155</v>
      </c>
      <c r="H52" s="331" t="str">
        <f>G51</f>
        <v>1H18</v>
      </c>
      <c r="I52" s="332" t="s">
        <v>156</v>
      </c>
      <c r="J52" s="333" t="s">
        <v>155</v>
      </c>
      <c r="K52" s="333" t="s">
        <v>156</v>
      </c>
      <c r="L52" s="302" t="s">
        <v>155</v>
      </c>
      <c r="M52" s="331" t="str">
        <f>L51</f>
        <v>9M19</v>
      </c>
      <c r="N52" s="332" t="s">
        <v>156</v>
      </c>
      <c r="O52" s="302" t="s">
        <v>155</v>
      </c>
      <c r="P52" s="331" t="str">
        <f>O51</f>
        <v>9M18</v>
      </c>
      <c r="Q52" s="332" t="s">
        <v>156</v>
      </c>
      <c r="R52" s="333" t="s">
        <v>155</v>
      </c>
      <c r="S52" s="333" t="s">
        <v>156</v>
      </c>
      <c r="T52" s="302" t="s">
        <v>155</v>
      </c>
      <c r="U52" s="331" t="str">
        <f>T51</f>
        <v>FY19</v>
      </c>
      <c r="V52" s="332" t="s">
        <v>156</v>
      </c>
      <c r="W52" s="302" t="s">
        <v>155</v>
      </c>
      <c r="X52" s="331" t="str">
        <f>W51</f>
        <v>FY18</v>
      </c>
      <c r="Y52" s="332" t="s">
        <v>156</v>
      </c>
      <c r="Z52" s="333" t="s">
        <v>155</v>
      </c>
      <c r="AA52" s="333" t="s">
        <v>156</v>
      </c>
    </row>
    <row r="53" spans="1:35" hidden="1" outlineLevel="1">
      <c r="A53" s="43" t="s">
        <v>0</v>
      </c>
      <c r="B53" s="54" t="s">
        <v>200</v>
      </c>
      <c r="C53" s="44" t="s">
        <v>1</v>
      </c>
      <c r="D53" s="360">
        <v>491571</v>
      </c>
      <c r="E53" s="334">
        <v>0</v>
      </c>
      <c r="F53" s="361">
        <v>491571</v>
      </c>
      <c r="G53" s="362">
        <v>596629</v>
      </c>
      <c r="H53" s="334">
        <v>0</v>
      </c>
      <c r="I53" s="361">
        <v>596629</v>
      </c>
      <c r="J53" s="46">
        <f t="shared" ref="J53:J58" si="70">IF((ABS((D53/G53)-1))&lt;100%,(D53/G53)-1,"N/A")</f>
        <v>-0.17608597637727963</v>
      </c>
      <c r="K53" s="46">
        <f t="shared" ref="K53:K58" si="71">IF((ABS((F53/I53)-1))&lt;100%,(F53/I53)-1,"N/A")</f>
        <v>-0.17608597637727963</v>
      </c>
      <c r="L53" s="360">
        <v>648187</v>
      </c>
      <c r="M53" s="334">
        <v>0</v>
      </c>
      <c r="N53" s="361">
        <v>648187</v>
      </c>
      <c r="O53" s="362">
        <v>830893</v>
      </c>
      <c r="P53" s="334">
        <v>0</v>
      </c>
      <c r="Q53" s="361">
        <v>830893</v>
      </c>
      <c r="R53" s="46">
        <f t="shared" ref="R53:R58" si="72">IF((ABS((L53/O53)-1))&lt;100%,(L53/O53)-1,"N/A")</f>
        <v>-0.2198911291826986</v>
      </c>
      <c r="S53" s="46">
        <f t="shared" ref="S53:S58" si="73">IF((ABS((N53/Q53)-1))&lt;100%,(N53/Q53)-1,"N/A")</f>
        <v>-0.2198911291826986</v>
      </c>
      <c r="T53" s="360">
        <v>925062</v>
      </c>
      <c r="U53" s="334">
        <v>0</v>
      </c>
      <c r="V53" s="361">
        <v>925062</v>
      </c>
      <c r="W53" s="362">
        <v>1036864</v>
      </c>
      <c r="X53" s="334">
        <v>0</v>
      </c>
      <c r="Y53" s="361">
        <v>1036864</v>
      </c>
      <c r="Z53" s="46">
        <f t="shared" ref="Z53:Z58" si="74">IF((ABS((T53/W53)-1))&lt;100%,(T53/W53)-1,"N/A")</f>
        <v>-0.10782706314425039</v>
      </c>
      <c r="AA53" s="46">
        <f t="shared" ref="AA53:AA58" si="75">IF((ABS((V53/Y53)-1))&lt;100%,(V53/Y53)-1,"N/A")</f>
        <v>-0.10782706314425039</v>
      </c>
      <c r="AB53" s="360"/>
      <c r="AC53" s="334"/>
      <c r="AD53" s="361"/>
      <c r="AE53" s="362"/>
      <c r="AF53" s="334"/>
      <c r="AG53" s="361"/>
      <c r="AH53" s="46"/>
      <c r="AI53" s="46"/>
    </row>
    <row r="54" spans="1:35" hidden="1" outlineLevel="1">
      <c r="A54" s="43" t="s">
        <v>2</v>
      </c>
      <c r="B54" s="54" t="s">
        <v>2</v>
      </c>
      <c r="C54" s="44" t="s">
        <v>3</v>
      </c>
      <c r="D54" s="360">
        <v>23387</v>
      </c>
      <c r="E54" s="334">
        <v>0</v>
      </c>
      <c r="F54" s="361">
        <v>23387</v>
      </c>
      <c r="G54" s="362">
        <v>36942</v>
      </c>
      <c r="H54" s="334">
        <v>0</v>
      </c>
      <c r="I54" s="361">
        <v>36942</v>
      </c>
      <c r="J54" s="46">
        <f t="shared" si="70"/>
        <v>-0.36692653348492232</v>
      </c>
      <c r="K54" s="46">
        <f t="shared" si="71"/>
        <v>-0.36692653348492232</v>
      </c>
      <c r="L54" s="360">
        <v>32389</v>
      </c>
      <c r="M54" s="334">
        <v>0</v>
      </c>
      <c r="N54" s="361">
        <v>32389</v>
      </c>
      <c r="O54" s="362">
        <v>51494</v>
      </c>
      <c r="P54" s="334">
        <v>0</v>
      </c>
      <c r="Q54" s="361">
        <v>51494</v>
      </c>
      <c r="R54" s="46">
        <f t="shared" si="72"/>
        <v>-0.37101409872994917</v>
      </c>
      <c r="S54" s="46">
        <f t="shared" si="73"/>
        <v>-0.37101409872994917</v>
      </c>
      <c r="T54" s="360">
        <v>45752</v>
      </c>
      <c r="U54" s="334">
        <v>0</v>
      </c>
      <c r="V54" s="361">
        <v>45752</v>
      </c>
      <c r="W54" s="362">
        <v>63609</v>
      </c>
      <c r="X54" s="334">
        <v>0</v>
      </c>
      <c r="Y54" s="361">
        <v>63609</v>
      </c>
      <c r="Z54" s="46">
        <f t="shared" si="74"/>
        <v>-0.28073071420710904</v>
      </c>
      <c r="AA54" s="46">
        <f t="shared" si="75"/>
        <v>-0.28073071420710904</v>
      </c>
      <c r="AB54" s="360"/>
      <c r="AC54" s="334"/>
      <c r="AD54" s="361"/>
      <c r="AE54" s="362"/>
      <c r="AF54" s="334"/>
      <c r="AG54" s="361"/>
      <c r="AH54" s="46"/>
      <c r="AI54" s="46"/>
    </row>
    <row r="55" spans="1:35" collapsed="1">
      <c r="A55" s="68" t="s">
        <v>4</v>
      </c>
      <c r="B55" s="363" t="s">
        <v>4</v>
      </c>
      <c r="C55" s="162" t="s">
        <v>5</v>
      </c>
      <c r="D55" s="364">
        <v>514958</v>
      </c>
      <c r="E55" s="365">
        <v>0</v>
      </c>
      <c r="F55" s="366">
        <v>514958</v>
      </c>
      <c r="G55" s="364">
        <v>633571</v>
      </c>
      <c r="H55" s="365">
        <v>0</v>
      </c>
      <c r="I55" s="366">
        <v>633571</v>
      </c>
      <c r="J55" s="52">
        <f t="shared" si="70"/>
        <v>-0.18721342990761891</v>
      </c>
      <c r="K55" s="52">
        <f t="shared" si="71"/>
        <v>-0.18721342990761891</v>
      </c>
      <c r="L55" s="364">
        <v>680576</v>
      </c>
      <c r="M55" s="365">
        <v>0</v>
      </c>
      <c r="N55" s="366">
        <v>680576</v>
      </c>
      <c r="O55" s="364">
        <v>882387</v>
      </c>
      <c r="P55" s="365">
        <v>0</v>
      </c>
      <c r="Q55" s="366">
        <v>882387</v>
      </c>
      <c r="R55" s="52">
        <f t="shared" si="72"/>
        <v>-0.2287103051155559</v>
      </c>
      <c r="S55" s="52">
        <f t="shared" si="73"/>
        <v>-0.2287103051155559</v>
      </c>
      <c r="T55" s="364">
        <v>970814</v>
      </c>
      <c r="U55" s="365">
        <v>0</v>
      </c>
      <c r="V55" s="366">
        <v>970814</v>
      </c>
      <c r="W55" s="364">
        <v>1100473</v>
      </c>
      <c r="X55" s="365">
        <v>0</v>
      </c>
      <c r="Y55" s="366">
        <v>1100473</v>
      </c>
      <c r="Z55" s="52">
        <f t="shared" si="74"/>
        <v>-0.11782115508513158</v>
      </c>
      <c r="AA55" s="52">
        <f t="shared" si="75"/>
        <v>-0.11782115508513158</v>
      </c>
      <c r="AB55" s="364"/>
      <c r="AC55" s="365"/>
      <c r="AD55" s="366"/>
      <c r="AE55" s="364"/>
      <c r="AF55" s="365"/>
      <c r="AG55" s="366"/>
      <c r="AH55" s="52"/>
      <c r="AI55" s="52"/>
    </row>
    <row r="56" spans="1:35" hidden="1" outlineLevel="1">
      <c r="A56" s="43" t="s">
        <v>6</v>
      </c>
      <c r="B56" s="54" t="s">
        <v>6</v>
      </c>
      <c r="C56" s="44" t="s">
        <v>130</v>
      </c>
      <c r="D56" s="360">
        <v>-345560</v>
      </c>
      <c r="E56" s="334">
        <v>0</v>
      </c>
      <c r="F56" s="361">
        <v>-345560</v>
      </c>
      <c r="G56" s="362">
        <v>-416062</v>
      </c>
      <c r="H56" s="334">
        <v>0</v>
      </c>
      <c r="I56" s="361">
        <v>-416062</v>
      </c>
      <c r="J56" s="55">
        <f t="shared" si="70"/>
        <v>-0.16945070686580366</v>
      </c>
      <c r="K56" s="55">
        <f t="shared" si="71"/>
        <v>-0.16945070686580366</v>
      </c>
      <c r="L56" s="360">
        <v>-452769</v>
      </c>
      <c r="M56" s="334">
        <v>0</v>
      </c>
      <c r="N56" s="361">
        <v>-452769</v>
      </c>
      <c r="O56" s="362">
        <v>-578457</v>
      </c>
      <c r="P56" s="334">
        <v>0</v>
      </c>
      <c r="Q56" s="361">
        <v>-578457</v>
      </c>
      <c r="R56" s="55">
        <f t="shared" si="72"/>
        <v>-0.21728149196915236</v>
      </c>
      <c r="S56" s="55">
        <f t="shared" si="73"/>
        <v>-0.21728149196915236</v>
      </c>
      <c r="T56" s="360">
        <v>-640674</v>
      </c>
      <c r="U56" s="334">
        <v>0</v>
      </c>
      <c r="V56" s="361">
        <v>-640674</v>
      </c>
      <c r="W56" s="362">
        <v>-715162</v>
      </c>
      <c r="X56" s="334">
        <v>0</v>
      </c>
      <c r="Y56" s="361">
        <v>-715162</v>
      </c>
      <c r="Z56" s="55">
        <f t="shared" si="74"/>
        <v>-0.10415542212813322</v>
      </c>
      <c r="AA56" s="55">
        <f t="shared" si="75"/>
        <v>-0.10415542212813322</v>
      </c>
      <c r="AB56" s="360"/>
      <c r="AC56" s="334"/>
      <c r="AD56" s="361"/>
      <c r="AE56" s="362"/>
      <c r="AF56" s="334"/>
      <c r="AG56" s="361"/>
      <c r="AH56" s="55"/>
      <c r="AI56" s="55"/>
    </row>
    <row r="57" spans="1:35" hidden="1" outlineLevel="1">
      <c r="A57" s="43" t="s">
        <v>97</v>
      </c>
      <c r="B57" s="54" t="s">
        <v>207</v>
      </c>
      <c r="C57" s="44" t="s">
        <v>98</v>
      </c>
      <c r="D57" s="49">
        <v>-156</v>
      </c>
      <c r="E57" s="334">
        <v>0</v>
      </c>
      <c r="F57" s="335">
        <v>-156</v>
      </c>
      <c r="G57" s="49">
        <v>-110</v>
      </c>
      <c r="H57" s="334">
        <v>0</v>
      </c>
      <c r="I57" s="335">
        <v>-110</v>
      </c>
      <c r="J57" s="55">
        <f t="shared" si="70"/>
        <v>0.41818181818181821</v>
      </c>
      <c r="K57" s="55">
        <f t="shared" si="71"/>
        <v>0.41818181818181821</v>
      </c>
      <c r="L57" s="49">
        <v>-208</v>
      </c>
      <c r="M57" s="334">
        <v>0</v>
      </c>
      <c r="N57" s="335">
        <v>-208</v>
      </c>
      <c r="O57" s="49">
        <v>-160</v>
      </c>
      <c r="P57" s="334">
        <v>0</v>
      </c>
      <c r="Q57" s="335">
        <v>-160</v>
      </c>
      <c r="R57" s="55">
        <f t="shared" si="72"/>
        <v>0.30000000000000004</v>
      </c>
      <c r="S57" s="55">
        <f t="shared" si="73"/>
        <v>0.30000000000000004</v>
      </c>
      <c r="T57" s="49">
        <v>-287</v>
      </c>
      <c r="U57" s="334">
        <v>0</v>
      </c>
      <c r="V57" s="335">
        <v>-287</v>
      </c>
      <c r="W57" s="49">
        <v>-212</v>
      </c>
      <c r="X57" s="334">
        <v>0</v>
      </c>
      <c r="Y57" s="335">
        <v>-212</v>
      </c>
      <c r="Z57" s="55">
        <f t="shared" si="74"/>
        <v>0.35377358490566047</v>
      </c>
      <c r="AA57" s="55">
        <f t="shared" si="75"/>
        <v>0.35377358490566047</v>
      </c>
      <c r="AB57" s="49"/>
      <c r="AC57" s="334"/>
      <c r="AD57" s="335"/>
      <c r="AE57" s="49"/>
      <c r="AF57" s="334"/>
      <c r="AG57" s="335"/>
      <c r="AH57" s="55"/>
      <c r="AI57" s="55"/>
    </row>
    <row r="58" spans="1:35" collapsed="1">
      <c r="A58" s="81" t="s">
        <v>7</v>
      </c>
      <c r="B58" s="363" t="s">
        <v>7</v>
      </c>
      <c r="C58" s="162" t="s">
        <v>8</v>
      </c>
      <c r="D58" s="364">
        <v>169242</v>
      </c>
      <c r="E58" s="365">
        <v>0</v>
      </c>
      <c r="F58" s="366">
        <v>169242</v>
      </c>
      <c r="G58" s="364">
        <v>217399</v>
      </c>
      <c r="H58" s="365">
        <v>0</v>
      </c>
      <c r="I58" s="366">
        <v>217399</v>
      </c>
      <c r="J58" s="52">
        <f t="shared" si="70"/>
        <v>-0.22151435839171296</v>
      </c>
      <c r="K58" s="52">
        <f t="shared" si="71"/>
        <v>-0.22151435839171296</v>
      </c>
      <c r="L58" s="364">
        <v>227599</v>
      </c>
      <c r="M58" s="365">
        <v>0</v>
      </c>
      <c r="N58" s="366">
        <v>227599</v>
      </c>
      <c r="O58" s="364">
        <v>303770</v>
      </c>
      <c r="P58" s="365">
        <v>0</v>
      </c>
      <c r="Q58" s="366">
        <v>303770</v>
      </c>
      <c r="R58" s="52">
        <f t="shared" si="72"/>
        <v>-0.25075221384600188</v>
      </c>
      <c r="S58" s="52">
        <f t="shared" si="73"/>
        <v>-0.25075221384600188</v>
      </c>
      <c r="T58" s="364">
        <v>329853</v>
      </c>
      <c r="U58" s="365">
        <v>0</v>
      </c>
      <c r="V58" s="366">
        <v>329853</v>
      </c>
      <c r="W58" s="364">
        <v>385099</v>
      </c>
      <c r="X58" s="365">
        <v>0</v>
      </c>
      <c r="Y58" s="366">
        <v>385099</v>
      </c>
      <c r="Z58" s="52">
        <f t="shared" si="74"/>
        <v>-0.1434592143838338</v>
      </c>
      <c r="AA58" s="52">
        <f t="shared" si="75"/>
        <v>-0.1434592143838338</v>
      </c>
      <c r="AB58" s="364"/>
      <c r="AC58" s="365"/>
      <c r="AD58" s="366"/>
      <c r="AE58" s="364"/>
      <c r="AF58" s="365"/>
      <c r="AG58" s="366"/>
      <c r="AH58" s="52"/>
      <c r="AI58" s="52"/>
    </row>
    <row r="59" spans="1:35" s="66" customFormat="1" ht="12">
      <c r="A59" s="58" t="s">
        <v>9</v>
      </c>
      <c r="B59" s="59" t="s">
        <v>9</v>
      </c>
      <c r="C59" s="60" t="s">
        <v>252</v>
      </c>
      <c r="D59" s="367">
        <f>IFERROR(D58/D$55,"")</f>
        <v>0.32865204540952853</v>
      </c>
      <c r="E59" s="338" t="str">
        <f t="shared" ref="E59:H59" si="76">IFERROR(E58/E$7,"")</f>
        <v/>
      </c>
      <c r="F59" s="368">
        <f>IFERROR(F58/F$55,"")</f>
        <v>0.32865204540952853</v>
      </c>
      <c r="G59" s="367">
        <f>IFERROR(G58/G$55,"")</f>
        <v>0.34313281384406796</v>
      </c>
      <c r="H59" s="338" t="str">
        <f t="shared" si="76"/>
        <v/>
      </c>
      <c r="I59" s="368">
        <f>IFERROR(I58/I$55,"")</f>
        <v>0.34313281384406796</v>
      </c>
      <c r="J59" s="62">
        <f>IF((ABS((D59-G59)*10000))&lt;1000,(D59-G59)*10000,"N/A")</f>
        <v>-144.80768434539436</v>
      </c>
      <c r="K59" s="62">
        <f>IF((ABS((F59-I59)*10000))&lt;1000,(F59-I59)*10000,"N/A")</f>
        <v>-144.80768434539436</v>
      </c>
      <c r="L59" s="367">
        <f>IFERROR(L58/L$55,"")</f>
        <v>0.33442113738950535</v>
      </c>
      <c r="M59" s="338" t="str">
        <f t="shared" ref="M59" si="77">IFERROR(M58/M$7,"")</f>
        <v/>
      </c>
      <c r="N59" s="368">
        <f>IFERROR(N58/N$55,"")</f>
        <v>0.33442113738950535</v>
      </c>
      <c r="O59" s="367">
        <f>IFERROR(O58/O$55,"")</f>
        <v>0.34425937825466602</v>
      </c>
      <c r="P59" s="338" t="str">
        <f t="shared" ref="P59" si="78">IFERROR(P58/P$7,"")</f>
        <v/>
      </c>
      <c r="Q59" s="368">
        <f>IFERROR(Q58/Q$55,"")</f>
        <v>0.34425937825466602</v>
      </c>
      <c r="R59" s="62">
        <f>IF((ABS((L59-O59)*10000))&lt;1000,(L59-O59)*10000,"N/A")</f>
        <v>-98.382408651606639</v>
      </c>
      <c r="S59" s="62">
        <f>IF((ABS((N59-Q59)*10000))&lt;1000,(N59-Q59)*10000,"N/A")</f>
        <v>-98.382408651606639</v>
      </c>
      <c r="T59" s="367">
        <f>IFERROR(T58/T$55,"")</f>
        <v>0.33976951300661096</v>
      </c>
      <c r="U59" s="338" t="str">
        <f t="shared" ref="U59" si="79">IFERROR(U58/U$7,"")</f>
        <v/>
      </c>
      <c r="V59" s="368">
        <f>IFERROR(V58/V$55,"")</f>
        <v>0.33976951300661096</v>
      </c>
      <c r="W59" s="367">
        <f>IFERROR(W58/W$55,"")</f>
        <v>0.34993952600381834</v>
      </c>
      <c r="X59" s="338" t="str">
        <f t="shared" ref="X59" si="80">IFERROR(X58/X$7,"")</f>
        <v/>
      </c>
      <c r="Y59" s="368">
        <f>IFERROR(Y58/Y$55,"")</f>
        <v>0.34993952600381834</v>
      </c>
      <c r="Z59" s="62">
        <f>IF((ABS((T59-W59)*10000))&lt;1000,(T59-W59)*10000,"N/A")</f>
        <v>-101.70012997207378</v>
      </c>
      <c r="AA59" s="62">
        <f>IF((ABS((V59-Y59)*10000))&lt;1000,(V59-Y59)*10000,"N/A")</f>
        <v>-101.70012997207378</v>
      </c>
      <c r="AB59" s="367"/>
      <c r="AC59" s="338"/>
      <c r="AD59" s="368"/>
      <c r="AE59" s="367"/>
      <c r="AF59" s="338"/>
      <c r="AG59" s="368"/>
      <c r="AH59" s="62"/>
      <c r="AI59" s="62"/>
    </row>
    <row r="60" spans="1:35" hidden="1" outlineLevel="1">
      <c r="A60" s="43" t="s">
        <v>10</v>
      </c>
      <c r="B60" s="54" t="s">
        <v>10</v>
      </c>
      <c r="C60" s="44" t="s">
        <v>11</v>
      </c>
      <c r="D60" s="49">
        <v>-162563</v>
      </c>
      <c r="E60" s="334">
        <v>219</v>
      </c>
      <c r="F60" s="335">
        <v>-162344</v>
      </c>
      <c r="G60" s="49">
        <v>-200219</v>
      </c>
      <c r="H60" s="334">
        <v>518</v>
      </c>
      <c r="I60" s="335">
        <v>-199701</v>
      </c>
      <c r="J60" s="46">
        <f>IF((ABS((D60/G60)-1))&lt;100%,(D60/G60)-1,"N/A")</f>
        <v>-0.18807405890549844</v>
      </c>
      <c r="K60" s="46">
        <f>IF((ABS((F60/I60)-1))&lt;100%,(F60/I60)-1,"N/A")</f>
        <v>-0.18706466166919544</v>
      </c>
      <c r="L60" s="49">
        <v>-213798</v>
      </c>
      <c r="M60" s="334">
        <v>228</v>
      </c>
      <c r="N60" s="335">
        <v>-213570</v>
      </c>
      <c r="O60" s="49">
        <v>-274985</v>
      </c>
      <c r="P60" s="334">
        <v>687</v>
      </c>
      <c r="Q60" s="335">
        <v>-274298</v>
      </c>
      <c r="R60" s="46">
        <f>IF((ABS((L60/O60)-1))&lt;100%,(L60/O60)-1,"N/A")</f>
        <v>-0.22251031874465876</v>
      </c>
      <c r="S60" s="46">
        <f>IF((ABS((N60/Q60)-1))&lt;100%,(N60/Q60)-1,"N/A")</f>
        <v>-0.22139425004921653</v>
      </c>
      <c r="T60" s="49">
        <v>-296240</v>
      </c>
      <c r="U60" s="334">
        <v>272</v>
      </c>
      <c r="V60" s="335">
        <v>-295968</v>
      </c>
      <c r="W60" s="49">
        <v>-339861</v>
      </c>
      <c r="X60" s="334">
        <v>652</v>
      </c>
      <c r="Y60" s="335">
        <v>-339209</v>
      </c>
      <c r="Z60" s="46">
        <f>IF((ABS((T60/W60)-1))&lt;100%,(T60/W60)-1,"N/A")</f>
        <v>-0.12834953113184511</v>
      </c>
      <c r="AA60" s="46">
        <f>IF((ABS((V60/Y60)-1))&lt;100%,(V60/Y60)-1,"N/A")</f>
        <v>-0.12747598088494116</v>
      </c>
      <c r="AB60" s="49"/>
      <c r="AC60" s="334"/>
      <c r="AD60" s="335"/>
      <c r="AE60" s="49"/>
      <c r="AF60" s="334"/>
      <c r="AG60" s="335"/>
      <c r="AH60" s="46"/>
      <c r="AI60" s="46"/>
    </row>
    <row r="61" spans="1:35" hidden="1" outlineLevel="1">
      <c r="A61" s="43" t="s">
        <v>157</v>
      </c>
      <c r="B61" s="54" t="s">
        <v>201</v>
      </c>
      <c r="C61" s="44" t="s">
        <v>99</v>
      </c>
      <c r="D61" s="49">
        <v>-9978</v>
      </c>
      <c r="E61" s="334">
        <v>-108</v>
      </c>
      <c r="F61" s="335">
        <v>-10086</v>
      </c>
      <c r="G61" s="49">
        <v>-6988</v>
      </c>
      <c r="H61" s="334">
        <v>-308</v>
      </c>
      <c r="I61" s="335">
        <v>-7296</v>
      </c>
      <c r="J61" s="46">
        <f>IF((ABS((D61/G61)-1))&lt;100%,(D61/G61)-1,"N/A")</f>
        <v>0.42787635947338298</v>
      </c>
      <c r="K61" s="46">
        <f>IF((ABS((F61/I61)-1))&lt;100%,(F61/I61)-1,"N/A")</f>
        <v>0.38240131578947367</v>
      </c>
      <c r="L61" s="49">
        <v>-9945</v>
      </c>
      <c r="M61" s="334">
        <v>-101</v>
      </c>
      <c r="N61" s="335">
        <v>-10046</v>
      </c>
      <c r="O61" s="49">
        <v>-9646</v>
      </c>
      <c r="P61" s="334">
        <v>-408</v>
      </c>
      <c r="Q61" s="335">
        <v>-10054</v>
      </c>
      <c r="R61" s="46">
        <f>IF((ABS((L61/O61)-1))&lt;100%,(L61/O61)-1,"N/A")</f>
        <v>3.0997304582210283E-2</v>
      </c>
      <c r="S61" s="46">
        <f>IF((ABS((N61/Q61)-1))&lt;100%,(N61/Q61)-1,"N/A")</f>
        <v>-7.9570320270538897E-4</v>
      </c>
      <c r="T61" s="49">
        <v>-14521</v>
      </c>
      <c r="U61" s="334">
        <v>-122</v>
      </c>
      <c r="V61" s="335">
        <v>-14643</v>
      </c>
      <c r="W61" s="49">
        <v>-12042</v>
      </c>
      <c r="X61" s="334">
        <v>-379</v>
      </c>
      <c r="Y61" s="335">
        <v>-12421</v>
      </c>
      <c r="Z61" s="46">
        <f>IF((ABS((T61/W61)-1))&lt;100%,(T61/W61)-1,"N/A")</f>
        <v>0.20586281348613178</v>
      </c>
      <c r="AA61" s="46">
        <f>IF((ABS((V61/Y61)-1))&lt;100%,(V61/Y61)-1,"N/A")</f>
        <v>0.17889058851944295</v>
      </c>
      <c r="AB61" s="49"/>
      <c r="AC61" s="334"/>
      <c r="AD61" s="335"/>
      <c r="AE61" s="49"/>
      <c r="AF61" s="334"/>
      <c r="AG61" s="335"/>
      <c r="AH61" s="46"/>
      <c r="AI61" s="46"/>
    </row>
    <row r="62" spans="1:35" s="37" customFormat="1" collapsed="1">
      <c r="A62" s="68"/>
      <c r="B62" s="69" t="s">
        <v>311</v>
      </c>
      <c r="C62" s="70" t="s">
        <v>312</v>
      </c>
      <c r="D62" s="75">
        <f>D60+D61</f>
        <v>-172541</v>
      </c>
      <c r="E62" s="340">
        <f t="shared" ref="E62:F62" si="81">E60+E61</f>
        <v>111</v>
      </c>
      <c r="F62" s="341">
        <f t="shared" si="81"/>
        <v>-172430</v>
      </c>
      <c r="G62" s="75">
        <f>G60+G61</f>
        <v>-207207</v>
      </c>
      <c r="H62" s="340">
        <f t="shared" ref="H62:I62" si="82">H60+H61</f>
        <v>210</v>
      </c>
      <c r="I62" s="341">
        <f t="shared" si="82"/>
        <v>-206997</v>
      </c>
      <c r="J62" s="72">
        <f t="shared" ref="J62" si="83">IF((ABS((D62/G62)-1))&lt;100%,(D62/G62)-1,"N/A")</f>
        <v>-0.16730129773608038</v>
      </c>
      <c r="K62" s="72">
        <f t="shared" ref="K62" si="84">IF((ABS((F62/I62)-1))&lt;100%,(F62/I62)-1,"N/A")</f>
        <v>-0.16699275834915484</v>
      </c>
      <c r="L62" s="75">
        <f>L60+L61</f>
        <v>-223743</v>
      </c>
      <c r="M62" s="340">
        <f t="shared" ref="M62:N62" si="85">M60+M61</f>
        <v>127</v>
      </c>
      <c r="N62" s="341">
        <f t="shared" si="85"/>
        <v>-223616</v>
      </c>
      <c r="O62" s="75">
        <f>O60+O61</f>
        <v>-284631</v>
      </c>
      <c r="P62" s="340">
        <f t="shared" ref="P62:Q62" si="86">P60+P61</f>
        <v>279</v>
      </c>
      <c r="Q62" s="341">
        <f t="shared" si="86"/>
        <v>-284352</v>
      </c>
      <c r="R62" s="72">
        <f t="shared" ref="R62" si="87">IF((ABS((L62/O62)-1))&lt;100%,(L62/O62)-1,"N/A")</f>
        <v>-0.21391907416971445</v>
      </c>
      <c r="S62" s="72">
        <f t="shared" ref="S62" si="88">IF((ABS((N62/Q62)-1))&lt;100%,(N62/Q62)-1,"N/A")</f>
        <v>-0.21359441818591041</v>
      </c>
      <c r="T62" s="75">
        <f>T60+T61</f>
        <v>-310761</v>
      </c>
      <c r="U62" s="340">
        <f t="shared" ref="U62:V62" si="89">U60+U61</f>
        <v>150</v>
      </c>
      <c r="V62" s="341">
        <f t="shared" si="89"/>
        <v>-310611</v>
      </c>
      <c r="W62" s="75">
        <f>W60+W61</f>
        <v>-351903</v>
      </c>
      <c r="X62" s="340">
        <f t="shared" ref="X62:Y62" si="90">X60+X61</f>
        <v>273</v>
      </c>
      <c r="Y62" s="341">
        <f t="shared" si="90"/>
        <v>-351630</v>
      </c>
      <c r="Z62" s="72">
        <f t="shared" ref="Z62" si="91">IF((ABS((T62/W62)-1))&lt;100%,(T62/W62)-1,"N/A")</f>
        <v>-0.1169128992932712</v>
      </c>
      <c r="AA62" s="72">
        <f t="shared" ref="AA62" si="92">IF((ABS((V62/Y62)-1))&lt;100%,(V62/Y62)-1,"N/A")</f>
        <v>-0.11665386912379494</v>
      </c>
      <c r="AB62" s="75"/>
      <c r="AC62" s="340"/>
      <c r="AD62" s="341"/>
      <c r="AE62" s="75"/>
      <c r="AF62" s="340"/>
      <c r="AG62" s="341"/>
      <c r="AH62" s="72"/>
      <c r="AI62" s="72"/>
    </row>
    <row r="63" spans="1:35" s="343" customFormat="1" ht="12">
      <c r="A63" s="171"/>
      <c r="B63" s="59" t="s">
        <v>607</v>
      </c>
      <c r="C63" s="60" t="s">
        <v>606</v>
      </c>
      <c r="D63" s="65">
        <f t="shared" ref="D63:I63" si="93">IFERROR(-D62/D$55,"")</f>
        <v>0.33505839311167124</v>
      </c>
      <c r="E63" s="342" t="str">
        <f t="shared" si="93"/>
        <v/>
      </c>
      <c r="F63" s="339">
        <f t="shared" si="93"/>
        <v>0.33484284155212657</v>
      </c>
      <c r="G63" s="65">
        <f t="shared" si="93"/>
        <v>0.32704621897151226</v>
      </c>
      <c r="H63" s="342" t="str">
        <f t="shared" si="93"/>
        <v/>
      </c>
      <c r="I63" s="339">
        <f t="shared" si="93"/>
        <v>0.3267147644068305</v>
      </c>
      <c r="J63" s="62">
        <f>IF((ABS((D63-G63)*10000))&lt;1000,(D63-G63)*10000,"N/A")</f>
        <v>80.121741401589787</v>
      </c>
      <c r="K63" s="62">
        <f>IF((ABS((F63-I63)*10000))&lt;1000,(F63-I63)*10000,"N/A")</f>
        <v>81.280771452960636</v>
      </c>
      <c r="L63" s="65">
        <f t="shared" ref="L63:Q63" si="94">IFERROR(-L62/L$55,"")</f>
        <v>0.32875534841075793</v>
      </c>
      <c r="M63" s="342" t="str">
        <f t="shared" si="94"/>
        <v/>
      </c>
      <c r="N63" s="339">
        <f t="shared" si="94"/>
        <v>0.32856874177167578</v>
      </c>
      <c r="O63" s="65">
        <f t="shared" si="94"/>
        <v>0.32256934882313543</v>
      </c>
      <c r="P63" s="342" t="str">
        <f t="shared" si="94"/>
        <v/>
      </c>
      <c r="Q63" s="339">
        <f t="shared" si="94"/>
        <v>0.32225316102798435</v>
      </c>
      <c r="R63" s="62">
        <f>IF((ABS((L63-O63)*10000))&lt;1000,(L63-O63)*10000,"N/A")</f>
        <v>61.859995876225035</v>
      </c>
      <c r="S63" s="62">
        <f>IF((ABS((N63-Q63)*10000))&lt;1000,(N63-Q63)*10000,"N/A")</f>
        <v>63.155807436914287</v>
      </c>
      <c r="T63" s="65">
        <f t="shared" ref="T63:Y63" si="95">IFERROR(-T62/T$55,"")</f>
        <v>0.3201035419761149</v>
      </c>
      <c r="U63" s="342" t="str">
        <f t="shared" si="95"/>
        <v/>
      </c>
      <c r="V63" s="339">
        <f t="shared" si="95"/>
        <v>0.31994903246141898</v>
      </c>
      <c r="W63" s="65">
        <f t="shared" si="95"/>
        <v>0.31977431522627087</v>
      </c>
      <c r="X63" s="342" t="str">
        <f t="shared" si="95"/>
        <v/>
      </c>
      <c r="Y63" s="339">
        <f t="shared" si="95"/>
        <v>0.31952624008040181</v>
      </c>
      <c r="Z63" s="62">
        <f>IF((ABS((T63-W63)*10000))&lt;1000,(T63-W63)*10000,"N/A")</f>
        <v>3.2922674984403599</v>
      </c>
      <c r="AA63" s="62">
        <f>IF((ABS((V63-Y63)*10000))&lt;1000,(V63-Y63)*10000,"N/A")</f>
        <v>4.2279238101716743</v>
      </c>
      <c r="AB63" s="350"/>
      <c r="AC63" s="342"/>
      <c r="AD63" s="351"/>
      <c r="AE63" s="350"/>
      <c r="AF63" s="342"/>
      <c r="AG63" s="351"/>
      <c r="AH63" s="72"/>
      <c r="AI63" s="72"/>
    </row>
    <row r="64" spans="1:35">
      <c r="A64" s="81" t="s">
        <v>12</v>
      </c>
      <c r="B64" s="363" t="s">
        <v>12</v>
      </c>
      <c r="C64" s="162" t="s">
        <v>13</v>
      </c>
      <c r="D64" s="364">
        <v>-3299</v>
      </c>
      <c r="E64" s="365">
        <v>111</v>
      </c>
      <c r="F64" s="366">
        <v>-3188</v>
      </c>
      <c r="G64" s="364">
        <v>10192</v>
      </c>
      <c r="H64" s="365">
        <v>210</v>
      </c>
      <c r="I64" s="366">
        <v>10402</v>
      </c>
      <c r="J64" s="52" t="str">
        <f>IF((ABS((D64/G64)-1))&lt;100%,(D64/G64)-1,"N/A")</f>
        <v>N/A</v>
      </c>
      <c r="K64" s="52" t="str">
        <f>IF((ABS((F64/I64)-1))&lt;100%,(F64/I64)-1,"N/A")</f>
        <v>N/A</v>
      </c>
      <c r="L64" s="364">
        <v>3856</v>
      </c>
      <c r="M64" s="365">
        <v>127</v>
      </c>
      <c r="N64" s="366">
        <v>3983</v>
      </c>
      <c r="O64" s="364">
        <v>19139</v>
      </c>
      <c r="P64" s="365">
        <v>279</v>
      </c>
      <c r="Q64" s="366">
        <v>19418</v>
      </c>
      <c r="R64" s="52">
        <f>IF((ABS((L64/O64)-1))&lt;100%,(L64/O64)-1,"N/A")</f>
        <v>-0.79852656878624795</v>
      </c>
      <c r="S64" s="52">
        <f>IF((ABS((N64/Q64)-1))&lt;100%,(N64/Q64)-1,"N/A")</f>
        <v>-0.79488103821196832</v>
      </c>
      <c r="T64" s="364">
        <v>19092</v>
      </c>
      <c r="U64" s="365">
        <v>150</v>
      </c>
      <c r="V64" s="366">
        <v>19242</v>
      </c>
      <c r="W64" s="364">
        <v>33196</v>
      </c>
      <c r="X64" s="365">
        <v>273</v>
      </c>
      <c r="Y64" s="366">
        <v>33469</v>
      </c>
      <c r="Z64" s="52">
        <f>IF((ABS((T64/W64)-1))&lt;100%,(T64/W64)-1,"N/A")</f>
        <v>-0.42487046632124348</v>
      </c>
      <c r="AA64" s="52">
        <f>IF((ABS((V64/Y64)-1))&lt;100%,(V64/Y64)-1,"N/A")</f>
        <v>-0.42507992470644473</v>
      </c>
      <c r="AB64" s="364"/>
      <c r="AC64" s="365"/>
      <c r="AD64" s="366"/>
      <c r="AE64" s="364"/>
      <c r="AF64" s="365"/>
      <c r="AG64" s="366"/>
      <c r="AH64" s="52"/>
      <c r="AI64" s="52"/>
    </row>
    <row r="65" spans="1:35" s="66" customFormat="1" ht="12">
      <c r="A65" s="58" t="s">
        <v>14</v>
      </c>
      <c r="B65" s="59" t="s">
        <v>14</v>
      </c>
      <c r="C65" s="60" t="s">
        <v>253</v>
      </c>
      <c r="D65" s="367">
        <f>IFERROR(D64/D$55,"")</f>
        <v>-6.4063477021426988E-3</v>
      </c>
      <c r="E65" s="338" t="str">
        <f t="shared" ref="E65:H65" si="96">IFERROR(E64/E$7,"")</f>
        <v/>
      </c>
      <c r="F65" s="368">
        <f>IFERROR(F64/F$55,"")</f>
        <v>-6.1907961425980368E-3</v>
      </c>
      <c r="G65" s="367">
        <f>IFERROR(G64/G$55,"")</f>
        <v>1.6086594872555721E-2</v>
      </c>
      <c r="H65" s="338" t="str">
        <f t="shared" si="96"/>
        <v/>
      </c>
      <c r="I65" s="368">
        <f>IFERROR(I64/I$55,"")</f>
        <v>1.64180494372375E-2</v>
      </c>
      <c r="J65" s="62">
        <f>IF((ABS((D65-G65)*10000))&lt;1000,(D65-G65)*10000,"N/A")</f>
        <v>-224.92942574698418</v>
      </c>
      <c r="K65" s="62">
        <f>IF((ABS((F65-I65)*10000))&lt;1000,(F65-I65)*10000,"N/A")</f>
        <v>-226.08845579835537</v>
      </c>
      <c r="L65" s="367">
        <f>IFERROR(L64/L$55,"")</f>
        <v>5.6657889787474136E-3</v>
      </c>
      <c r="M65" s="338" t="str">
        <f t="shared" ref="M65" si="97">IFERROR(M64/M$7,"")</f>
        <v/>
      </c>
      <c r="N65" s="368">
        <f>IFERROR(N64/N$55,"")</f>
        <v>5.8523956178296033E-3</v>
      </c>
      <c r="O65" s="367">
        <f>IFERROR(O64/O$55,"")</f>
        <v>2.1690029431530609E-2</v>
      </c>
      <c r="P65" s="338" t="str">
        <f t="shared" ref="P65" si="98">IFERROR(P64/P$7,"")</f>
        <v/>
      </c>
      <c r="Q65" s="368">
        <f>IFERROR(Q64/Q$55,"")</f>
        <v>2.2006217226681717E-2</v>
      </c>
      <c r="R65" s="62">
        <f>IF((ABS((L65-O65)*10000))&lt;1000,(L65-O65)*10000,"N/A")</f>
        <v>-160.24240452783195</v>
      </c>
      <c r="S65" s="62">
        <f>IF((ABS((N65-Q65)*10000))&lt;1000,(N65-Q65)*10000,"N/A")</f>
        <v>-161.53821608852112</v>
      </c>
      <c r="T65" s="367">
        <f>IFERROR(T64/T$55,"")</f>
        <v>1.9665971030496058E-2</v>
      </c>
      <c r="U65" s="338" t="str">
        <f t="shared" ref="U65" si="99">IFERROR(U64/U$7,"")</f>
        <v/>
      </c>
      <c r="V65" s="368">
        <f>IFERROR(V64/V$55,"")</f>
        <v>1.9820480545191973E-2</v>
      </c>
      <c r="W65" s="367">
        <f>IFERROR(W64/W$55,"")</f>
        <v>3.0165210777547472E-2</v>
      </c>
      <c r="X65" s="338" t="str">
        <f t="shared" ref="X65" si="100">IFERROR(X64/X$7,"")</f>
        <v/>
      </c>
      <c r="Y65" s="368">
        <f>IFERROR(Y64/Y$55,"")</f>
        <v>3.0413285923416567E-2</v>
      </c>
      <c r="Z65" s="62">
        <f>IF((ABS((T65-W65)*10000))&lt;1000,(T65-W65)*10000,"N/A")</f>
        <v>-104.99239747051415</v>
      </c>
      <c r="AA65" s="62">
        <f>IF((ABS((V65-Y65)*10000))&lt;1000,(V65-Y65)*10000,"N/A")</f>
        <v>-105.92805378224594</v>
      </c>
      <c r="AB65" s="367"/>
      <c r="AC65" s="338"/>
      <c r="AD65" s="368"/>
      <c r="AE65" s="367"/>
      <c r="AF65" s="338"/>
      <c r="AG65" s="368"/>
      <c r="AH65" s="62"/>
      <c r="AI65" s="62"/>
    </row>
    <row r="66" spans="1:35" hidden="1" outlineLevel="1">
      <c r="A66" s="43" t="s">
        <v>15</v>
      </c>
      <c r="B66" s="54" t="s">
        <v>15</v>
      </c>
      <c r="C66" s="44" t="s">
        <v>132</v>
      </c>
      <c r="D66" s="49">
        <v>-1812</v>
      </c>
      <c r="E66" s="334">
        <v>-19</v>
      </c>
      <c r="F66" s="335">
        <v>-1831</v>
      </c>
      <c r="G66" s="49">
        <v>-3515</v>
      </c>
      <c r="H66" s="334">
        <v>0</v>
      </c>
      <c r="I66" s="335">
        <v>-3515</v>
      </c>
      <c r="J66" s="46">
        <f>IF((ABS((D66/G66)-1))&lt;100%,(D66/G66)-1,"N/A")</f>
        <v>-0.48449502133712663</v>
      </c>
      <c r="K66" s="46">
        <f>IF((ABS((F66/I66)-1))&lt;100%,(F66/I66)-1,"N/A")</f>
        <v>-0.47908961593172117</v>
      </c>
      <c r="L66" s="49">
        <v>-1612</v>
      </c>
      <c r="M66" s="334">
        <v>17</v>
      </c>
      <c r="N66" s="335">
        <v>-1595</v>
      </c>
      <c r="O66" s="49">
        <v>15636</v>
      </c>
      <c r="P66" s="334">
        <v>0</v>
      </c>
      <c r="Q66" s="335">
        <v>15636</v>
      </c>
      <c r="R66" s="46" t="str">
        <f>IF((ABS((L66/O66)-1))&lt;100%,(L66/O66)-1,"N/A")</f>
        <v>N/A</v>
      </c>
      <c r="S66" s="46" t="str">
        <f>IF((ABS((N66/Q66)-1))&lt;100%,(N66/Q66)-1,"N/A")</f>
        <v>N/A</v>
      </c>
      <c r="T66" s="49">
        <v>-695</v>
      </c>
      <c r="U66" s="334">
        <v>16</v>
      </c>
      <c r="V66" s="335">
        <v>-679</v>
      </c>
      <c r="W66" s="49">
        <v>13183</v>
      </c>
      <c r="X66" s="334">
        <v>0</v>
      </c>
      <c r="Y66" s="335">
        <v>13183</v>
      </c>
      <c r="Z66" s="46" t="str">
        <f>IF((ABS((T66/W66)-1))&lt;100%,(T66/W66)-1,"N/A")</f>
        <v>N/A</v>
      </c>
      <c r="AA66" s="46" t="str">
        <f>IF((ABS((V66/Y66)-1))&lt;100%,(V66/Y66)-1,"N/A")</f>
        <v>N/A</v>
      </c>
      <c r="AB66" s="49"/>
      <c r="AC66" s="334"/>
      <c r="AD66" s="335"/>
      <c r="AE66" s="49"/>
      <c r="AF66" s="334"/>
      <c r="AG66" s="335"/>
      <c r="AH66" s="46"/>
      <c r="AI66" s="46"/>
    </row>
    <row r="67" spans="1:35" s="37" customFormat="1" collapsed="1">
      <c r="A67" s="68" t="s">
        <v>16</v>
      </c>
      <c r="B67" s="69" t="s">
        <v>16</v>
      </c>
      <c r="C67" s="70" t="s">
        <v>250</v>
      </c>
      <c r="D67" s="75">
        <v>-5111</v>
      </c>
      <c r="E67" s="340">
        <v>92</v>
      </c>
      <c r="F67" s="341">
        <v>-5019</v>
      </c>
      <c r="G67" s="75">
        <v>6677</v>
      </c>
      <c r="H67" s="340">
        <v>210</v>
      </c>
      <c r="I67" s="341">
        <v>6887</v>
      </c>
      <c r="J67" s="72" t="str">
        <f>IF((ABS((D67/G67)-1))&lt;100%,(D67/G67)-1,"N/A")</f>
        <v>N/A</v>
      </c>
      <c r="K67" s="72" t="str">
        <f>IF((ABS((F67/I67)-1))&lt;100%,(F67/I67)-1,"N/A")</f>
        <v>N/A</v>
      </c>
      <c r="L67" s="75">
        <v>2244</v>
      </c>
      <c r="M67" s="340">
        <v>144</v>
      </c>
      <c r="N67" s="341">
        <v>2388</v>
      </c>
      <c r="O67" s="75">
        <v>34775</v>
      </c>
      <c r="P67" s="340">
        <v>279</v>
      </c>
      <c r="Q67" s="341">
        <v>35054</v>
      </c>
      <c r="R67" s="72">
        <f>IF((ABS((L67/O67)-1))&lt;100%,(L67/O67)-1,"N/A")</f>
        <v>-0.93547088425593095</v>
      </c>
      <c r="S67" s="72">
        <f>IF((ABS((N67/Q67)-1))&lt;100%,(N67/Q67)-1,"N/A")</f>
        <v>-0.93187653334854792</v>
      </c>
      <c r="T67" s="75">
        <v>18397</v>
      </c>
      <c r="U67" s="340">
        <v>166</v>
      </c>
      <c r="V67" s="341">
        <v>18563</v>
      </c>
      <c r="W67" s="75">
        <v>46379</v>
      </c>
      <c r="X67" s="340">
        <v>273</v>
      </c>
      <c r="Y67" s="341">
        <v>46652</v>
      </c>
      <c r="Z67" s="72">
        <f>IF((ABS((T67/W67)-1))&lt;100%,(T67/W67)-1,"N/A")</f>
        <v>-0.60333340520494194</v>
      </c>
      <c r="AA67" s="72">
        <f>IF((ABS((V67/Y67)-1))&lt;100%,(V67/Y67)-1,"N/A")</f>
        <v>-0.60209637314584585</v>
      </c>
      <c r="AB67" s="75"/>
      <c r="AC67" s="340"/>
      <c r="AD67" s="341"/>
      <c r="AE67" s="75"/>
      <c r="AF67" s="340"/>
      <c r="AG67" s="341"/>
      <c r="AH67" s="72"/>
      <c r="AI67" s="72"/>
    </row>
    <row r="68" spans="1:35" s="66" customFormat="1" ht="12" hidden="1" outlineLevel="1">
      <c r="A68" s="58" t="s">
        <v>17</v>
      </c>
      <c r="B68" s="59" t="s">
        <v>17</v>
      </c>
      <c r="C68" s="60" t="s">
        <v>18</v>
      </c>
      <c r="D68" s="65">
        <f>IFERROR(D67/D$55,"")</f>
        <v>-9.9250812687636664E-3</v>
      </c>
      <c r="E68" s="338" t="str">
        <f t="shared" ref="E68:H68" si="101">IFERROR(E67/E$7,"")</f>
        <v/>
      </c>
      <c r="F68" s="339">
        <f>IFERROR(F67/F$55,"")</f>
        <v>-9.7464259221140357E-3</v>
      </c>
      <c r="G68" s="65">
        <f>IFERROR(G67/G$55,"")</f>
        <v>1.0538676801810689E-2</v>
      </c>
      <c r="H68" s="338" t="str">
        <f t="shared" si="101"/>
        <v/>
      </c>
      <c r="I68" s="339">
        <f>IFERROR(I67/I$55,"")</f>
        <v>1.0870131366492468E-2</v>
      </c>
      <c r="J68" s="62">
        <f>IF((ABS((D68-G68)*10000))&lt;1000,(D68-G68)*10000,"N/A")</f>
        <v>-204.63758070574357</v>
      </c>
      <c r="K68" s="62">
        <f>IF((ABS((F68-I68)*10000))&lt;1000,(F68-I68)*10000,"N/A")</f>
        <v>-206.16557288606504</v>
      </c>
      <c r="L68" s="65">
        <f>IFERROR(L67/L$55,"")</f>
        <v>3.2972070716569494E-3</v>
      </c>
      <c r="M68" s="338" t="str">
        <f t="shared" ref="M68" si="102">IFERROR(M67/M$7,"")</f>
        <v/>
      </c>
      <c r="N68" s="339">
        <f>IFERROR(N67/N$55,"")</f>
        <v>3.5087925521910851E-3</v>
      </c>
      <c r="O68" s="65">
        <f>IFERROR(O67/O$55,"")</f>
        <v>3.9410145435052876E-2</v>
      </c>
      <c r="P68" s="338" t="str">
        <f t="shared" ref="P68" si="103">IFERROR(P67/P$7,"")</f>
        <v/>
      </c>
      <c r="Q68" s="339">
        <f>IFERROR(Q67/Q$55,"")</f>
        <v>3.9726333230203983E-2</v>
      </c>
      <c r="R68" s="62">
        <f>IF((ABS((L68-O68)*10000))&lt;1000,(L68-O68)*10000,"N/A")</f>
        <v>-361.12938363395926</v>
      </c>
      <c r="S68" s="62">
        <f>IF((ABS((N68-Q68)*10000))&lt;1000,(N68-Q68)*10000,"N/A")</f>
        <v>-362.17540678012898</v>
      </c>
      <c r="T68" s="65">
        <f>IFERROR(T67/T$55,"")</f>
        <v>1.8950076945738317E-2</v>
      </c>
      <c r="U68" s="338" t="str">
        <f t="shared" ref="U68" si="104">IFERROR(U67/U$7,"")</f>
        <v/>
      </c>
      <c r="V68" s="339">
        <f>IFERROR(V67/V$55,"")</f>
        <v>1.9121067475335131E-2</v>
      </c>
      <c r="W68" s="65">
        <f>IFERROR(W67/W$55,"")</f>
        <v>4.2144605092537479E-2</v>
      </c>
      <c r="X68" s="338" t="str">
        <f t="shared" ref="X68" si="105">IFERROR(X67/X$7,"")</f>
        <v/>
      </c>
      <c r="Y68" s="339">
        <f>IFERROR(Y67/Y$55,"")</f>
        <v>4.2392680238406574E-2</v>
      </c>
      <c r="Z68" s="62">
        <f>IF((ABS((T68-W68)*10000))&lt;1000,(T68-W68)*10000,"N/A")</f>
        <v>-231.94528146799163</v>
      </c>
      <c r="AA68" s="62">
        <f>IF((ABS((V68-Y68)*10000))&lt;1000,(V68-Y68)*10000,"N/A")</f>
        <v>-232.71612763071442</v>
      </c>
      <c r="AB68" s="65"/>
      <c r="AC68" s="338"/>
      <c r="AD68" s="339"/>
      <c r="AE68" s="65"/>
      <c r="AF68" s="338"/>
      <c r="AG68" s="339"/>
      <c r="AH68" s="62"/>
      <c r="AI68" s="62"/>
    </row>
    <row r="69" spans="1:35" hidden="1" outlineLevel="1">
      <c r="A69" s="68" t="s">
        <v>19</v>
      </c>
      <c r="B69" s="369" t="s">
        <v>19</v>
      </c>
      <c r="C69" s="70" t="s">
        <v>131</v>
      </c>
      <c r="D69" s="49">
        <v>-15079</v>
      </c>
      <c r="E69" s="334">
        <v>-72</v>
      </c>
      <c r="F69" s="335">
        <v>-15151</v>
      </c>
      <c r="G69" s="49">
        <v>-21470</v>
      </c>
      <c r="H69" s="334">
        <v>-268</v>
      </c>
      <c r="I69" s="335">
        <v>-21738</v>
      </c>
      <c r="J69" s="46">
        <f>IF((ABS((D69/G69)-1))&lt;100%,(D69/G69)-1,"N/A")</f>
        <v>-0.2976711690731253</v>
      </c>
      <c r="K69" s="46">
        <f>IF((ABS((F69/I69)-1))&lt;100%,(F69/I69)-1,"N/A")</f>
        <v>-0.30301775692335997</v>
      </c>
      <c r="L69" s="49">
        <v>-34139</v>
      </c>
      <c r="M69" s="334">
        <v>-145</v>
      </c>
      <c r="N69" s="335">
        <v>-34284</v>
      </c>
      <c r="O69" s="49">
        <v>-35372</v>
      </c>
      <c r="P69" s="334">
        <v>-355</v>
      </c>
      <c r="Q69" s="335">
        <v>-35727</v>
      </c>
      <c r="R69" s="46">
        <f>IF((ABS((L69/O69)-1))&lt;100%,(L69/O69)-1,"N/A")</f>
        <v>-3.4858079837159384E-2</v>
      </c>
      <c r="S69" s="46">
        <f>IF((ABS((N69/Q69)-1))&lt;100%,(N69/Q69)-1,"N/A")</f>
        <v>-4.0389621294819045E-2</v>
      </c>
      <c r="T69" s="49">
        <v>-33449</v>
      </c>
      <c r="U69" s="334">
        <v>-173</v>
      </c>
      <c r="V69" s="335">
        <v>-33622</v>
      </c>
      <c r="W69" s="49">
        <v>-69588</v>
      </c>
      <c r="X69" s="334">
        <v>-332</v>
      </c>
      <c r="Y69" s="335">
        <v>-69920</v>
      </c>
      <c r="Z69" s="46">
        <f>IF((ABS((T69/W69)-1))&lt;100%,(T69/W69)-1,"N/A")</f>
        <v>-0.51932804506524111</v>
      </c>
      <c r="AA69" s="46">
        <f>IF((ABS((V69/Y69)-1))&lt;100%,(V69/Y69)-1,"N/A")</f>
        <v>-0.51913615560640736</v>
      </c>
      <c r="AB69" s="49"/>
      <c r="AC69" s="334"/>
      <c r="AD69" s="335"/>
      <c r="AE69" s="49"/>
      <c r="AF69" s="334"/>
      <c r="AG69" s="335"/>
      <c r="AH69" s="46"/>
      <c r="AI69" s="46"/>
    </row>
    <row r="70" spans="1:35" collapsed="1">
      <c r="A70" s="50" t="s">
        <v>100</v>
      </c>
      <c r="B70" s="363" t="s">
        <v>320</v>
      </c>
      <c r="C70" s="162" t="s">
        <v>34</v>
      </c>
      <c r="D70" s="364">
        <v>6835</v>
      </c>
      <c r="E70" s="365">
        <v>219</v>
      </c>
      <c r="F70" s="366">
        <v>7054</v>
      </c>
      <c r="G70" s="364">
        <v>17290</v>
      </c>
      <c r="H70" s="365">
        <v>518</v>
      </c>
      <c r="I70" s="366">
        <v>17808</v>
      </c>
      <c r="J70" s="52">
        <f>IF((ABS((D70/G70)-1))&lt;100%,(D70/G70)-1,"N/A")</f>
        <v>-0.60468478889531518</v>
      </c>
      <c r="K70" s="52">
        <f>IF((ABS((F70/I70)-1))&lt;100%,(F70/I70)-1,"N/A")</f>
        <v>-0.60388589398023362</v>
      </c>
      <c r="L70" s="364">
        <v>14009</v>
      </c>
      <c r="M70" s="365">
        <v>228</v>
      </c>
      <c r="N70" s="366">
        <v>14237</v>
      </c>
      <c r="O70" s="364">
        <v>28945</v>
      </c>
      <c r="P70" s="365">
        <v>687</v>
      </c>
      <c r="Q70" s="366">
        <v>29632</v>
      </c>
      <c r="R70" s="52">
        <f>IF((ABS((L70/O70)-1))&lt;100%,(L70/O70)-1,"N/A")</f>
        <v>-0.51601312834686475</v>
      </c>
      <c r="S70" s="52">
        <f>IF((ABS((N70/Q70)-1))&lt;100%,(N70/Q70)-1,"N/A")</f>
        <v>-0.51953968682505391</v>
      </c>
      <c r="T70" s="364">
        <v>33900</v>
      </c>
      <c r="U70" s="365">
        <v>272</v>
      </c>
      <c r="V70" s="366">
        <v>34172</v>
      </c>
      <c r="W70" s="364">
        <v>45450</v>
      </c>
      <c r="X70" s="365">
        <v>652</v>
      </c>
      <c r="Y70" s="366">
        <v>46102</v>
      </c>
      <c r="Z70" s="52">
        <f>IF((ABS((T70/W70)-1))&lt;100%,(T70/W70)-1,"N/A")</f>
        <v>-0.25412541254125409</v>
      </c>
      <c r="AA70" s="52">
        <f>IF((ABS((V70/Y70)-1))&lt;100%,(V70/Y70)-1,"N/A")</f>
        <v>-0.25877402281896666</v>
      </c>
      <c r="AB70" s="364"/>
      <c r="AC70" s="365"/>
      <c r="AD70" s="366"/>
      <c r="AE70" s="364"/>
      <c r="AF70" s="365"/>
      <c r="AG70" s="366"/>
      <c r="AH70" s="52"/>
      <c r="AI70" s="52"/>
    </row>
    <row r="71" spans="1:35" s="66" customFormat="1" ht="12">
      <c r="A71" s="58" t="s">
        <v>35</v>
      </c>
      <c r="B71" s="59" t="s">
        <v>35</v>
      </c>
      <c r="C71" s="60" t="s">
        <v>255</v>
      </c>
      <c r="D71" s="367">
        <f>IFERROR(D70/D$55,"")</f>
        <v>1.3272927112502379E-2</v>
      </c>
      <c r="E71" s="338" t="str">
        <f t="shared" ref="E71" si="106">IFERROR(E70/E$7,"")</f>
        <v/>
      </c>
      <c r="F71" s="368">
        <f>IFERROR(F70/F$55,"")</f>
        <v>1.3698204513766171E-2</v>
      </c>
      <c r="G71" s="367">
        <f>IFERROR(G70/G$55,"")</f>
        <v>2.7289759158799883E-2</v>
      </c>
      <c r="H71" s="338" t="str">
        <f t="shared" ref="H71" si="107">IFERROR(H70/H$7,"")</f>
        <v/>
      </c>
      <c r="I71" s="368">
        <f>IFERROR(I70/I$55,"")</f>
        <v>2.8107347085014941E-2</v>
      </c>
      <c r="J71" s="62">
        <f>IF((ABS((D71-G71)*10000))&lt;1000,(D71-G71)*10000,"N/A")</f>
        <v>-140.16832046297503</v>
      </c>
      <c r="K71" s="62">
        <f>IF((ABS((F71-I71)*10000))&lt;1000,(F71-I71)*10000,"N/A")</f>
        <v>-144.09142571248771</v>
      </c>
      <c r="L71" s="367">
        <f>IFERROR(L70/L$55,"")</f>
        <v>2.0584034700018808E-2</v>
      </c>
      <c r="M71" s="338" t="str">
        <f t="shared" ref="M71" si="108">IFERROR(M70/M$7,"")</f>
        <v/>
      </c>
      <c r="N71" s="368">
        <f>IFERROR(N70/N$55,"")</f>
        <v>2.0919045044197854E-2</v>
      </c>
      <c r="O71" s="367">
        <f>IFERROR(O70/O$55,"")</f>
        <v>3.2803067134941924E-2</v>
      </c>
      <c r="P71" s="338" t="str">
        <f t="shared" ref="P71" si="109">IFERROR(P70/P$7,"")</f>
        <v/>
      </c>
      <c r="Q71" s="368">
        <f>IFERROR(Q70/Q$55,"")</f>
        <v>3.3581637082141964E-2</v>
      </c>
      <c r="R71" s="62">
        <f>IF((ABS((L71-O71)*10000))&lt;1000,(L71-O71)*10000,"N/A")</f>
        <v>-122.19032434923116</v>
      </c>
      <c r="S71" s="62">
        <f>IF((ABS((N71-Q71)*10000))&lt;1000,(N71-Q71)*10000,"N/A")</f>
        <v>-126.6259203794411</v>
      </c>
      <c r="T71" s="367">
        <f>IFERROR(T70/T$55,"")</f>
        <v>3.4919150321276786E-2</v>
      </c>
      <c r="U71" s="338" t="str">
        <f t="shared" ref="U71" si="110">IFERROR(U70/U$7,"")</f>
        <v/>
      </c>
      <c r="V71" s="368">
        <f>IFERROR(V70/V$55,"")</f>
        <v>3.5199327574592043E-2</v>
      </c>
      <c r="W71" s="367">
        <f>IFERROR(W70/W$55,"")</f>
        <v>4.1300422636448147E-2</v>
      </c>
      <c r="X71" s="338" t="str">
        <f t="shared" ref="X71" si="111">IFERROR(X70/X$7,"")</f>
        <v/>
      </c>
      <c r="Y71" s="368">
        <f>IFERROR(Y70/Y$55,"")</f>
        <v>4.1892895145996312E-2</v>
      </c>
      <c r="Z71" s="62">
        <f>IF((ABS((T71-W71)*10000))&lt;1000,(T71-W71)*10000,"N/A")</f>
        <v>-63.812723151713612</v>
      </c>
      <c r="AA71" s="62">
        <f>IF((ABS((V71-Y71)*10000))&lt;1000,(V71-Y71)*10000,"N/A")</f>
        <v>-66.935675714042688</v>
      </c>
    </row>
    <row r="72" spans="1:35">
      <c r="B72" s="174"/>
      <c r="C72" s="174"/>
      <c r="D72" s="174"/>
      <c r="E72" s="371"/>
      <c r="F72" s="174"/>
      <c r="G72" s="174"/>
      <c r="H72" s="371"/>
      <c r="I72" s="174"/>
      <c r="J72" s="141"/>
      <c r="K72" s="141"/>
      <c r="L72" s="174"/>
      <c r="M72" s="371"/>
      <c r="N72" s="174"/>
      <c r="O72" s="174"/>
      <c r="P72" s="371"/>
      <c r="Q72" s="174"/>
      <c r="R72" s="141"/>
      <c r="S72" s="141"/>
      <c r="T72" s="174"/>
      <c r="U72" s="371"/>
      <c r="V72" s="174"/>
      <c r="W72" s="174"/>
      <c r="X72" s="371"/>
      <c r="Y72" s="174"/>
      <c r="Z72" s="140"/>
      <c r="AA72" s="140"/>
    </row>
    <row r="73" spans="1:35">
      <c r="B73" s="39" t="s">
        <v>177</v>
      </c>
      <c r="C73" s="181"/>
      <c r="D73" s="19"/>
      <c r="E73" s="19"/>
      <c r="F73" s="19"/>
      <c r="G73" s="19"/>
      <c r="H73" s="19"/>
      <c r="I73" s="19"/>
      <c r="J73" s="103"/>
      <c r="K73" s="103"/>
      <c r="L73" s="19"/>
      <c r="M73" s="19"/>
      <c r="N73" s="19"/>
      <c r="O73" s="19"/>
      <c r="P73" s="19"/>
      <c r="Q73" s="19"/>
      <c r="R73" s="103"/>
      <c r="S73" s="103"/>
      <c r="T73" s="19"/>
      <c r="U73" s="19"/>
      <c r="V73" s="19"/>
      <c r="W73" s="19"/>
      <c r="X73" s="19"/>
      <c r="Y73" s="19"/>
      <c r="Z73" s="373"/>
      <c r="AA73" s="373"/>
    </row>
    <row r="74" spans="1:35">
      <c r="B74" s="116" t="s">
        <v>262</v>
      </c>
      <c r="C74" s="116" t="s">
        <v>263</v>
      </c>
      <c r="D74" s="29" t="str">
        <f>$B73&amp;D76&amp;D75</f>
        <v>BRASILPre IFRS161H19</v>
      </c>
      <c r="E74" s="29" t="str">
        <f>$B73&amp;E75&amp;E76</f>
        <v>BRASILAdj1H19</v>
      </c>
      <c r="F74" s="29" t="str">
        <f>$B73&amp;F76&amp;F75</f>
        <v>BRASILPost IFRS161H19</v>
      </c>
      <c r="G74" s="29" t="str">
        <f>$B73&amp;G76&amp;G75</f>
        <v>BRASILPre IFRS161H18</v>
      </c>
      <c r="H74" s="29" t="str">
        <f>$B73&amp;H75&amp;H76</f>
        <v>BRASILAdj1H18</v>
      </c>
      <c r="I74" s="29" t="str">
        <f>$B73&amp;I76&amp;I75</f>
        <v>BRASILPost IFRS161H18</v>
      </c>
      <c r="J74" s="322"/>
      <c r="K74" s="322"/>
      <c r="L74" s="29" t="str">
        <f>$B73&amp;L76&amp;L75</f>
        <v>BRASILPre IFRS169M19</v>
      </c>
      <c r="M74" s="29" t="str">
        <f>$B73&amp;M75&amp;M76</f>
        <v>BRASILAdj9M19</v>
      </c>
      <c r="N74" s="29" t="str">
        <f>$B73&amp;N76&amp;N75</f>
        <v>BRASILPost IFRS169M19</v>
      </c>
      <c r="O74" s="29" t="str">
        <f>$B73&amp;O76&amp;O75</f>
        <v>BRASILPre IFRS169M18</v>
      </c>
      <c r="P74" s="29" t="str">
        <f>$B73&amp;P75&amp;P76</f>
        <v>BRASILAdj9M18</v>
      </c>
      <c r="Q74" s="29" t="str">
        <f>$B73&amp;Q76&amp;Q75</f>
        <v>BRASILPost IFRS169M18</v>
      </c>
      <c r="R74" s="322"/>
      <c r="S74" s="322"/>
      <c r="T74" s="29" t="str">
        <f>$B73&amp;T76&amp;T75</f>
        <v>BRASILPre IFRS16FY19</v>
      </c>
      <c r="U74" s="29" t="str">
        <f>$B73&amp;U75&amp;U76</f>
        <v>BRASILAdjFY19</v>
      </c>
      <c r="V74" s="29" t="str">
        <f>$B73&amp;V76&amp;V75</f>
        <v>BRASILPost IFRS16FY19</v>
      </c>
      <c r="W74" s="29" t="str">
        <f>$B73&amp;W76&amp;W75</f>
        <v>BRASILPre IFRS16FY18</v>
      </c>
      <c r="X74" s="29" t="str">
        <f>$B73&amp;X75&amp;X76</f>
        <v>BRASILAdjFY18</v>
      </c>
      <c r="Y74" s="29" t="str">
        <f>$B73&amp;Y76&amp;Y75</f>
        <v>BRASILPost IFRS16FY18</v>
      </c>
      <c r="Z74" s="322"/>
      <c r="AA74" s="322"/>
    </row>
    <row r="75" spans="1:35" ht="23.25" customHeight="1">
      <c r="A75" s="325" t="s">
        <v>150</v>
      </c>
      <c r="B75" s="348" t="s">
        <v>318</v>
      </c>
      <c r="C75" s="326" t="s">
        <v>239</v>
      </c>
      <c r="D75" s="327" t="s">
        <v>234</v>
      </c>
      <c r="E75" s="328" t="s">
        <v>153</v>
      </c>
      <c r="F75" s="329" t="s">
        <v>234</v>
      </c>
      <c r="G75" s="327" t="s">
        <v>235</v>
      </c>
      <c r="H75" s="328" t="s">
        <v>153</v>
      </c>
      <c r="I75" s="329" t="s">
        <v>235</v>
      </c>
      <c r="J75" s="330" t="s">
        <v>310</v>
      </c>
      <c r="K75" s="330" t="s">
        <v>310</v>
      </c>
      <c r="L75" s="327" t="s">
        <v>236</v>
      </c>
      <c r="M75" s="328" t="s">
        <v>153</v>
      </c>
      <c r="N75" s="329" t="s">
        <v>236</v>
      </c>
      <c r="O75" s="327" t="s">
        <v>237</v>
      </c>
      <c r="P75" s="328" t="s">
        <v>153</v>
      </c>
      <c r="Q75" s="329" t="s">
        <v>237</v>
      </c>
      <c r="R75" s="330" t="s">
        <v>310</v>
      </c>
      <c r="S75" s="330" t="s">
        <v>310</v>
      </c>
      <c r="T75" s="327" t="s">
        <v>276</v>
      </c>
      <c r="U75" s="328" t="s">
        <v>153</v>
      </c>
      <c r="V75" s="329" t="s">
        <v>276</v>
      </c>
      <c r="W75" s="327" t="s">
        <v>277</v>
      </c>
      <c r="X75" s="328" t="s">
        <v>153</v>
      </c>
      <c r="Y75" s="329" t="s">
        <v>277</v>
      </c>
      <c r="Z75" s="330" t="s">
        <v>310</v>
      </c>
      <c r="AA75" s="330" t="s">
        <v>310</v>
      </c>
    </row>
    <row r="76" spans="1:35" ht="21" customHeight="1" thickBot="1">
      <c r="A76" s="235"/>
      <c r="B76" s="349" t="s">
        <v>198</v>
      </c>
      <c r="C76" s="122" t="s">
        <v>149</v>
      </c>
      <c r="D76" s="302" t="s">
        <v>155</v>
      </c>
      <c r="E76" s="331" t="str">
        <f>D75</f>
        <v>1H19</v>
      </c>
      <c r="F76" s="332" t="s">
        <v>156</v>
      </c>
      <c r="G76" s="302" t="s">
        <v>155</v>
      </c>
      <c r="H76" s="331" t="str">
        <f>G75</f>
        <v>1H18</v>
      </c>
      <c r="I76" s="332" t="s">
        <v>156</v>
      </c>
      <c r="J76" s="333" t="s">
        <v>155</v>
      </c>
      <c r="K76" s="333" t="s">
        <v>156</v>
      </c>
      <c r="L76" s="302" t="s">
        <v>155</v>
      </c>
      <c r="M76" s="331" t="str">
        <f>L75</f>
        <v>9M19</v>
      </c>
      <c r="N76" s="332" t="s">
        <v>156</v>
      </c>
      <c r="O76" s="302" t="s">
        <v>155</v>
      </c>
      <c r="P76" s="331" t="str">
        <f>O75</f>
        <v>9M18</v>
      </c>
      <c r="Q76" s="332" t="s">
        <v>156</v>
      </c>
      <c r="R76" s="333" t="s">
        <v>155</v>
      </c>
      <c r="S76" s="333" t="s">
        <v>156</v>
      </c>
      <c r="T76" s="302" t="s">
        <v>155</v>
      </c>
      <c r="U76" s="331" t="str">
        <f>T75</f>
        <v>FY19</v>
      </c>
      <c r="V76" s="332" t="s">
        <v>156</v>
      </c>
      <c r="W76" s="302" t="s">
        <v>155</v>
      </c>
      <c r="X76" s="331" t="str">
        <f>W75</f>
        <v>FY18</v>
      </c>
      <c r="Y76" s="332" t="s">
        <v>156</v>
      </c>
      <c r="Z76" s="333" t="s">
        <v>155</v>
      </c>
      <c r="AA76" s="333" t="s">
        <v>156</v>
      </c>
    </row>
    <row r="77" spans="1:35" hidden="1" outlineLevel="1">
      <c r="A77" s="43" t="s">
        <v>0</v>
      </c>
      <c r="B77" s="54" t="s">
        <v>200</v>
      </c>
      <c r="C77" s="44" t="s">
        <v>1</v>
      </c>
      <c r="D77" s="360">
        <v>0</v>
      </c>
      <c r="E77" s="334">
        <v>0</v>
      </c>
      <c r="F77" s="361">
        <v>0</v>
      </c>
      <c r="G77" s="362">
        <v>0</v>
      </c>
      <c r="H77" s="334">
        <v>0</v>
      </c>
      <c r="I77" s="361">
        <v>0</v>
      </c>
      <c r="J77" s="46" t="str">
        <f>IFERROR(IF((ABS((D77/G77)-1))&lt;100%,(D77/G77)-1,"N/A"),"")</f>
        <v/>
      </c>
      <c r="K77" s="46" t="str">
        <f>IFERROR(IF((ABS((F77/I77)-1))&lt;100%,(F77/I77)-1,"N/A"),"")</f>
        <v/>
      </c>
      <c r="L77" s="360">
        <v>0</v>
      </c>
      <c r="M77" s="334">
        <v>0</v>
      </c>
      <c r="N77" s="361">
        <v>0</v>
      </c>
      <c r="O77" s="362">
        <v>0</v>
      </c>
      <c r="P77" s="334">
        <v>0</v>
      </c>
      <c r="Q77" s="361">
        <v>0</v>
      </c>
      <c r="R77" s="46" t="str">
        <f>IFERROR(IF((ABS((L77/O77)-1))&lt;100%,(L77/O77)-1,"N/A"),"")</f>
        <v/>
      </c>
      <c r="S77" s="46" t="str">
        <f>IFERROR(IF((ABS((N77/Q77)-1))&lt;100%,(N77/Q77)-1,"N/A"),"")</f>
        <v/>
      </c>
      <c r="T77" s="360">
        <v>0</v>
      </c>
      <c r="U77" s="334">
        <v>0</v>
      </c>
      <c r="V77" s="361">
        <v>0</v>
      </c>
      <c r="W77" s="362">
        <v>0</v>
      </c>
      <c r="X77" s="334">
        <v>0</v>
      </c>
      <c r="Y77" s="361">
        <v>0</v>
      </c>
      <c r="Z77" s="46" t="str">
        <f>IFERROR(IF((ABS((T77/W77)-1))&lt;100%,(T77/W77)-1,"N/A"),"")</f>
        <v/>
      </c>
      <c r="AA77" s="46" t="str">
        <f>IFERROR(IF((ABS((V77/Y77)-1))&lt;100%,(V77/Y77)-1,"N/A"),"")</f>
        <v/>
      </c>
      <c r="AB77" s="360"/>
      <c r="AC77" s="334"/>
      <c r="AD77" s="361"/>
      <c r="AE77" s="362"/>
      <c r="AF77" s="334"/>
      <c r="AG77" s="361"/>
      <c r="AH77" s="46"/>
      <c r="AI77" s="46"/>
    </row>
    <row r="78" spans="1:35" hidden="1" outlineLevel="1">
      <c r="A78" s="43" t="s">
        <v>2</v>
      </c>
      <c r="B78" s="54" t="s">
        <v>2</v>
      </c>
      <c r="C78" s="44" t="s">
        <v>3</v>
      </c>
      <c r="D78" s="360">
        <v>0</v>
      </c>
      <c r="E78" s="334">
        <v>0</v>
      </c>
      <c r="F78" s="361">
        <v>0</v>
      </c>
      <c r="G78" s="362">
        <v>0</v>
      </c>
      <c r="H78" s="334">
        <v>0</v>
      </c>
      <c r="I78" s="361">
        <v>0</v>
      </c>
      <c r="J78" s="46" t="str">
        <f>IFERROR(IF((ABS((D78/G78)-1))&lt;100%,(D78/G78)-1,"N/A"),"")</f>
        <v/>
      </c>
      <c r="K78" s="46" t="str">
        <f>IFERROR(IF((ABS((F78/I78)-1))&lt;100%,(F78/I78)-1,"N/A"),"")</f>
        <v/>
      </c>
      <c r="L78" s="360">
        <v>0</v>
      </c>
      <c r="M78" s="334">
        <v>0</v>
      </c>
      <c r="N78" s="361">
        <v>0</v>
      </c>
      <c r="O78" s="362">
        <v>0</v>
      </c>
      <c r="P78" s="334">
        <v>0</v>
      </c>
      <c r="Q78" s="361">
        <v>0</v>
      </c>
      <c r="R78" s="46" t="str">
        <f>IFERROR(IF((ABS((L78/O78)-1))&lt;100%,(L78/O78)-1,"N/A"),"")</f>
        <v/>
      </c>
      <c r="S78" s="46" t="str">
        <f>IFERROR(IF((ABS((N78/Q78)-1))&lt;100%,(N78/Q78)-1,"N/A"),"")</f>
        <v/>
      </c>
      <c r="T78" s="360">
        <v>0</v>
      </c>
      <c r="U78" s="334">
        <v>0</v>
      </c>
      <c r="V78" s="361">
        <v>0</v>
      </c>
      <c r="W78" s="362">
        <v>0</v>
      </c>
      <c r="X78" s="334">
        <v>0</v>
      </c>
      <c r="Y78" s="361">
        <v>0</v>
      </c>
      <c r="Z78" s="46" t="str">
        <f>IFERROR(IF((ABS((T78/W78)-1))&lt;100%,(T78/W78)-1,"N/A"),"")</f>
        <v/>
      </c>
      <c r="AA78" s="46" t="str">
        <f>IFERROR(IF((ABS((V78/Y78)-1))&lt;100%,(V78/Y78)-1,"N/A"),"")</f>
        <v/>
      </c>
      <c r="AB78" s="360"/>
      <c r="AC78" s="334"/>
      <c r="AD78" s="361"/>
      <c r="AE78" s="362"/>
      <c r="AF78" s="334"/>
      <c r="AG78" s="361"/>
      <c r="AH78" s="46"/>
      <c r="AI78" s="46"/>
    </row>
    <row r="79" spans="1:35" collapsed="1">
      <c r="A79" s="68" t="s">
        <v>4</v>
      </c>
      <c r="B79" s="363" t="s">
        <v>4</v>
      </c>
      <c r="C79" s="162" t="s">
        <v>5</v>
      </c>
      <c r="D79" s="364">
        <v>0</v>
      </c>
      <c r="E79" s="365">
        <v>0</v>
      </c>
      <c r="F79" s="366">
        <v>0</v>
      </c>
      <c r="G79" s="364">
        <v>0</v>
      </c>
      <c r="H79" s="365">
        <v>0</v>
      </c>
      <c r="I79" s="366">
        <v>0</v>
      </c>
      <c r="J79" s="52" t="str">
        <f>IFERROR(IF((ABS((D79/G79)-1))&lt;100%,(D79/G79)-1,"N/A"),"")</f>
        <v/>
      </c>
      <c r="K79" s="52" t="str">
        <f>IFERROR(IF((ABS((F79/I79)-1))&lt;100%,(F79/I79)-1,"N/A"),"")</f>
        <v/>
      </c>
      <c r="L79" s="364">
        <v>0</v>
      </c>
      <c r="M79" s="365">
        <v>0</v>
      </c>
      <c r="N79" s="366">
        <v>0</v>
      </c>
      <c r="O79" s="364">
        <v>0</v>
      </c>
      <c r="P79" s="365">
        <v>0</v>
      </c>
      <c r="Q79" s="366">
        <v>0</v>
      </c>
      <c r="R79" s="52" t="str">
        <f>IFERROR(IF((ABS((L79/O79)-1))&lt;100%,(L79/O79)-1,"N/A"),"")</f>
        <v/>
      </c>
      <c r="S79" s="52" t="str">
        <f>IFERROR(IF((ABS((N79/Q79)-1))&lt;100%,(N79/Q79)-1,"N/A"),"")</f>
        <v/>
      </c>
      <c r="T79" s="364">
        <v>0</v>
      </c>
      <c r="U79" s="365">
        <v>0</v>
      </c>
      <c r="V79" s="366">
        <v>0</v>
      </c>
      <c r="W79" s="364">
        <v>0</v>
      </c>
      <c r="X79" s="365">
        <v>0</v>
      </c>
      <c r="Y79" s="366">
        <v>0</v>
      </c>
      <c r="Z79" s="52" t="str">
        <f>IFERROR(IF((ABS((T79/W79)-1))&lt;100%,(T79/W79)-1,"N/A"),"")</f>
        <v/>
      </c>
      <c r="AA79" s="52" t="str">
        <f>IFERROR(IF((ABS((V79/Y79)-1))&lt;100%,(V79/Y79)-1,"N/A"),"")</f>
        <v/>
      </c>
      <c r="AB79" s="364"/>
      <c r="AC79" s="365"/>
      <c r="AD79" s="366"/>
      <c r="AE79" s="364"/>
      <c r="AF79" s="365"/>
      <c r="AG79" s="366"/>
      <c r="AH79" s="52"/>
      <c r="AI79" s="52"/>
    </row>
    <row r="80" spans="1:35" hidden="1" outlineLevel="1">
      <c r="A80" s="43" t="s">
        <v>6</v>
      </c>
      <c r="B80" s="54" t="s">
        <v>6</v>
      </c>
      <c r="C80" s="44" t="s">
        <v>130</v>
      </c>
      <c r="D80" s="360">
        <v>0</v>
      </c>
      <c r="E80" s="334">
        <v>0</v>
      </c>
      <c r="F80" s="361">
        <v>0</v>
      </c>
      <c r="G80" s="362">
        <v>0</v>
      </c>
      <c r="H80" s="334">
        <v>0</v>
      </c>
      <c r="I80" s="361">
        <v>0</v>
      </c>
      <c r="J80" s="55" t="str">
        <f t="shared" ref="J80:J81" si="112">IFERROR(IF((ABS((D80/G80)-1))&lt;100%,(D80/G80)-1,"N/A"),"")</f>
        <v/>
      </c>
      <c r="K80" s="55" t="str">
        <f t="shared" ref="K80:K81" si="113">IFERROR(IF((ABS((F80/I80)-1))&lt;100%,(F80/I80)-1,"N/A"),"")</f>
        <v/>
      </c>
      <c r="L80" s="360">
        <v>0</v>
      </c>
      <c r="M80" s="334">
        <v>0</v>
      </c>
      <c r="N80" s="361">
        <v>0</v>
      </c>
      <c r="O80" s="362">
        <v>0</v>
      </c>
      <c r="P80" s="334">
        <v>0</v>
      </c>
      <c r="Q80" s="361">
        <v>0</v>
      </c>
      <c r="R80" s="55" t="str">
        <f t="shared" ref="R80:R81" si="114">IFERROR(IF((ABS((L80/O80)-1))&lt;100%,(L80/O80)-1,"N/A"),"")</f>
        <v/>
      </c>
      <c r="S80" s="55" t="str">
        <f t="shared" ref="S80:S81" si="115">IFERROR(IF((ABS((N80/Q80)-1))&lt;100%,(N80/Q80)-1,"N/A"),"")</f>
        <v/>
      </c>
      <c r="T80" s="360">
        <v>0</v>
      </c>
      <c r="U80" s="334">
        <v>0</v>
      </c>
      <c r="V80" s="361">
        <v>0</v>
      </c>
      <c r="W80" s="362">
        <v>0</v>
      </c>
      <c r="X80" s="334">
        <v>0</v>
      </c>
      <c r="Y80" s="361">
        <v>0</v>
      </c>
      <c r="Z80" s="55" t="str">
        <f t="shared" ref="Z80:Z81" si="116">IFERROR(IF((ABS((T80/W80)-1))&lt;100%,(T80/W80)-1,"N/A"),"")</f>
        <v/>
      </c>
      <c r="AA80" s="55" t="str">
        <f t="shared" ref="AA80:AA81" si="117">IFERROR(IF((ABS((V80/Y80)-1))&lt;100%,(V80/Y80)-1,"N/A"),"")</f>
        <v/>
      </c>
      <c r="AB80" s="360"/>
      <c r="AC80" s="334"/>
      <c r="AD80" s="361"/>
      <c r="AE80" s="362"/>
      <c r="AF80" s="334"/>
      <c r="AG80" s="361"/>
      <c r="AH80" s="55"/>
      <c r="AI80" s="55"/>
    </row>
    <row r="81" spans="1:35" hidden="1" outlineLevel="1">
      <c r="A81" s="43" t="s">
        <v>97</v>
      </c>
      <c r="B81" s="54" t="s">
        <v>207</v>
      </c>
      <c r="C81" s="44" t="s">
        <v>98</v>
      </c>
      <c r="D81" s="49">
        <v>0</v>
      </c>
      <c r="E81" s="334">
        <v>0</v>
      </c>
      <c r="F81" s="335">
        <v>0</v>
      </c>
      <c r="G81" s="49">
        <v>0</v>
      </c>
      <c r="H81" s="334">
        <v>0</v>
      </c>
      <c r="I81" s="335">
        <v>0</v>
      </c>
      <c r="J81" s="55" t="str">
        <f t="shared" si="112"/>
        <v/>
      </c>
      <c r="K81" s="55" t="str">
        <f t="shared" si="113"/>
        <v/>
      </c>
      <c r="L81" s="49">
        <v>0</v>
      </c>
      <c r="M81" s="334">
        <v>0</v>
      </c>
      <c r="N81" s="335">
        <v>0</v>
      </c>
      <c r="O81" s="49">
        <v>0</v>
      </c>
      <c r="P81" s="334">
        <v>0</v>
      </c>
      <c r="Q81" s="335">
        <v>0</v>
      </c>
      <c r="R81" s="55" t="str">
        <f t="shared" si="114"/>
        <v/>
      </c>
      <c r="S81" s="55" t="str">
        <f t="shared" si="115"/>
        <v/>
      </c>
      <c r="T81" s="49">
        <v>0</v>
      </c>
      <c r="U81" s="334">
        <v>0</v>
      </c>
      <c r="V81" s="335">
        <v>0</v>
      </c>
      <c r="W81" s="49">
        <v>0</v>
      </c>
      <c r="X81" s="334">
        <v>0</v>
      </c>
      <c r="Y81" s="335">
        <v>0</v>
      </c>
      <c r="Z81" s="55" t="str">
        <f t="shared" si="116"/>
        <v/>
      </c>
      <c r="AA81" s="55" t="str">
        <f t="shared" si="117"/>
        <v/>
      </c>
      <c r="AB81" s="49"/>
      <c r="AC81" s="334"/>
      <c r="AD81" s="335"/>
      <c r="AE81" s="49"/>
      <c r="AF81" s="334"/>
      <c r="AG81" s="335"/>
      <c r="AH81" s="55"/>
      <c r="AI81" s="55"/>
    </row>
    <row r="82" spans="1:35" collapsed="1">
      <c r="A82" s="81" t="s">
        <v>7</v>
      </c>
      <c r="B82" s="363" t="s">
        <v>7</v>
      </c>
      <c r="C82" s="162" t="s">
        <v>8</v>
      </c>
      <c r="D82" s="364">
        <v>0</v>
      </c>
      <c r="E82" s="365">
        <v>0</v>
      </c>
      <c r="F82" s="366">
        <v>0</v>
      </c>
      <c r="G82" s="364">
        <v>0</v>
      </c>
      <c r="H82" s="365">
        <v>0</v>
      </c>
      <c r="I82" s="366">
        <v>0</v>
      </c>
      <c r="J82" s="52" t="str">
        <f>IFERROR(IF((ABS((D82/G82)-1))&lt;100%,(D82/G82)-1,"N/A"),"")</f>
        <v/>
      </c>
      <c r="K82" s="52" t="str">
        <f>IFERROR(IF((ABS((F82/I82)-1))&lt;100%,(F82/I82)-1,"N/A"),"")</f>
        <v/>
      </c>
      <c r="L82" s="364">
        <v>0</v>
      </c>
      <c r="M82" s="365">
        <v>0</v>
      </c>
      <c r="N82" s="366">
        <v>0</v>
      </c>
      <c r="O82" s="364">
        <v>0</v>
      </c>
      <c r="P82" s="365">
        <v>0</v>
      </c>
      <c r="Q82" s="366">
        <v>0</v>
      </c>
      <c r="R82" s="52" t="str">
        <f>IFERROR(IF((ABS((L82/O82)-1))&lt;100%,(L82/O82)-1,"N/A"),"")</f>
        <v/>
      </c>
      <c r="S82" s="52" t="str">
        <f>IFERROR(IF((ABS((N82/Q82)-1))&lt;100%,(N82/Q82)-1,"N/A"),"")</f>
        <v/>
      </c>
      <c r="T82" s="364">
        <v>0</v>
      </c>
      <c r="U82" s="365">
        <v>0</v>
      </c>
      <c r="V82" s="366">
        <v>0</v>
      </c>
      <c r="W82" s="364">
        <v>0</v>
      </c>
      <c r="X82" s="365">
        <v>0</v>
      </c>
      <c r="Y82" s="366">
        <v>0</v>
      </c>
      <c r="Z82" s="52" t="str">
        <f>IFERROR(IF((ABS((T82/W82)-1))&lt;100%,(T82/W82)-1,"N/A"),"")</f>
        <v/>
      </c>
      <c r="AA82" s="52" t="str">
        <f>IFERROR(IF((ABS((V82/Y82)-1))&lt;100%,(V82/Y82)-1,"N/A"),"")</f>
        <v/>
      </c>
      <c r="AB82" s="364"/>
      <c r="AC82" s="365"/>
      <c r="AD82" s="366"/>
      <c r="AE82" s="364"/>
      <c r="AF82" s="365"/>
      <c r="AG82" s="366"/>
      <c r="AH82" s="52"/>
      <c r="AI82" s="52"/>
    </row>
    <row r="83" spans="1:35" s="66" customFormat="1" ht="12">
      <c r="A83" s="58" t="s">
        <v>9</v>
      </c>
      <c r="B83" s="59" t="s">
        <v>9</v>
      </c>
      <c r="C83" s="60" t="s">
        <v>252</v>
      </c>
      <c r="D83" s="367" t="str">
        <f>IFERROR(D82/D$79,"")</f>
        <v/>
      </c>
      <c r="E83" s="338" t="str">
        <f>IFERROR(E82/E$7,"")</f>
        <v/>
      </c>
      <c r="F83" s="368" t="str">
        <f>IFERROR(F82/F$79,"")</f>
        <v/>
      </c>
      <c r="G83" s="367" t="str">
        <f>IFERROR(G82/G$79,"")</f>
        <v/>
      </c>
      <c r="H83" s="338" t="str">
        <f>IFERROR(H82/H$7,"")</f>
        <v/>
      </c>
      <c r="I83" s="368" t="str">
        <f>IFERROR(I82/I$79,"")</f>
        <v/>
      </c>
      <c r="J83" s="62" t="str">
        <f>IFERROR(IF((ABS((D83-G83)*10000))&lt;100,(D83-G83)*10000,"N/A"),"")</f>
        <v/>
      </c>
      <c r="K83" s="62" t="str">
        <f>IFERROR(IF((ABS((F83-I83)*10000))&lt;100,(F83-I83)*10000,"N/A"),"")</f>
        <v/>
      </c>
      <c r="L83" s="367" t="str">
        <f>IFERROR(L82/L$79,"")</f>
        <v/>
      </c>
      <c r="M83" s="338" t="str">
        <f>IFERROR(M82/M$7,"")</f>
        <v/>
      </c>
      <c r="N83" s="368" t="str">
        <f>IFERROR(N82/N$79,"")</f>
        <v/>
      </c>
      <c r="O83" s="367" t="str">
        <f>IFERROR(O82/O$79,"")</f>
        <v/>
      </c>
      <c r="P83" s="338" t="str">
        <f>IFERROR(P82/P$7,"")</f>
        <v/>
      </c>
      <c r="Q83" s="368" t="str">
        <f>IFERROR(Q82/Q$79,"")</f>
        <v/>
      </c>
      <c r="R83" s="62" t="str">
        <f>IFERROR(IF((ABS((L83-O83)*10000))&lt;100,(L83-O83)*10000,"N/A"),"")</f>
        <v/>
      </c>
      <c r="S83" s="62" t="str">
        <f>IFERROR(IF((ABS((N83-Q83)*10000))&lt;100,(N83-Q83)*10000,"N/A"),"")</f>
        <v/>
      </c>
      <c r="T83" s="367" t="str">
        <f>IFERROR(T82/T$79,"")</f>
        <v/>
      </c>
      <c r="U83" s="338" t="str">
        <f>IFERROR(U82/U$7,"")</f>
        <v/>
      </c>
      <c r="V83" s="368" t="str">
        <f>IFERROR(V82/V$79,"")</f>
        <v/>
      </c>
      <c r="W83" s="367" t="str">
        <f>IFERROR(W82/W$79,"")</f>
        <v/>
      </c>
      <c r="X83" s="338" t="str">
        <f>IFERROR(X82/X$7,"")</f>
        <v/>
      </c>
      <c r="Y83" s="368" t="str">
        <f>IFERROR(Y82/Y$79,"")</f>
        <v/>
      </c>
      <c r="Z83" s="62" t="str">
        <f>IFERROR(IF((ABS((T83-W83)*10000))&lt;100,(T83-W83)*10000,"N/A"),"")</f>
        <v/>
      </c>
      <c r="AA83" s="62" t="str">
        <f>IFERROR(IF((ABS((V83-Y83)*10000))&lt;100,(V83-Y83)*10000,"N/A"),"")</f>
        <v/>
      </c>
      <c r="AB83" s="367"/>
      <c r="AC83" s="338"/>
      <c r="AD83" s="368"/>
      <c r="AE83" s="367"/>
      <c r="AF83" s="338"/>
      <c r="AG83" s="368"/>
      <c r="AH83" s="62"/>
      <c r="AI83" s="62"/>
    </row>
    <row r="84" spans="1:35" hidden="1" outlineLevel="1">
      <c r="A84" s="43" t="s">
        <v>10</v>
      </c>
      <c r="B84" s="54" t="s">
        <v>10</v>
      </c>
      <c r="C84" s="44" t="s">
        <v>11</v>
      </c>
      <c r="D84" s="49">
        <v>0</v>
      </c>
      <c r="E84" s="334">
        <v>0</v>
      </c>
      <c r="F84" s="335">
        <v>0</v>
      </c>
      <c r="G84" s="49">
        <v>0</v>
      </c>
      <c r="H84" s="334">
        <v>0</v>
      </c>
      <c r="I84" s="335">
        <v>0</v>
      </c>
      <c r="J84" s="46" t="str">
        <f t="shared" ref="J84:J85" si="118">IFERROR(IF((ABS((D84/G84)-1))&lt;100%,(D84/G84)-1,"N/A"),"")</f>
        <v/>
      </c>
      <c r="K84" s="46" t="str">
        <f t="shared" ref="K84:K85" si="119">IFERROR(IF((ABS((F84/I84)-1))&lt;100%,(F84/I84)-1,"N/A"),"")</f>
        <v/>
      </c>
      <c r="L84" s="49">
        <v>0</v>
      </c>
      <c r="M84" s="334">
        <v>0</v>
      </c>
      <c r="N84" s="335">
        <v>0</v>
      </c>
      <c r="O84" s="49">
        <v>0</v>
      </c>
      <c r="P84" s="334">
        <v>0</v>
      </c>
      <c r="Q84" s="335">
        <v>0</v>
      </c>
      <c r="R84" s="46" t="str">
        <f t="shared" ref="R84:R85" si="120">IFERROR(IF((ABS((L84/O84)-1))&lt;100%,(L84/O84)-1,"N/A"),"")</f>
        <v/>
      </c>
      <c r="S84" s="46" t="str">
        <f t="shared" ref="S84:S85" si="121">IFERROR(IF((ABS((N84/Q84)-1))&lt;100%,(N84/Q84)-1,"N/A"),"")</f>
        <v/>
      </c>
      <c r="T84" s="49">
        <v>0</v>
      </c>
      <c r="U84" s="334">
        <v>0</v>
      </c>
      <c r="V84" s="335">
        <v>0</v>
      </c>
      <c r="W84" s="49">
        <v>0</v>
      </c>
      <c r="X84" s="334">
        <v>0</v>
      </c>
      <c r="Y84" s="335">
        <v>0</v>
      </c>
      <c r="Z84" s="46" t="str">
        <f t="shared" ref="Z84:Z85" si="122">IFERROR(IF((ABS((T84/W84)-1))&lt;100%,(T84/W84)-1,"N/A"),"")</f>
        <v/>
      </c>
      <c r="AA84" s="46" t="str">
        <f t="shared" ref="AA84:AA85" si="123">IFERROR(IF((ABS((V84/Y84)-1))&lt;100%,(V84/Y84)-1,"N/A"),"")</f>
        <v/>
      </c>
      <c r="AB84" s="49"/>
      <c r="AC84" s="334"/>
      <c r="AD84" s="335"/>
      <c r="AE84" s="49"/>
      <c r="AF84" s="334"/>
      <c r="AG84" s="335"/>
      <c r="AH84" s="46"/>
      <c r="AI84" s="46"/>
    </row>
    <row r="85" spans="1:35" hidden="1" outlineLevel="1">
      <c r="A85" s="43" t="s">
        <v>157</v>
      </c>
      <c r="B85" s="54" t="s">
        <v>201</v>
      </c>
      <c r="C85" s="44" t="s">
        <v>99</v>
      </c>
      <c r="D85" s="49">
        <v>0</v>
      </c>
      <c r="E85" s="334">
        <v>0</v>
      </c>
      <c r="F85" s="335">
        <v>0</v>
      </c>
      <c r="G85" s="49">
        <v>0</v>
      </c>
      <c r="H85" s="334">
        <v>0</v>
      </c>
      <c r="I85" s="335">
        <v>0</v>
      </c>
      <c r="J85" s="46" t="str">
        <f t="shared" si="118"/>
        <v/>
      </c>
      <c r="K85" s="46" t="str">
        <f t="shared" si="119"/>
        <v/>
      </c>
      <c r="L85" s="49">
        <v>0</v>
      </c>
      <c r="M85" s="334">
        <v>0</v>
      </c>
      <c r="N85" s="335">
        <v>0</v>
      </c>
      <c r="O85" s="49">
        <v>0</v>
      </c>
      <c r="P85" s="334">
        <v>0</v>
      </c>
      <c r="Q85" s="335">
        <v>0</v>
      </c>
      <c r="R85" s="46" t="str">
        <f t="shared" si="120"/>
        <v/>
      </c>
      <c r="S85" s="46" t="str">
        <f t="shared" si="121"/>
        <v/>
      </c>
      <c r="T85" s="49">
        <v>0</v>
      </c>
      <c r="U85" s="334">
        <v>0</v>
      </c>
      <c r="V85" s="335">
        <v>0</v>
      </c>
      <c r="W85" s="49">
        <v>0</v>
      </c>
      <c r="X85" s="334">
        <v>0</v>
      </c>
      <c r="Y85" s="335">
        <v>0</v>
      </c>
      <c r="Z85" s="46" t="str">
        <f t="shared" si="122"/>
        <v/>
      </c>
      <c r="AA85" s="46" t="str">
        <f t="shared" si="123"/>
        <v/>
      </c>
      <c r="AB85" s="49"/>
      <c r="AC85" s="334"/>
      <c r="AD85" s="335"/>
      <c r="AE85" s="49"/>
      <c r="AF85" s="334"/>
      <c r="AG85" s="335"/>
      <c r="AH85" s="46"/>
      <c r="AI85" s="46"/>
    </row>
    <row r="86" spans="1:35" s="37" customFormat="1" collapsed="1">
      <c r="A86" s="68"/>
      <c r="B86" s="69" t="s">
        <v>311</v>
      </c>
      <c r="C86" s="70" t="s">
        <v>312</v>
      </c>
      <c r="D86" s="75">
        <f>D84+D85</f>
        <v>0</v>
      </c>
      <c r="E86" s="340">
        <f t="shared" ref="E86:F86" si="124">E84+E85</f>
        <v>0</v>
      </c>
      <c r="F86" s="341">
        <f t="shared" si="124"/>
        <v>0</v>
      </c>
      <c r="G86" s="75">
        <f>G84+G85</f>
        <v>0</v>
      </c>
      <c r="H86" s="340">
        <f t="shared" ref="H86:I86" si="125">H84+H85</f>
        <v>0</v>
      </c>
      <c r="I86" s="341">
        <f t="shared" si="125"/>
        <v>0</v>
      </c>
      <c r="J86" s="72" t="str">
        <f>IFERROR(IF((ABS((D86/G86)-1))&lt;100%,(D86/G86)-1,"N/A"),"")</f>
        <v/>
      </c>
      <c r="K86" s="72" t="str">
        <f>IFERROR(IF((ABS((F86/I86)-1))&lt;100%,(F86/I86)-1,"N/A"),"")</f>
        <v/>
      </c>
      <c r="L86" s="75">
        <f>L84+L85</f>
        <v>0</v>
      </c>
      <c r="M86" s="340">
        <f t="shared" ref="M86:N86" si="126">M84+M85</f>
        <v>0</v>
      </c>
      <c r="N86" s="341">
        <f t="shared" si="126"/>
        <v>0</v>
      </c>
      <c r="O86" s="75">
        <f>O84+O85</f>
        <v>0</v>
      </c>
      <c r="P86" s="340">
        <f t="shared" ref="P86:Q86" si="127">P84+P85</f>
        <v>0</v>
      </c>
      <c r="Q86" s="341">
        <f t="shared" si="127"/>
        <v>0</v>
      </c>
      <c r="R86" s="72" t="str">
        <f>IFERROR(IF((ABS((L86/O86)-1))&lt;100%,(L86/O86)-1,"N/A"),"")</f>
        <v/>
      </c>
      <c r="S86" s="72" t="str">
        <f>IFERROR(IF((ABS((N86/Q86)-1))&lt;100%,(N86/Q86)-1,"N/A"),"")</f>
        <v/>
      </c>
      <c r="T86" s="75">
        <f>T84+T85</f>
        <v>0</v>
      </c>
      <c r="U86" s="340">
        <f t="shared" ref="U86:V86" si="128">U84+U85</f>
        <v>0</v>
      </c>
      <c r="V86" s="341">
        <f t="shared" si="128"/>
        <v>0</v>
      </c>
      <c r="W86" s="75">
        <f>W84+W85</f>
        <v>0</v>
      </c>
      <c r="X86" s="340">
        <f t="shared" ref="X86:Y86" si="129">X84+X85</f>
        <v>0</v>
      </c>
      <c r="Y86" s="341">
        <f t="shared" si="129"/>
        <v>0</v>
      </c>
      <c r="Z86" s="72" t="str">
        <f>IFERROR(IF((ABS((T86/W86)-1))&lt;100%,(T86/W86)-1,"N/A"),"")</f>
        <v/>
      </c>
      <c r="AA86" s="72" t="str">
        <f>IFERROR(IF((ABS((V86/Y86)-1))&lt;100%,(V86/Y86)-1,"N/A"),"")</f>
        <v/>
      </c>
      <c r="AB86" s="75"/>
      <c r="AC86" s="340"/>
      <c r="AD86" s="341"/>
      <c r="AE86" s="75"/>
      <c r="AF86" s="340"/>
      <c r="AG86" s="341"/>
      <c r="AH86" s="72"/>
      <c r="AI86" s="72"/>
    </row>
    <row r="87" spans="1:35" s="343" customFormat="1" ht="12">
      <c r="A87" s="171"/>
      <c r="B87" s="59" t="s">
        <v>607</v>
      </c>
      <c r="C87" s="60" t="s">
        <v>606</v>
      </c>
      <c r="D87" s="65" t="str">
        <f t="shared" ref="D87:I87" si="130">IFERROR(D86/D$79,"")</f>
        <v/>
      </c>
      <c r="E87" s="342" t="str">
        <f t="shared" si="130"/>
        <v/>
      </c>
      <c r="F87" s="339" t="str">
        <f t="shared" si="130"/>
        <v/>
      </c>
      <c r="G87" s="65" t="str">
        <f t="shared" si="130"/>
        <v/>
      </c>
      <c r="H87" s="342" t="str">
        <f t="shared" si="130"/>
        <v/>
      </c>
      <c r="I87" s="339" t="str">
        <f t="shared" si="130"/>
        <v/>
      </c>
      <c r="J87" s="62" t="str">
        <f>IFERROR(IF((ABS((D87-G87)*10000))&lt;100,(D87-G87)*10000,"N/A"),"")</f>
        <v/>
      </c>
      <c r="K87" s="62" t="str">
        <f>IFERROR(IF((ABS((F87-I87)*10000))&lt;100,(F87-I87)*10000,"N/A"),"")</f>
        <v/>
      </c>
      <c r="L87" s="65" t="str">
        <f t="shared" ref="L87:Q87" si="131">IFERROR(L86/L$79,"")</f>
        <v/>
      </c>
      <c r="M87" s="342" t="str">
        <f t="shared" si="131"/>
        <v/>
      </c>
      <c r="N87" s="339" t="str">
        <f t="shared" si="131"/>
        <v/>
      </c>
      <c r="O87" s="65" t="str">
        <f t="shared" si="131"/>
        <v/>
      </c>
      <c r="P87" s="342" t="str">
        <f t="shared" si="131"/>
        <v/>
      </c>
      <c r="Q87" s="339" t="str">
        <f t="shared" si="131"/>
        <v/>
      </c>
      <c r="R87" s="62" t="str">
        <f>IFERROR(IF((ABS((L87-O87)*10000))&lt;100,(L87-O87)*10000,"N/A"),"")</f>
        <v/>
      </c>
      <c r="S87" s="62" t="str">
        <f>IFERROR(IF((ABS((N87-Q87)*10000))&lt;100,(N87-Q87)*10000,"N/A"),"")</f>
        <v/>
      </c>
      <c r="T87" s="65" t="str">
        <f t="shared" ref="T87:Y87" si="132">IFERROR(T86/T$79,"")</f>
        <v/>
      </c>
      <c r="U87" s="342" t="str">
        <f t="shared" si="132"/>
        <v/>
      </c>
      <c r="V87" s="339" t="str">
        <f t="shared" si="132"/>
        <v/>
      </c>
      <c r="W87" s="65" t="str">
        <f t="shared" si="132"/>
        <v/>
      </c>
      <c r="X87" s="342" t="str">
        <f t="shared" si="132"/>
        <v/>
      </c>
      <c r="Y87" s="339" t="str">
        <f t="shared" si="132"/>
        <v/>
      </c>
      <c r="Z87" s="62" t="str">
        <f>IFERROR(IF((ABS((T87-W87)*10000))&lt;100,(T87-W87)*10000,"N/A"),"")</f>
        <v/>
      </c>
      <c r="AA87" s="62" t="str">
        <f>IFERROR(IF((ABS((V87-Y87)*10000))&lt;100,(V87-Y87)*10000,"N/A"),"")</f>
        <v/>
      </c>
      <c r="AB87" s="350"/>
      <c r="AC87" s="342"/>
      <c r="AD87" s="351"/>
      <c r="AE87" s="350"/>
      <c r="AF87" s="342"/>
      <c r="AG87" s="351"/>
      <c r="AH87" s="72"/>
      <c r="AI87" s="72"/>
    </row>
    <row r="88" spans="1:35">
      <c r="A88" s="81" t="s">
        <v>12</v>
      </c>
      <c r="B88" s="363" t="s">
        <v>12</v>
      </c>
      <c r="C88" s="162" t="s">
        <v>13</v>
      </c>
      <c r="D88" s="364">
        <v>0</v>
      </c>
      <c r="E88" s="365">
        <v>0</v>
      </c>
      <c r="F88" s="366">
        <v>0</v>
      </c>
      <c r="G88" s="364">
        <v>0</v>
      </c>
      <c r="H88" s="365">
        <v>0</v>
      </c>
      <c r="I88" s="366">
        <v>0</v>
      </c>
      <c r="J88" s="52" t="str">
        <f>IFERROR(IF((ABS((D88/G88)-1))&lt;100%,(D88/G88)-1,"N/A"),"")</f>
        <v/>
      </c>
      <c r="K88" s="52" t="str">
        <f>IFERROR(IF((ABS((F88/I88)-1))&lt;100%,(F88/I88)-1,"N/A"),"")</f>
        <v/>
      </c>
      <c r="L88" s="364">
        <v>0</v>
      </c>
      <c r="M88" s="365">
        <v>0</v>
      </c>
      <c r="N88" s="366">
        <v>0</v>
      </c>
      <c r="O88" s="364">
        <v>0</v>
      </c>
      <c r="P88" s="365">
        <v>0</v>
      </c>
      <c r="Q88" s="366">
        <v>0</v>
      </c>
      <c r="R88" s="52" t="str">
        <f>IFERROR(IF((ABS((L88/O88)-1))&lt;100%,(L88/O88)-1,"N/A"),"")</f>
        <v/>
      </c>
      <c r="S88" s="52" t="str">
        <f>IFERROR(IF((ABS((N88/Q88)-1))&lt;100%,(N88/Q88)-1,"N/A"),"")</f>
        <v/>
      </c>
      <c r="T88" s="364">
        <v>0</v>
      </c>
      <c r="U88" s="365">
        <v>0</v>
      </c>
      <c r="V88" s="366">
        <v>0</v>
      </c>
      <c r="W88" s="364">
        <v>0</v>
      </c>
      <c r="X88" s="365">
        <v>0</v>
      </c>
      <c r="Y88" s="366">
        <v>0</v>
      </c>
      <c r="Z88" s="52" t="str">
        <f>IFERROR(IF((ABS((T88/W88)-1))&lt;100%,(T88/W88)-1,"N/A"),"")</f>
        <v/>
      </c>
      <c r="AA88" s="52" t="str">
        <f>IFERROR(IF((ABS((V88/Y88)-1))&lt;100%,(V88/Y88)-1,"N/A"),"")</f>
        <v/>
      </c>
      <c r="AB88" s="364"/>
      <c r="AC88" s="365"/>
      <c r="AD88" s="366"/>
      <c r="AE88" s="364"/>
      <c r="AF88" s="365"/>
      <c r="AG88" s="366"/>
      <c r="AH88" s="52"/>
      <c r="AI88" s="52"/>
    </row>
    <row r="89" spans="1:35" s="66" customFormat="1" ht="12">
      <c r="A89" s="58" t="s">
        <v>14</v>
      </c>
      <c r="B89" s="59" t="s">
        <v>14</v>
      </c>
      <c r="C89" s="60" t="s">
        <v>253</v>
      </c>
      <c r="D89" s="367" t="str">
        <f>IFERROR(D88/D$79,"")</f>
        <v/>
      </c>
      <c r="E89" s="338" t="str">
        <f>IFERROR(E88/E$7,"")</f>
        <v/>
      </c>
      <c r="F89" s="368" t="str">
        <f>IFERROR(F88/F$79,"")</f>
        <v/>
      </c>
      <c r="G89" s="367" t="str">
        <f>IFERROR(G88/G$79,"")</f>
        <v/>
      </c>
      <c r="H89" s="338" t="str">
        <f>IFERROR(H88/H$7,"")</f>
        <v/>
      </c>
      <c r="I89" s="368" t="str">
        <f>IFERROR(I88/I$79,"")</f>
        <v/>
      </c>
      <c r="J89" s="62" t="str">
        <f>IFERROR(IF((ABS((D89-G89)*10000))&lt;100,(D89-G89)*10000,"N/A"),"")</f>
        <v/>
      </c>
      <c r="K89" s="62" t="str">
        <f>IFERROR(IF((ABS((F89-I89)*10000))&lt;100,(F89-I89)*10000,"N/A"),"")</f>
        <v/>
      </c>
      <c r="L89" s="367" t="str">
        <f>IFERROR(L88/L$79,"")</f>
        <v/>
      </c>
      <c r="M89" s="338" t="str">
        <f>IFERROR(M88/M$7,"")</f>
        <v/>
      </c>
      <c r="N89" s="368" t="str">
        <f>IFERROR(N88/N$79,"")</f>
        <v/>
      </c>
      <c r="O89" s="367" t="str">
        <f>IFERROR(O88/O$79,"")</f>
        <v/>
      </c>
      <c r="P89" s="338" t="str">
        <f>IFERROR(P88/P$7,"")</f>
        <v/>
      </c>
      <c r="Q89" s="368" t="str">
        <f>IFERROR(Q88/Q$79,"")</f>
        <v/>
      </c>
      <c r="R89" s="62" t="str">
        <f>IFERROR(IF((ABS((L89-O89)*10000))&lt;100,(L89-O89)*10000,"N/A"),"")</f>
        <v/>
      </c>
      <c r="S89" s="62" t="str">
        <f>IFERROR(IF((ABS((N89-Q89)*10000))&lt;100,(N89-Q89)*10000,"N/A"),"")</f>
        <v/>
      </c>
      <c r="T89" s="367" t="str">
        <f>IFERROR(T88/T$79,"")</f>
        <v/>
      </c>
      <c r="U89" s="338" t="str">
        <f>IFERROR(U88/U$7,"")</f>
        <v/>
      </c>
      <c r="V89" s="368" t="str">
        <f>IFERROR(V88/V$79,"")</f>
        <v/>
      </c>
      <c r="W89" s="367" t="str">
        <f>IFERROR(W88/W$79,"")</f>
        <v/>
      </c>
      <c r="X89" s="338" t="str">
        <f>IFERROR(X88/X$7,"")</f>
        <v/>
      </c>
      <c r="Y89" s="368" t="str">
        <f>IFERROR(Y88/Y$79,"")</f>
        <v/>
      </c>
      <c r="Z89" s="62" t="str">
        <f>IFERROR(IF((ABS((T89-W89)*10000))&lt;100,(T89-W89)*10000,"N/A"),"")</f>
        <v/>
      </c>
      <c r="AA89" s="62" t="str">
        <f>IFERROR(IF((ABS((V89-Y89)*10000))&lt;100,(V89-Y89)*10000,"N/A"),"")</f>
        <v/>
      </c>
      <c r="AB89" s="367"/>
      <c r="AC89" s="338"/>
      <c r="AD89" s="368"/>
      <c r="AE89" s="367"/>
      <c r="AF89" s="338"/>
      <c r="AG89" s="368"/>
      <c r="AH89" s="62"/>
      <c r="AI89" s="62"/>
    </row>
    <row r="90" spans="1:35" hidden="1" outlineLevel="1">
      <c r="A90" s="43" t="s">
        <v>15</v>
      </c>
      <c r="B90" s="54" t="s">
        <v>15</v>
      </c>
      <c r="C90" s="44" t="s">
        <v>132</v>
      </c>
      <c r="D90" s="49">
        <v>0</v>
      </c>
      <c r="E90" s="334">
        <v>0</v>
      </c>
      <c r="F90" s="335">
        <v>0</v>
      </c>
      <c r="G90" s="49">
        <v>0</v>
      </c>
      <c r="H90" s="334">
        <v>0</v>
      </c>
      <c r="I90" s="335">
        <v>0</v>
      </c>
      <c r="J90" s="46" t="str">
        <f>IFERROR(IF((ABS((D90/G90)-1))&lt;100%,(D90/G90)-1,"N/A"),"")</f>
        <v/>
      </c>
      <c r="K90" s="46" t="str">
        <f>IFERROR(IF((ABS((F90/I90)-1))&lt;100%,(F90/I90)-1,"N/A"),"")</f>
        <v/>
      </c>
      <c r="L90" s="49">
        <v>0</v>
      </c>
      <c r="M90" s="334">
        <v>0</v>
      </c>
      <c r="N90" s="335">
        <v>0</v>
      </c>
      <c r="O90" s="49">
        <v>0</v>
      </c>
      <c r="P90" s="334">
        <v>0</v>
      </c>
      <c r="Q90" s="335">
        <v>0</v>
      </c>
      <c r="R90" s="46" t="str">
        <f>IFERROR(IF((ABS((L90/O90)-1))&lt;100%,(L90/O90)-1,"N/A"),"")</f>
        <v/>
      </c>
      <c r="S90" s="46" t="str">
        <f>IFERROR(IF((ABS((N90/Q90)-1))&lt;100%,(N90/Q90)-1,"N/A"),"")</f>
        <v/>
      </c>
      <c r="T90" s="49">
        <v>0</v>
      </c>
      <c r="U90" s="334">
        <v>0</v>
      </c>
      <c r="V90" s="335">
        <v>0</v>
      </c>
      <c r="W90" s="49">
        <v>0</v>
      </c>
      <c r="X90" s="334">
        <v>0</v>
      </c>
      <c r="Y90" s="335">
        <v>0</v>
      </c>
      <c r="Z90" s="46" t="str">
        <f>IFERROR(IF((ABS((T90/W90)-1))&lt;100%,(T90/W90)-1,"N/A"),"")</f>
        <v/>
      </c>
      <c r="AA90" s="46" t="str">
        <f>IFERROR(IF((ABS((V90/Y90)-1))&lt;100%,(V90/Y90)-1,"N/A"),"")</f>
        <v/>
      </c>
      <c r="AB90" s="49"/>
      <c r="AC90" s="334"/>
      <c r="AD90" s="335"/>
      <c r="AE90" s="49"/>
      <c r="AF90" s="334"/>
      <c r="AG90" s="335"/>
      <c r="AH90" s="46"/>
      <c r="AI90" s="46"/>
    </row>
    <row r="91" spans="1:35" s="37" customFormat="1" collapsed="1">
      <c r="A91" s="68" t="s">
        <v>16</v>
      </c>
      <c r="B91" s="69" t="s">
        <v>16</v>
      </c>
      <c r="C91" s="70" t="s">
        <v>250</v>
      </c>
      <c r="D91" s="75">
        <v>0</v>
      </c>
      <c r="E91" s="340">
        <v>0</v>
      </c>
      <c r="F91" s="341">
        <v>0</v>
      </c>
      <c r="G91" s="75">
        <v>0</v>
      </c>
      <c r="H91" s="340">
        <v>0</v>
      </c>
      <c r="I91" s="341">
        <v>0</v>
      </c>
      <c r="J91" s="72" t="str">
        <f>IFERROR(IF((ABS((D91/G91)-1))&lt;100%,(D91/G91)-1,"N/A"),"")</f>
        <v/>
      </c>
      <c r="K91" s="72" t="str">
        <f>IFERROR(IF((ABS((F91/I91)-1))&lt;100%,(F91/I91)-1,"N/A"),"")</f>
        <v/>
      </c>
      <c r="L91" s="75">
        <v>0</v>
      </c>
      <c r="M91" s="340">
        <v>0</v>
      </c>
      <c r="N91" s="341">
        <v>0</v>
      </c>
      <c r="O91" s="75">
        <v>0</v>
      </c>
      <c r="P91" s="340">
        <v>0</v>
      </c>
      <c r="Q91" s="341">
        <v>0</v>
      </c>
      <c r="R91" s="72" t="str">
        <f>IFERROR(IF((ABS((L91/O91)-1))&lt;100%,(L91/O91)-1,"N/A"),"")</f>
        <v/>
      </c>
      <c r="S91" s="72" t="str">
        <f>IFERROR(IF((ABS((N91/Q91)-1))&lt;100%,(N91/Q91)-1,"N/A"),"")</f>
        <v/>
      </c>
      <c r="T91" s="75">
        <v>0</v>
      </c>
      <c r="U91" s="340">
        <v>0</v>
      </c>
      <c r="V91" s="341">
        <v>0</v>
      </c>
      <c r="W91" s="75">
        <v>0</v>
      </c>
      <c r="X91" s="340">
        <v>0</v>
      </c>
      <c r="Y91" s="341">
        <v>0</v>
      </c>
      <c r="Z91" s="72" t="str">
        <f>IFERROR(IF((ABS((T91/W91)-1))&lt;100%,(T91/W91)-1,"N/A"),"")</f>
        <v/>
      </c>
      <c r="AA91" s="72" t="str">
        <f>IFERROR(IF((ABS((V91/Y91)-1))&lt;100%,(V91/Y91)-1,"N/A"),"")</f>
        <v/>
      </c>
      <c r="AB91" s="75"/>
      <c r="AC91" s="340"/>
      <c r="AD91" s="341"/>
      <c r="AE91" s="75"/>
      <c r="AF91" s="340"/>
      <c r="AG91" s="341"/>
      <c r="AH91" s="72"/>
      <c r="AI91" s="72"/>
    </row>
    <row r="92" spans="1:35" s="66" customFormat="1" ht="12" hidden="1" outlineLevel="1">
      <c r="A92" s="58" t="s">
        <v>17</v>
      </c>
      <c r="B92" s="59" t="s">
        <v>17</v>
      </c>
      <c r="C92" s="60" t="s">
        <v>18</v>
      </c>
      <c r="D92" s="65" t="str">
        <f>IFERROR(D91/D$79,"")</f>
        <v/>
      </c>
      <c r="E92" s="338" t="str">
        <f>IFERROR(E91/E$7,"")</f>
        <v/>
      </c>
      <c r="F92" s="339" t="str">
        <f>IFERROR(F91/F$79,"")</f>
        <v/>
      </c>
      <c r="G92" s="65" t="str">
        <f>IFERROR(G91/G$79,"")</f>
        <v/>
      </c>
      <c r="H92" s="338" t="str">
        <f>IFERROR(H91/H$7,"")</f>
        <v/>
      </c>
      <c r="I92" s="339" t="str">
        <f>IFERROR(I91/I$79,"")</f>
        <v/>
      </c>
      <c r="J92" s="62" t="str">
        <f>IFERROR(IF((ABS((D92-G92)*10000))&lt;1000,(D92-G92)*10000,"N/A"),"")</f>
        <v/>
      </c>
      <c r="K92" s="62" t="str">
        <f>IFERROR(IF((ABS((F92-I92)*10000))&lt;1000,(F92-I92)*10000,"N/A"),"")</f>
        <v/>
      </c>
      <c r="L92" s="65" t="str">
        <f>IFERROR(L91/L$79,"")</f>
        <v/>
      </c>
      <c r="M92" s="338" t="str">
        <f>IFERROR(M91/M$7,"")</f>
        <v/>
      </c>
      <c r="N92" s="339" t="str">
        <f>IFERROR(N91/N$79,"")</f>
        <v/>
      </c>
      <c r="O92" s="65" t="str">
        <f>IFERROR(O91/O$79,"")</f>
        <v/>
      </c>
      <c r="P92" s="338" t="str">
        <f>IFERROR(P91/P$7,"")</f>
        <v/>
      </c>
      <c r="Q92" s="339" t="str">
        <f>IFERROR(Q91/Q$79,"")</f>
        <v/>
      </c>
      <c r="R92" s="62" t="str">
        <f>IFERROR(IF((ABS((L92-O92)*10000))&lt;1000,(L92-O92)*10000,"N/A"),"")</f>
        <v/>
      </c>
      <c r="S92" s="62" t="str">
        <f>IFERROR(IF((ABS((N92-Q92)*10000))&lt;1000,(N92-Q92)*10000,"N/A"),"")</f>
        <v/>
      </c>
      <c r="T92" s="65" t="str">
        <f>IFERROR(T91/T$79,"")</f>
        <v/>
      </c>
      <c r="U92" s="338" t="str">
        <f>IFERROR(U91/U$7,"")</f>
        <v/>
      </c>
      <c r="V92" s="339" t="str">
        <f>IFERROR(V91/V$79,"")</f>
        <v/>
      </c>
      <c r="W92" s="65" t="str">
        <f>IFERROR(W91/W$79,"")</f>
        <v/>
      </c>
      <c r="X92" s="338" t="str">
        <f>IFERROR(X91/X$7,"")</f>
        <v/>
      </c>
      <c r="Y92" s="339" t="str">
        <f>IFERROR(Y91/Y$79,"")</f>
        <v/>
      </c>
      <c r="Z92" s="62" t="str">
        <f>IFERROR(IF((ABS((T92-W92)*10000))&lt;1000,(T92-W92)*10000,"N/A"),"")</f>
        <v/>
      </c>
      <c r="AA92" s="62" t="str">
        <f>IFERROR(IF((ABS((V92-Y92)*10000))&lt;1000,(V92-Y92)*10000,"N/A"),"")</f>
        <v/>
      </c>
      <c r="AB92" s="65"/>
      <c r="AC92" s="338"/>
      <c r="AD92" s="339"/>
      <c r="AE92" s="65"/>
      <c r="AF92" s="338"/>
      <c r="AG92" s="339"/>
      <c r="AH92" s="62"/>
      <c r="AI92" s="62"/>
    </row>
    <row r="93" spans="1:35" hidden="1" outlineLevel="1">
      <c r="A93" s="68" t="s">
        <v>19</v>
      </c>
      <c r="B93" s="369" t="s">
        <v>19</v>
      </c>
      <c r="C93" s="70" t="s">
        <v>131</v>
      </c>
      <c r="D93" s="49">
        <v>0</v>
      </c>
      <c r="E93" s="334">
        <v>0</v>
      </c>
      <c r="F93" s="335">
        <v>0</v>
      </c>
      <c r="G93" s="49">
        <v>0</v>
      </c>
      <c r="H93" s="334">
        <v>0</v>
      </c>
      <c r="I93" s="335">
        <v>0</v>
      </c>
      <c r="J93" s="46" t="str">
        <f>IFERROR(IF((ABS((D93/G93)-1))&lt;100%,(D93/G93)-1,"N/A"),"")</f>
        <v/>
      </c>
      <c r="K93" s="46" t="str">
        <f>IFERROR(IF((ABS((F93/I93)-1))&lt;100%,(F93/I93)-1,"N/A"),"")</f>
        <v/>
      </c>
      <c r="L93" s="49">
        <v>0</v>
      </c>
      <c r="M93" s="334">
        <v>0</v>
      </c>
      <c r="N93" s="335">
        <v>0</v>
      </c>
      <c r="O93" s="49">
        <v>0</v>
      </c>
      <c r="P93" s="334">
        <v>0</v>
      </c>
      <c r="Q93" s="335">
        <v>0</v>
      </c>
      <c r="R93" s="46" t="str">
        <f>IFERROR(IF((ABS((L93/O93)-1))&lt;100%,(L93/O93)-1,"N/A"),"")</f>
        <v/>
      </c>
      <c r="S93" s="46" t="str">
        <f>IFERROR(IF((ABS((N93/Q93)-1))&lt;100%,(N93/Q93)-1,"N/A"),"")</f>
        <v/>
      </c>
      <c r="T93" s="49">
        <v>0</v>
      </c>
      <c r="U93" s="334">
        <v>0</v>
      </c>
      <c r="V93" s="335">
        <v>0</v>
      </c>
      <c r="W93" s="49">
        <v>0</v>
      </c>
      <c r="X93" s="334">
        <v>0</v>
      </c>
      <c r="Y93" s="335">
        <v>0</v>
      </c>
      <c r="Z93" s="46" t="str">
        <f>IFERROR(IF((ABS((T93/W93)-1))&lt;100%,(T93/W93)-1,"N/A"),"")</f>
        <v/>
      </c>
      <c r="AA93" s="46" t="str">
        <f>IFERROR(IF((ABS((V93/Y93)-1))&lt;100%,(V93/Y93)-1,"N/A"),"")</f>
        <v/>
      </c>
      <c r="AB93" s="49"/>
      <c r="AC93" s="334"/>
      <c r="AD93" s="335"/>
      <c r="AE93" s="49"/>
      <c r="AF93" s="334"/>
      <c r="AG93" s="335"/>
      <c r="AH93" s="46"/>
      <c r="AI93" s="46"/>
    </row>
    <row r="94" spans="1:35" collapsed="1">
      <c r="A94" s="50" t="s">
        <v>100</v>
      </c>
      <c r="B94" s="363" t="s">
        <v>320</v>
      </c>
      <c r="C94" s="162" t="s">
        <v>34</v>
      </c>
      <c r="D94" s="364">
        <v>0</v>
      </c>
      <c r="E94" s="365">
        <v>0</v>
      </c>
      <c r="F94" s="366">
        <v>0</v>
      </c>
      <c r="G94" s="364">
        <v>0</v>
      </c>
      <c r="H94" s="365">
        <v>0</v>
      </c>
      <c r="I94" s="366">
        <v>0</v>
      </c>
      <c r="J94" s="52" t="str">
        <f>IFERROR(IF((ABS((D94/G94)-1))&lt;100%,(D94/G94)-1,"N/A"),"")</f>
        <v/>
      </c>
      <c r="K94" s="52" t="str">
        <f>IFERROR(IF((ABS((F94/I94)-1))&lt;100%,(F94/I94)-1,"N/A"),"")</f>
        <v/>
      </c>
      <c r="L94" s="364">
        <v>0</v>
      </c>
      <c r="M94" s="365">
        <v>0</v>
      </c>
      <c r="N94" s="366">
        <v>0</v>
      </c>
      <c r="O94" s="364">
        <v>0</v>
      </c>
      <c r="P94" s="365">
        <v>0</v>
      </c>
      <c r="Q94" s="366">
        <v>0</v>
      </c>
      <c r="R94" s="52" t="str">
        <f>IFERROR(IF((ABS((L94/O94)-1))&lt;100%,(L94/O94)-1,"N/A"),"")</f>
        <v/>
      </c>
      <c r="S94" s="52" t="str">
        <f>IFERROR(IF((ABS((N94/Q94)-1))&lt;100%,(N94/Q94)-1,"N/A"),"")</f>
        <v/>
      </c>
      <c r="T94" s="364">
        <v>0</v>
      </c>
      <c r="U94" s="365">
        <v>0</v>
      </c>
      <c r="V94" s="366">
        <v>0</v>
      </c>
      <c r="W94" s="364">
        <v>0</v>
      </c>
      <c r="X94" s="365">
        <v>0</v>
      </c>
      <c r="Y94" s="366">
        <v>0</v>
      </c>
      <c r="Z94" s="52" t="str">
        <f>IFERROR(IF((ABS((T94/W94)-1))&lt;100%,(T94/W94)-1,"N/A"),"")</f>
        <v/>
      </c>
      <c r="AA94" s="52" t="str">
        <f>IFERROR(IF((ABS((V94/Y94)-1))&lt;100%,(V94/Y94)-1,"N/A"),"")</f>
        <v/>
      </c>
      <c r="AB94" s="364"/>
      <c r="AC94" s="365"/>
      <c r="AD94" s="366"/>
      <c r="AE94" s="364"/>
      <c r="AF94" s="365"/>
      <c r="AG94" s="366"/>
      <c r="AH94" s="52"/>
      <c r="AI94" s="52"/>
    </row>
    <row r="95" spans="1:35" s="66" customFormat="1" ht="12">
      <c r="A95" s="58" t="s">
        <v>35</v>
      </c>
      <c r="B95" s="59" t="s">
        <v>35</v>
      </c>
      <c r="C95" s="60" t="s">
        <v>255</v>
      </c>
      <c r="D95" s="367" t="str">
        <f>IFERROR(D94/D$79,"")</f>
        <v/>
      </c>
      <c r="E95" s="338" t="str">
        <f>IFERROR(E94/E$7,"")</f>
        <v/>
      </c>
      <c r="F95" s="368" t="str">
        <f>IFERROR(F94/F$79,"")</f>
        <v/>
      </c>
      <c r="G95" s="367" t="str">
        <f>IFERROR(G94/G$79,"")</f>
        <v/>
      </c>
      <c r="H95" s="338" t="str">
        <f>IFERROR(H94/H$7,"")</f>
        <v/>
      </c>
      <c r="I95" s="368" t="str">
        <f>IFERROR(I94/I$79,"")</f>
        <v/>
      </c>
      <c r="J95" s="62" t="str">
        <f>IFERROR(IF((ABS((D95-G95)*10000))&lt;100,(D95-G95)*10000,"N/A"),"")</f>
        <v/>
      </c>
      <c r="K95" s="62" t="str">
        <f>IFERROR(IF((ABS((F95-I95)*10000))&lt;100,(F95-I95)*10000,"N/A"),"")</f>
        <v/>
      </c>
      <c r="L95" s="367" t="str">
        <f>IFERROR(L94/L$79,"")</f>
        <v/>
      </c>
      <c r="M95" s="338" t="str">
        <f>IFERROR(M94/M$7,"")</f>
        <v/>
      </c>
      <c r="N95" s="368" t="str">
        <f>IFERROR(N94/N$79,"")</f>
        <v/>
      </c>
      <c r="O95" s="367" t="str">
        <f>IFERROR(O94/O$79,"")</f>
        <v/>
      </c>
      <c r="P95" s="338" t="str">
        <f>IFERROR(P94/P$7,"")</f>
        <v/>
      </c>
      <c r="Q95" s="368" t="str">
        <f>IFERROR(Q94/Q$79,"")</f>
        <v/>
      </c>
      <c r="R95" s="62" t="str">
        <f>IFERROR(IF((ABS((L95-O95)*10000))&lt;100,(L95-O95)*10000,"N/A"),"")</f>
        <v/>
      </c>
      <c r="S95" s="62" t="str">
        <f>IFERROR(IF((ABS((N95-Q95)*10000))&lt;100,(N95-Q95)*10000,"N/A"),"")</f>
        <v/>
      </c>
      <c r="T95" s="367" t="str">
        <f>IFERROR(T94/T$79,"")</f>
        <v/>
      </c>
      <c r="U95" s="338" t="str">
        <f>IFERROR(U94/U$7,"")</f>
        <v/>
      </c>
      <c r="V95" s="368" t="str">
        <f>IFERROR(V94/V$79,"")</f>
        <v/>
      </c>
      <c r="W95" s="367" t="str">
        <f>IFERROR(W94/W$79,"")</f>
        <v/>
      </c>
      <c r="X95" s="338" t="str">
        <f>IFERROR(X94/X$7,"")</f>
        <v/>
      </c>
      <c r="Y95" s="368" t="str">
        <f>IFERROR(Y94/Y$79,"")</f>
        <v/>
      </c>
      <c r="Z95" s="62" t="str">
        <f>IFERROR(IF((ABS((T95-W95)*10000))&lt;100,(T95-W95)*10000,"N/A"),"")</f>
        <v/>
      </c>
      <c r="AA95" s="62" t="str">
        <f>IFERROR(IF((ABS((V95-Y95)*10000))&lt;100,(V95-Y95)*10000,"N/A"),"")</f>
        <v/>
      </c>
      <c r="AB95" s="367"/>
      <c r="AC95" s="338"/>
      <c r="AD95" s="368"/>
      <c r="AE95" s="367"/>
      <c r="AF95" s="338"/>
      <c r="AG95" s="368"/>
      <c r="AH95" s="62"/>
      <c r="AI95"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B79"/>
  <sheetViews>
    <sheetView workbookViewId="0">
      <pane xSplit="3" ySplit="4" topLeftCell="D5"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5.58203125" style="39" customWidth="1"/>
    <col min="2" max="2" width="31.33203125" style="26" customWidth="1"/>
    <col min="3" max="3" width="24.5" style="26" customWidth="1"/>
    <col min="4" max="4" width="9.75" style="26" bestFit="1" customWidth="1"/>
    <col min="5" max="5" width="7.58203125" style="26" bestFit="1" customWidth="1"/>
    <col min="6" max="6" width="11.33203125" style="26" customWidth="1"/>
    <col min="7" max="7" width="9.6640625" style="26" bestFit="1" customWidth="1"/>
    <col min="8" max="8" width="7.58203125" style="26" bestFit="1" customWidth="1"/>
    <col min="9" max="9" width="11.08203125" style="26" customWidth="1"/>
    <col min="10" max="10" width="7.25" style="112" customWidth="1"/>
    <col min="11" max="11" width="7" style="112" customWidth="1"/>
    <col min="12" max="12" width="10.58203125" style="26" customWidth="1"/>
    <col min="13" max="13" width="7.58203125" style="26" bestFit="1" customWidth="1"/>
    <col min="14" max="14" width="10.83203125" style="26" customWidth="1"/>
    <col min="15" max="15" width="9.6640625" style="26" bestFit="1" customWidth="1"/>
    <col min="16" max="16" width="7.58203125" style="26" bestFit="1" customWidth="1"/>
    <col min="17" max="17" width="11" style="26" customWidth="1"/>
    <col min="18" max="19" width="7.25" style="112" customWidth="1"/>
    <col min="20" max="20" width="9.6640625" style="26" bestFit="1" customWidth="1"/>
    <col min="21" max="21" width="7.58203125" style="26" bestFit="1" customWidth="1"/>
    <col min="22" max="22" width="9.6640625" style="26" bestFit="1" customWidth="1"/>
    <col min="23" max="23" width="9.75" style="26" bestFit="1" customWidth="1"/>
    <col min="24" max="24" width="7.9140625" style="26" bestFit="1" customWidth="1"/>
    <col min="25" max="25" width="9.6640625" style="26" bestFit="1" customWidth="1"/>
    <col min="26" max="27" width="9.4140625" style="112" bestFit="1" customWidth="1"/>
    <col min="28" max="28" width="9.83203125" style="26" bestFit="1" customWidth="1"/>
    <col min="29" max="29" width="7.58203125" style="26" bestFit="1" customWidth="1"/>
    <col min="30" max="30" width="9.83203125" style="26" bestFit="1" customWidth="1"/>
    <col min="31" max="31" width="9.6640625" style="25" bestFit="1" customWidth="1"/>
    <col min="32" max="32" width="7.58203125" style="25" bestFit="1" customWidth="1"/>
    <col min="33" max="33" width="9.6640625" style="25" bestFit="1" customWidth="1"/>
    <col min="34" max="35" width="9.4140625" style="138" bestFit="1" customWidth="1"/>
    <col min="36" max="236" width="11" style="25"/>
    <col min="237" max="16371" width="11" style="26"/>
    <col min="16372" max="16372" width="1.75" style="26" bestFit="1" customWidth="1"/>
    <col min="16373" max="16384" width="1.58203125" style="26" customWidth="1"/>
  </cols>
  <sheetData>
    <row r="1" spans="1:35">
      <c r="A1" s="20"/>
      <c r="B1" s="20" t="s">
        <v>181</v>
      </c>
      <c r="C1" s="19"/>
      <c r="D1" s="19"/>
      <c r="E1" s="19"/>
      <c r="F1" s="19"/>
      <c r="G1" s="19"/>
      <c r="H1" s="19"/>
      <c r="I1" s="19"/>
      <c r="J1" s="103"/>
      <c r="K1" s="103"/>
      <c r="L1" s="25"/>
      <c r="M1" s="25"/>
      <c r="N1" s="25"/>
      <c r="O1" s="25"/>
      <c r="P1" s="25"/>
      <c r="Q1" s="25"/>
      <c r="R1" s="138"/>
      <c r="S1" s="138"/>
      <c r="T1" s="25"/>
      <c r="U1" s="25"/>
      <c r="V1" s="25"/>
      <c r="W1" s="25"/>
      <c r="X1" s="25"/>
      <c r="Y1" s="25"/>
      <c r="Z1" s="138"/>
      <c r="AA1" s="138"/>
      <c r="AB1" s="25"/>
      <c r="AC1" s="25"/>
      <c r="AD1" s="25"/>
    </row>
    <row r="2" spans="1:35">
      <c r="A2" s="29"/>
      <c r="B2" s="116" t="s">
        <v>268</v>
      </c>
      <c r="C2" s="116" t="s">
        <v>269</v>
      </c>
      <c r="D2" s="29" t="str">
        <f>$B$1&amp;D4&amp;D3</f>
        <v>SEPARADOPre IFRS161Q19</v>
      </c>
      <c r="E2" s="29" t="str">
        <f>$B$1&amp;E3&amp;E4</f>
        <v>SEPARADOAdj1Q19</v>
      </c>
      <c r="F2" s="29" t="str">
        <f t="shared" ref="F2:K2" si="0">$B$1&amp;F4&amp;F3</f>
        <v>SEPARADOPost IFRS161Q19</v>
      </c>
      <c r="G2" s="29" t="str">
        <f t="shared" si="0"/>
        <v>SEPARADOPre IFRS161Q18</v>
      </c>
      <c r="H2" s="29" t="str">
        <f>$B$1&amp;H3&amp;H4</f>
        <v>SEPARADOAdj1Q18</v>
      </c>
      <c r="I2" s="29" t="str">
        <f t="shared" si="0"/>
        <v>SEPARADOPost IFRS161Q18</v>
      </c>
      <c r="J2" s="322" t="str">
        <f t="shared" si="0"/>
        <v>SEPARADOPre IFRS16% Var</v>
      </c>
      <c r="K2" s="322" t="str">
        <f t="shared" si="0"/>
        <v>SEPARADOPost IFRS16% Var</v>
      </c>
      <c r="L2" s="29" t="str">
        <f>$B$1&amp;L4&amp;L3</f>
        <v>SEPARADOPre IFRS162Q19</v>
      </c>
      <c r="M2" s="29" t="str">
        <f>$B$1&amp;M3&amp;M4</f>
        <v>SEPARADOAdj2Q19</v>
      </c>
      <c r="N2" s="29" t="str">
        <f t="shared" ref="N2:S2" si="1">$B$1&amp;N4&amp;N3</f>
        <v>SEPARADOPost IFRS162Q19</v>
      </c>
      <c r="O2" s="29" t="str">
        <f t="shared" si="1"/>
        <v>SEPARADOPre IFRS162Q18</v>
      </c>
      <c r="P2" s="29" t="str">
        <f>$B$1&amp;P3&amp;P4</f>
        <v>SEPARADOAdj2Q18</v>
      </c>
      <c r="Q2" s="29" t="str">
        <f t="shared" si="1"/>
        <v>SEPARADOPost IFRS162Q18</v>
      </c>
      <c r="R2" s="322" t="str">
        <f t="shared" si="1"/>
        <v>SEPARADOPre IFRS16% Var</v>
      </c>
      <c r="S2" s="322" t="str">
        <f t="shared" si="1"/>
        <v>SEPARADOPost IFRS16% Var</v>
      </c>
      <c r="T2" s="29" t="str">
        <f>$B$1&amp;T4&amp;T3</f>
        <v>SEPARADOPre IFRS163Q19</v>
      </c>
      <c r="U2" s="29" t="str">
        <f>$B$1&amp;U3&amp;U4</f>
        <v>SEPARADOAdj3Q19</v>
      </c>
      <c r="V2" s="29" t="str">
        <f t="shared" ref="V2:AA2" si="2">$B$1&amp;V4&amp;V3</f>
        <v>SEPARADOPost IFRS163Q19</v>
      </c>
      <c r="W2" s="29" t="str">
        <f t="shared" si="2"/>
        <v>SEPARADOPre IFRS163Q18</v>
      </c>
      <c r="X2" s="29" t="str">
        <f>$B$1&amp;X3&amp;X4</f>
        <v>SEPARADOAdj3Q18</v>
      </c>
      <c r="Y2" s="29" t="str">
        <f t="shared" si="2"/>
        <v>SEPARADOPost IFRS163Q18</v>
      </c>
      <c r="Z2" s="322" t="str">
        <f t="shared" si="2"/>
        <v>SEPARADOPre IFRS16% Var</v>
      </c>
      <c r="AA2" s="322" t="str">
        <f t="shared" si="2"/>
        <v>SEPARADOPost IFRS16% Var</v>
      </c>
      <c r="AB2" s="29" t="str">
        <f>$B$1&amp;AB4&amp;AB3</f>
        <v>SEPARADOPre IFRS164Q19</v>
      </c>
      <c r="AC2" s="29" t="str">
        <f>$B$1&amp;AC3&amp;AC4</f>
        <v>SEPARADOAdj4Q19</v>
      </c>
      <c r="AD2" s="29" t="str">
        <f t="shared" ref="AD2:AI2" si="3">$B$1&amp;AD4&amp;AD3</f>
        <v>SEPARADOPost IFRS164Q19</v>
      </c>
      <c r="AE2" s="29" t="str">
        <f t="shared" si="3"/>
        <v>SEPARADOPre IFRS164Q18</v>
      </c>
      <c r="AF2" s="29" t="str">
        <f>$B$1&amp;AF3&amp;AF4</f>
        <v>SEPARADOAdj4Q18</v>
      </c>
      <c r="AG2" s="29" t="str">
        <f t="shared" si="3"/>
        <v>SEPARADOPost IFRS164Q18</v>
      </c>
      <c r="AH2" s="322" t="str">
        <f t="shared" si="3"/>
        <v>SEPARADOPre IFRS16% Var</v>
      </c>
      <c r="AI2" s="322" t="str">
        <f t="shared" si="3"/>
        <v>SEPARADOPost IFRS16% Var</v>
      </c>
    </row>
    <row r="3" spans="1:35" s="25" customFormat="1" ht="18" customHeight="1">
      <c r="A3" s="325" t="s">
        <v>150</v>
      </c>
      <c r="B3" s="374" t="s">
        <v>318</v>
      </c>
      <c r="C3" s="374" t="s">
        <v>239</v>
      </c>
      <c r="D3" s="327" t="s">
        <v>136</v>
      </c>
      <c r="E3" s="328" t="s">
        <v>153</v>
      </c>
      <c r="F3" s="329" t="s">
        <v>136</v>
      </c>
      <c r="G3" s="327" t="s">
        <v>172</v>
      </c>
      <c r="H3" s="328" t="s">
        <v>153</v>
      </c>
      <c r="I3" s="329" t="s">
        <v>172</v>
      </c>
      <c r="J3" s="330" t="s">
        <v>310</v>
      </c>
      <c r="K3" s="330" t="s">
        <v>310</v>
      </c>
      <c r="L3" s="327" t="s">
        <v>158</v>
      </c>
      <c r="M3" s="328" t="s">
        <v>153</v>
      </c>
      <c r="N3" s="329" t="s">
        <v>158</v>
      </c>
      <c r="O3" s="327" t="s">
        <v>173</v>
      </c>
      <c r="P3" s="328" t="s">
        <v>153</v>
      </c>
      <c r="Q3" s="329" t="s">
        <v>173</v>
      </c>
      <c r="R3" s="330" t="s">
        <v>310</v>
      </c>
      <c r="S3" s="330" t="s">
        <v>310</v>
      </c>
      <c r="T3" s="327" t="s">
        <v>159</v>
      </c>
      <c r="U3" s="328" t="s">
        <v>153</v>
      </c>
      <c r="V3" s="329" t="s">
        <v>159</v>
      </c>
      <c r="W3" s="327" t="s">
        <v>174</v>
      </c>
      <c r="X3" s="328" t="s">
        <v>153</v>
      </c>
      <c r="Y3" s="329" t="s">
        <v>174</v>
      </c>
      <c r="Z3" s="330" t="s">
        <v>310</v>
      </c>
      <c r="AA3" s="330" t="s">
        <v>310</v>
      </c>
      <c r="AB3" s="327" t="s">
        <v>160</v>
      </c>
      <c r="AC3" s="328" t="s">
        <v>153</v>
      </c>
      <c r="AD3" s="329" t="s">
        <v>160</v>
      </c>
      <c r="AE3" s="327" t="s">
        <v>175</v>
      </c>
      <c r="AF3" s="328" t="s">
        <v>153</v>
      </c>
      <c r="AG3" s="329" t="s">
        <v>175</v>
      </c>
      <c r="AH3" s="330" t="s">
        <v>310</v>
      </c>
      <c r="AI3" s="330" t="s">
        <v>310</v>
      </c>
    </row>
    <row r="4" spans="1:35" s="25" customFormat="1" ht="22.5" customHeight="1" thickBot="1">
      <c r="A4" s="235"/>
      <c r="B4" s="375" t="s">
        <v>198</v>
      </c>
      <c r="C4" s="376" t="s">
        <v>149</v>
      </c>
      <c r="D4" s="302" t="s">
        <v>155</v>
      </c>
      <c r="E4" s="331" t="str">
        <f>D3</f>
        <v>1Q19</v>
      </c>
      <c r="F4" s="332" t="s">
        <v>156</v>
      </c>
      <c r="G4" s="302" t="s">
        <v>155</v>
      </c>
      <c r="H4" s="331" t="str">
        <f>G3</f>
        <v>1Q18</v>
      </c>
      <c r="I4" s="332" t="s">
        <v>156</v>
      </c>
      <c r="J4" s="333" t="s">
        <v>155</v>
      </c>
      <c r="K4" s="333" t="s">
        <v>156</v>
      </c>
      <c r="L4" s="302" t="s">
        <v>155</v>
      </c>
      <c r="M4" s="331" t="str">
        <f>L3</f>
        <v>2Q19</v>
      </c>
      <c r="N4" s="332" t="s">
        <v>156</v>
      </c>
      <c r="O4" s="302" t="s">
        <v>155</v>
      </c>
      <c r="P4" s="331" t="str">
        <f>O3</f>
        <v>2Q18</v>
      </c>
      <c r="Q4" s="332" t="s">
        <v>156</v>
      </c>
      <c r="R4" s="333" t="s">
        <v>155</v>
      </c>
      <c r="S4" s="333" t="s">
        <v>156</v>
      </c>
      <c r="T4" s="302" t="s">
        <v>155</v>
      </c>
      <c r="U4" s="331" t="str">
        <f>T3</f>
        <v>3Q19</v>
      </c>
      <c r="V4" s="332" t="s">
        <v>156</v>
      </c>
      <c r="W4" s="302" t="s">
        <v>155</v>
      </c>
      <c r="X4" s="331" t="str">
        <f>W3</f>
        <v>3Q18</v>
      </c>
      <c r="Y4" s="332" t="s">
        <v>156</v>
      </c>
      <c r="Z4" s="333" t="s">
        <v>155</v>
      </c>
      <c r="AA4" s="333" t="s">
        <v>156</v>
      </c>
      <c r="AB4" s="302" t="s">
        <v>155</v>
      </c>
      <c r="AC4" s="331" t="str">
        <f>AB3</f>
        <v>4Q19</v>
      </c>
      <c r="AD4" s="332" t="s">
        <v>156</v>
      </c>
      <c r="AE4" s="302" t="s">
        <v>155</v>
      </c>
      <c r="AF4" s="331" t="str">
        <f>AE3</f>
        <v>4Q18</v>
      </c>
      <c r="AG4" s="332" t="s">
        <v>156</v>
      </c>
      <c r="AH4" s="333" t="s">
        <v>155</v>
      </c>
      <c r="AI4" s="333" t="s">
        <v>156</v>
      </c>
    </row>
    <row r="5" spans="1:35" s="25" customFormat="1" hidden="1" outlineLevel="1">
      <c r="A5" s="43" t="s">
        <v>0</v>
      </c>
      <c r="B5" s="44" t="s">
        <v>200</v>
      </c>
      <c r="C5" s="44" t="s">
        <v>1</v>
      </c>
      <c r="D5" s="49">
        <v>2644631</v>
      </c>
      <c r="E5" s="334">
        <v>0</v>
      </c>
      <c r="F5" s="335">
        <v>2644631</v>
      </c>
      <c r="G5" s="49">
        <v>2570517</v>
      </c>
      <c r="H5" s="334">
        <v>0</v>
      </c>
      <c r="I5" s="335">
        <v>2570517</v>
      </c>
      <c r="J5" s="46">
        <f t="shared" ref="J5:J10" si="4">IF((ABS((D5/G5)-1))&lt;100%,(D5/G5)-1,"N/A")</f>
        <v>2.8832332172866293E-2</v>
      </c>
      <c r="K5" s="46">
        <f t="shared" ref="K5:K10" si="5">IF((ABS((F5/I5)-1))&lt;100%,(F5/I5)-1,"N/A")</f>
        <v>2.8832332172866293E-2</v>
      </c>
      <c r="L5" s="49">
        <v>2614852</v>
      </c>
      <c r="M5" s="334">
        <v>0</v>
      </c>
      <c r="N5" s="335">
        <v>2614852</v>
      </c>
      <c r="O5" s="49">
        <v>2537885</v>
      </c>
      <c r="P5" s="334">
        <v>0</v>
      </c>
      <c r="Q5" s="335">
        <v>2537885</v>
      </c>
      <c r="R5" s="46">
        <f t="shared" ref="R5:R10" si="6">IF((ABS((L5/O5)-1))&lt;100%,(L5/O5)-1,"N/A")</f>
        <v>3.0327221288592776E-2</v>
      </c>
      <c r="S5" s="46">
        <f t="shared" ref="S5:S10" si="7">IF((ABS((N5/Q5)-1))&lt;100%,(N5/Q5)-1,"N/A")</f>
        <v>3.0327221288592776E-2</v>
      </c>
      <c r="T5" s="49">
        <v>2675083</v>
      </c>
      <c r="U5" s="334">
        <v>0</v>
      </c>
      <c r="V5" s="335">
        <v>2675083</v>
      </c>
      <c r="W5" s="49">
        <v>2546788</v>
      </c>
      <c r="X5" s="334">
        <v>0</v>
      </c>
      <c r="Y5" s="335">
        <v>2546788</v>
      </c>
      <c r="Z5" s="46">
        <f t="shared" ref="Z5:Z10" si="8">IF((ABS((T5/W5)-1))&lt;100%,(T5/W5)-1,"N/A")</f>
        <v>5.0375217725228794E-2</v>
      </c>
      <c r="AA5" s="46">
        <f t="shared" ref="AA5:AA10" si="9">IF((ABS((V5/Y5)-1))&lt;100%,(V5/Y5)-1,"N/A")</f>
        <v>5.0375217725228794E-2</v>
      </c>
      <c r="AB5" s="49">
        <v>3109562</v>
      </c>
      <c r="AC5" s="334">
        <v>0</v>
      </c>
      <c r="AD5" s="335">
        <v>3109562</v>
      </c>
      <c r="AE5" s="49">
        <v>2964333</v>
      </c>
      <c r="AF5" s="334">
        <v>0</v>
      </c>
      <c r="AG5" s="335">
        <v>2964333</v>
      </c>
      <c r="AH5" s="46">
        <f t="shared" ref="AH5:AH10" si="10">IF((ABS((AB5/AE5)-1))&lt;100%,(AB5/AE5)-1,"N/A")</f>
        <v>4.8992134149570932E-2</v>
      </c>
      <c r="AI5" s="46">
        <f t="shared" ref="AI5:AI10" si="11">IF((ABS((AD5/AG5)-1))&lt;100%,(AD5/AG5)-1,"N/A")</f>
        <v>4.8992134149570932E-2</v>
      </c>
    </row>
    <row r="6" spans="1:35" s="25" customFormat="1" hidden="1" outlineLevel="1">
      <c r="A6" s="43" t="s">
        <v>2</v>
      </c>
      <c r="B6" s="44" t="s">
        <v>2</v>
      </c>
      <c r="C6" s="44" t="s">
        <v>3</v>
      </c>
      <c r="D6" s="49">
        <v>86199</v>
      </c>
      <c r="E6" s="334">
        <v>0</v>
      </c>
      <c r="F6" s="335">
        <v>86199</v>
      </c>
      <c r="G6" s="49">
        <v>80818</v>
      </c>
      <c r="H6" s="334">
        <v>0</v>
      </c>
      <c r="I6" s="335">
        <v>80818</v>
      </c>
      <c r="J6" s="46">
        <f t="shared" si="4"/>
        <v>6.658170209606773E-2</v>
      </c>
      <c r="K6" s="46">
        <f t="shared" si="5"/>
        <v>6.658170209606773E-2</v>
      </c>
      <c r="L6" s="49">
        <v>91404</v>
      </c>
      <c r="M6" s="334">
        <v>0</v>
      </c>
      <c r="N6" s="335">
        <v>91404</v>
      </c>
      <c r="O6" s="49">
        <v>96571</v>
      </c>
      <c r="P6" s="334">
        <v>0</v>
      </c>
      <c r="Q6" s="335">
        <v>96571</v>
      </c>
      <c r="R6" s="46">
        <f t="shared" si="6"/>
        <v>-5.3504675316606409E-2</v>
      </c>
      <c r="S6" s="46">
        <f t="shared" si="7"/>
        <v>-5.3504675316606409E-2</v>
      </c>
      <c r="T6" s="49">
        <v>116049</v>
      </c>
      <c r="U6" s="334">
        <v>0</v>
      </c>
      <c r="V6" s="335">
        <v>116049</v>
      </c>
      <c r="W6" s="49">
        <v>109449</v>
      </c>
      <c r="X6" s="334">
        <v>0</v>
      </c>
      <c r="Y6" s="335">
        <v>109449</v>
      </c>
      <c r="Z6" s="46">
        <f t="shared" si="8"/>
        <v>6.0302058492996746E-2</v>
      </c>
      <c r="AA6" s="46">
        <f t="shared" si="9"/>
        <v>6.0302058492996746E-2</v>
      </c>
      <c r="AB6" s="49">
        <v>146492</v>
      </c>
      <c r="AC6" s="334">
        <v>0</v>
      </c>
      <c r="AD6" s="335">
        <v>146492</v>
      </c>
      <c r="AE6" s="49">
        <v>114775</v>
      </c>
      <c r="AF6" s="334">
        <v>-1</v>
      </c>
      <c r="AG6" s="335">
        <v>114774</v>
      </c>
      <c r="AH6" s="46">
        <f t="shared" si="10"/>
        <v>0.27634066652145495</v>
      </c>
      <c r="AI6" s="46">
        <f t="shared" si="11"/>
        <v>0.27635178699008489</v>
      </c>
    </row>
    <row r="7" spans="1:35" s="25" customFormat="1" collapsed="1">
      <c r="A7" s="68" t="s">
        <v>4</v>
      </c>
      <c r="B7" s="162" t="s">
        <v>4</v>
      </c>
      <c r="C7" s="162" t="s">
        <v>5</v>
      </c>
      <c r="D7" s="53">
        <v>2730830</v>
      </c>
      <c r="E7" s="336">
        <v>0</v>
      </c>
      <c r="F7" s="337">
        <v>2730830</v>
      </c>
      <c r="G7" s="53">
        <v>2651335</v>
      </c>
      <c r="H7" s="336">
        <v>0</v>
      </c>
      <c r="I7" s="337">
        <v>2651335</v>
      </c>
      <c r="J7" s="52">
        <f t="shared" si="4"/>
        <v>2.9983008559838709E-2</v>
      </c>
      <c r="K7" s="52">
        <f t="shared" si="5"/>
        <v>2.9983008559838709E-2</v>
      </c>
      <c r="L7" s="53">
        <v>2706256</v>
      </c>
      <c r="M7" s="336">
        <v>0</v>
      </c>
      <c r="N7" s="337">
        <v>2706256</v>
      </c>
      <c r="O7" s="53">
        <v>2634456</v>
      </c>
      <c r="P7" s="336">
        <v>0</v>
      </c>
      <c r="Q7" s="337">
        <v>2634456</v>
      </c>
      <c r="R7" s="52">
        <f t="shared" si="6"/>
        <v>2.7254203524370801E-2</v>
      </c>
      <c r="S7" s="52">
        <f t="shared" si="7"/>
        <v>2.7254203524370801E-2</v>
      </c>
      <c r="T7" s="53">
        <v>2791132</v>
      </c>
      <c r="U7" s="336">
        <v>0</v>
      </c>
      <c r="V7" s="337">
        <v>2791132</v>
      </c>
      <c r="W7" s="53">
        <v>2656237</v>
      </c>
      <c r="X7" s="336">
        <v>0</v>
      </c>
      <c r="Y7" s="337">
        <v>2656237</v>
      </c>
      <c r="Z7" s="52">
        <f t="shared" si="8"/>
        <v>5.0784248544087029E-2</v>
      </c>
      <c r="AA7" s="52">
        <f t="shared" si="9"/>
        <v>5.0784248544087029E-2</v>
      </c>
      <c r="AB7" s="53">
        <v>3256054</v>
      </c>
      <c r="AC7" s="336">
        <v>0</v>
      </c>
      <c r="AD7" s="337">
        <v>3256054</v>
      </c>
      <c r="AE7" s="53">
        <v>3079108</v>
      </c>
      <c r="AF7" s="336">
        <v>-1</v>
      </c>
      <c r="AG7" s="337">
        <v>3079107</v>
      </c>
      <c r="AH7" s="52">
        <f t="shared" si="10"/>
        <v>5.7466642936850443E-2</v>
      </c>
      <c r="AI7" s="52">
        <f t="shared" si="11"/>
        <v>5.7466986369749451E-2</v>
      </c>
    </row>
    <row r="8" spans="1:35" s="25" customFormat="1" hidden="1" outlineLevel="1">
      <c r="A8" s="43" t="s">
        <v>6</v>
      </c>
      <c r="B8" s="44" t="s">
        <v>6</v>
      </c>
      <c r="C8" s="44" t="s">
        <v>130</v>
      </c>
      <c r="D8" s="49">
        <v>-2118172</v>
      </c>
      <c r="E8" s="334">
        <v>10648</v>
      </c>
      <c r="F8" s="335">
        <v>-2107524</v>
      </c>
      <c r="G8" s="49">
        <v>-2033708</v>
      </c>
      <c r="H8" s="334">
        <v>11506</v>
      </c>
      <c r="I8" s="335">
        <v>-2022202</v>
      </c>
      <c r="J8" s="55">
        <f t="shared" si="4"/>
        <v>4.1532019345943416E-2</v>
      </c>
      <c r="K8" s="55">
        <f t="shared" si="5"/>
        <v>4.2192619728395053E-2</v>
      </c>
      <c r="L8" s="49">
        <v>-2190850</v>
      </c>
      <c r="M8" s="334">
        <v>11255</v>
      </c>
      <c r="N8" s="335">
        <v>-2179595</v>
      </c>
      <c r="O8" s="49">
        <v>-2106259</v>
      </c>
      <c r="P8" s="334">
        <v>11506</v>
      </c>
      <c r="Q8" s="335">
        <v>-2094753</v>
      </c>
      <c r="R8" s="55">
        <f t="shared" si="6"/>
        <v>4.0161727498849942E-2</v>
      </c>
      <c r="S8" s="55">
        <f t="shared" si="7"/>
        <v>4.0502149895476958E-2</v>
      </c>
      <c r="T8" s="49">
        <v>-2189868</v>
      </c>
      <c r="U8" s="334">
        <v>10194</v>
      </c>
      <c r="V8" s="335">
        <v>-2179674</v>
      </c>
      <c r="W8" s="49">
        <v>-2083756</v>
      </c>
      <c r="X8" s="334">
        <v>11165</v>
      </c>
      <c r="Y8" s="335">
        <v>-2072591</v>
      </c>
      <c r="Z8" s="55">
        <f t="shared" si="8"/>
        <v>5.09234286547946E-2</v>
      </c>
      <c r="AA8" s="55">
        <f t="shared" si="9"/>
        <v>5.1666247706373403E-2</v>
      </c>
      <c r="AB8" s="49">
        <v>-2483385</v>
      </c>
      <c r="AC8" s="334">
        <v>19856</v>
      </c>
      <c r="AD8" s="335">
        <v>-2463529</v>
      </c>
      <c r="AE8" s="49">
        <v>-2363514</v>
      </c>
      <c r="AF8" s="334">
        <v>15354</v>
      </c>
      <c r="AG8" s="335">
        <v>-2348160</v>
      </c>
      <c r="AH8" s="55">
        <f t="shared" si="10"/>
        <v>5.0717279440697149E-2</v>
      </c>
      <c r="AI8" s="55">
        <f t="shared" si="11"/>
        <v>4.913166053420559E-2</v>
      </c>
    </row>
    <row r="9" spans="1:35" s="25" customFormat="1" hidden="1" outlineLevel="1">
      <c r="A9" s="43" t="s">
        <v>97</v>
      </c>
      <c r="B9" s="44" t="s">
        <v>207</v>
      </c>
      <c r="C9" s="44" t="s">
        <v>98</v>
      </c>
      <c r="D9" s="49">
        <v>-4027</v>
      </c>
      <c r="E9" s="334">
        <v>-6825</v>
      </c>
      <c r="F9" s="335">
        <v>-10852</v>
      </c>
      <c r="G9" s="49">
        <v>-3324</v>
      </c>
      <c r="H9" s="334">
        <v>-7534</v>
      </c>
      <c r="I9" s="335">
        <v>-10858</v>
      </c>
      <c r="J9" s="55">
        <f t="shared" si="4"/>
        <v>0.21149217809867626</v>
      </c>
      <c r="K9" s="55">
        <f t="shared" si="5"/>
        <v>-5.5258795358259505E-4</v>
      </c>
      <c r="L9" s="49">
        <v>-6329</v>
      </c>
      <c r="M9" s="334">
        <v>-7213</v>
      </c>
      <c r="N9" s="335">
        <v>-13542</v>
      </c>
      <c r="O9" s="49">
        <v>-5693</v>
      </c>
      <c r="P9" s="334">
        <v>-7517</v>
      </c>
      <c r="Q9" s="335">
        <v>-13210</v>
      </c>
      <c r="R9" s="55">
        <f t="shared" si="6"/>
        <v>0.11171614263130158</v>
      </c>
      <c r="S9" s="55">
        <f t="shared" si="7"/>
        <v>2.5132475397426246E-2</v>
      </c>
      <c r="T9" s="49">
        <v>-6486</v>
      </c>
      <c r="U9" s="334">
        <v>-6570</v>
      </c>
      <c r="V9" s="335">
        <v>-13056</v>
      </c>
      <c r="W9" s="49">
        <v>-4263</v>
      </c>
      <c r="X9" s="334">
        <v>-7228</v>
      </c>
      <c r="Y9" s="335">
        <v>-11491</v>
      </c>
      <c r="Z9" s="55">
        <f t="shared" si="8"/>
        <v>0.52146375791695987</v>
      </c>
      <c r="AA9" s="55">
        <f t="shared" si="9"/>
        <v>0.13619354277260465</v>
      </c>
      <c r="AB9" s="49">
        <v>-6275</v>
      </c>
      <c r="AC9" s="334">
        <v>-8762</v>
      </c>
      <c r="AD9" s="335">
        <v>-15037</v>
      </c>
      <c r="AE9" s="49">
        <v>-461</v>
      </c>
      <c r="AF9" s="334">
        <v>-11370</v>
      </c>
      <c r="AG9" s="335">
        <v>-11831</v>
      </c>
      <c r="AH9" s="55" t="str">
        <f t="shared" si="10"/>
        <v>N/A</v>
      </c>
      <c r="AI9" s="55">
        <f t="shared" si="11"/>
        <v>0.27098301073451103</v>
      </c>
    </row>
    <row r="10" spans="1:35" s="25" customFormat="1" collapsed="1">
      <c r="A10" s="68" t="s">
        <v>7</v>
      </c>
      <c r="B10" s="162" t="s">
        <v>7</v>
      </c>
      <c r="C10" s="162" t="s">
        <v>8</v>
      </c>
      <c r="D10" s="53">
        <v>608631</v>
      </c>
      <c r="E10" s="336">
        <v>3823</v>
      </c>
      <c r="F10" s="337">
        <v>612454</v>
      </c>
      <c r="G10" s="53">
        <v>614303</v>
      </c>
      <c r="H10" s="336">
        <v>3972</v>
      </c>
      <c r="I10" s="337">
        <v>618275</v>
      </c>
      <c r="J10" s="52">
        <f t="shared" si="4"/>
        <v>-9.2332285533360814E-3</v>
      </c>
      <c r="K10" s="52">
        <f t="shared" si="5"/>
        <v>-9.4149043710323177E-3</v>
      </c>
      <c r="L10" s="53">
        <v>509077</v>
      </c>
      <c r="M10" s="336">
        <v>4042</v>
      </c>
      <c r="N10" s="337">
        <v>513119</v>
      </c>
      <c r="O10" s="53">
        <v>522504</v>
      </c>
      <c r="P10" s="336">
        <v>3989</v>
      </c>
      <c r="Q10" s="337">
        <v>526493</v>
      </c>
      <c r="R10" s="52">
        <f t="shared" si="6"/>
        <v>-2.5697410928911535E-2</v>
      </c>
      <c r="S10" s="52">
        <f t="shared" si="7"/>
        <v>-2.5402047130731131E-2</v>
      </c>
      <c r="T10" s="53">
        <v>594778</v>
      </c>
      <c r="U10" s="336">
        <v>3624</v>
      </c>
      <c r="V10" s="337">
        <v>598402</v>
      </c>
      <c r="W10" s="53">
        <v>568218</v>
      </c>
      <c r="X10" s="336">
        <v>3937</v>
      </c>
      <c r="Y10" s="337">
        <v>572155</v>
      </c>
      <c r="Z10" s="52">
        <f t="shared" si="8"/>
        <v>4.6742623429739893E-2</v>
      </c>
      <c r="AA10" s="52">
        <f t="shared" si="9"/>
        <v>4.5873932762975134E-2</v>
      </c>
      <c r="AB10" s="53">
        <v>766394</v>
      </c>
      <c r="AC10" s="336">
        <v>11094</v>
      </c>
      <c r="AD10" s="337">
        <v>777488</v>
      </c>
      <c r="AE10" s="53">
        <v>715133</v>
      </c>
      <c r="AF10" s="336">
        <v>3983</v>
      </c>
      <c r="AG10" s="337">
        <v>719116</v>
      </c>
      <c r="AH10" s="52">
        <f t="shared" si="10"/>
        <v>7.1680372741853571E-2</v>
      </c>
      <c r="AI10" s="52">
        <f t="shared" si="11"/>
        <v>8.1171883256665023E-2</v>
      </c>
    </row>
    <row r="11" spans="1:35" s="66" customFormat="1" ht="12">
      <c r="A11" s="58" t="s">
        <v>9</v>
      </c>
      <c r="B11" s="60" t="s">
        <v>9</v>
      </c>
      <c r="C11" s="60" t="s">
        <v>252</v>
      </c>
      <c r="D11" s="65">
        <f t="shared" ref="D11:I11" si="12">IFERROR(D10/D$7,"")</f>
        <v>0.22287399801525543</v>
      </c>
      <c r="E11" s="338" t="str">
        <f t="shared" si="12"/>
        <v/>
      </c>
      <c r="F11" s="339">
        <f t="shared" si="12"/>
        <v>0.2242739386926319</v>
      </c>
      <c r="G11" s="65">
        <f t="shared" si="12"/>
        <v>0.23169573064135615</v>
      </c>
      <c r="H11" s="338" t="str">
        <f t="shared" si="12"/>
        <v/>
      </c>
      <c r="I11" s="339">
        <f t="shared" si="12"/>
        <v>0.23319384385601971</v>
      </c>
      <c r="J11" s="62">
        <f>IF((ABS((D11-G11)*10000))&lt;1000,(D11-G11)*10000,"N/A")</f>
        <v>-88.217326261007258</v>
      </c>
      <c r="K11" s="62">
        <f>IF((ABS((F11-I11)*10000))&lt;1000,(F11-I11)*10000,"N/A")</f>
        <v>-89.199051633878085</v>
      </c>
      <c r="L11" s="65">
        <f t="shared" ref="L11:Q11" si="13">IFERROR(L10/L$7,"")</f>
        <v>0.18811117647406603</v>
      </c>
      <c r="M11" s="338" t="str">
        <f t="shared" si="13"/>
        <v/>
      </c>
      <c r="N11" s="339">
        <f t="shared" si="13"/>
        <v>0.18960475283934705</v>
      </c>
      <c r="O11" s="65">
        <f t="shared" si="13"/>
        <v>0.19833468465595933</v>
      </c>
      <c r="P11" s="338" t="str">
        <f t="shared" si="13"/>
        <v/>
      </c>
      <c r="Q11" s="339">
        <f t="shared" si="13"/>
        <v>0.19984884925009186</v>
      </c>
      <c r="R11" s="62">
        <f>IF((ABS((L11-O11)*10000))&lt;1000,(L11-O11)*10000,"N/A")</f>
        <v>-102.23508181893298</v>
      </c>
      <c r="S11" s="62">
        <f>IF((ABS((N11-Q11)*10000))&lt;1000,(N11-Q11)*10000,"N/A")</f>
        <v>-102.44096410744807</v>
      </c>
      <c r="T11" s="65">
        <f t="shared" ref="T11:Y11" si="14">IFERROR(T10/T$7,"")</f>
        <v>0.21309561855189937</v>
      </c>
      <c r="U11" s="338" t="str">
        <f t="shared" si="14"/>
        <v/>
      </c>
      <c r="V11" s="339">
        <f t="shared" si="14"/>
        <v>0.21439401647790216</v>
      </c>
      <c r="W11" s="65">
        <f t="shared" si="14"/>
        <v>0.21391841164775582</v>
      </c>
      <c r="X11" s="338" t="str">
        <f t="shared" si="14"/>
        <v/>
      </c>
      <c r="Y11" s="339">
        <f t="shared" si="14"/>
        <v>0.21540058360756212</v>
      </c>
      <c r="Z11" s="62">
        <f>IF((ABS((T11-W11)*10000))&lt;1000,(T11-W11)*10000,"N/A")</f>
        <v>-8.2279309585644995</v>
      </c>
      <c r="AA11" s="62">
        <f>IF((ABS((V11-Y11)*10000))&lt;1000,(V11-Y11)*10000,"N/A")</f>
        <v>-10.065671296599632</v>
      </c>
      <c r="AB11" s="65">
        <f t="shared" ref="AB11:AG11" si="15">IFERROR(AB10/AB$7,"")</f>
        <v>0.2353750889880819</v>
      </c>
      <c r="AC11" s="338" t="str">
        <f t="shared" si="15"/>
        <v/>
      </c>
      <c r="AD11" s="339">
        <f t="shared" si="15"/>
        <v>0.23878228063785184</v>
      </c>
      <c r="AE11" s="65">
        <f t="shared" si="15"/>
        <v>0.23225330193029931</v>
      </c>
      <c r="AF11" s="338">
        <f t="shared" si="15"/>
        <v>-3983</v>
      </c>
      <c r="AG11" s="339">
        <f t="shared" si="15"/>
        <v>0.23354693422476061</v>
      </c>
      <c r="AH11" s="62">
        <f>IF((ABS((AB11-AE11)*10000))&lt;1000,(AB11-AE11)*10000,"N/A")</f>
        <v>31.217870577825991</v>
      </c>
      <c r="AI11" s="62">
        <f>IF((ABS((AD11-AG11)*10000))&lt;1000,(AD11-AG11)*10000,"N/A")</f>
        <v>52.3534641309123</v>
      </c>
    </row>
    <row r="12" spans="1:35" s="25" customFormat="1" hidden="1" outlineLevel="1">
      <c r="A12" s="43" t="s">
        <v>10</v>
      </c>
      <c r="B12" s="44" t="s">
        <v>10</v>
      </c>
      <c r="C12" s="44" t="s">
        <v>11</v>
      </c>
      <c r="D12" s="49">
        <v>-510788</v>
      </c>
      <c r="E12" s="334">
        <v>52903</v>
      </c>
      <c r="F12" s="335">
        <v>-457885</v>
      </c>
      <c r="G12" s="49">
        <v>-527480</v>
      </c>
      <c r="H12" s="334">
        <v>63034</v>
      </c>
      <c r="I12" s="335">
        <v>-464446</v>
      </c>
      <c r="J12" s="46">
        <f>IF((ABS((D12/G12)-1))&lt;100%,(D12/G12)-1,"N/A")</f>
        <v>-3.1644801698642588E-2</v>
      </c>
      <c r="K12" s="46">
        <f>IF((ABS((F12/I12)-1))&lt;100%,(F12/I12)-1,"N/A")</f>
        <v>-1.4126507710261249E-2</v>
      </c>
      <c r="L12" s="49">
        <v>-412255</v>
      </c>
      <c r="M12" s="334">
        <v>53170</v>
      </c>
      <c r="N12" s="335">
        <v>-359085</v>
      </c>
      <c r="O12" s="49">
        <v>-413827</v>
      </c>
      <c r="P12" s="334">
        <v>63888</v>
      </c>
      <c r="Q12" s="335">
        <v>-349939</v>
      </c>
      <c r="R12" s="46">
        <f>IF((ABS((L12/O12)-1))&lt;100%,(L12/O12)-1,"N/A")</f>
        <v>-3.7986888240738592E-3</v>
      </c>
      <c r="S12" s="46">
        <f>IF((ABS((N12/Q12)-1))&lt;100%,(N12/Q12)-1,"N/A")</f>
        <v>2.6135983700016352E-2</v>
      </c>
      <c r="T12" s="49">
        <v>-495192</v>
      </c>
      <c r="U12" s="334">
        <v>53920</v>
      </c>
      <c r="V12" s="335">
        <v>-441272</v>
      </c>
      <c r="W12" s="49">
        <v>-497845</v>
      </c>
      <c r="X12" s="334">
        <v>63505</v>
      </c>
      <c r="Y12" s="335">
        <v>-434340</v>
      </c>
      <c r="Z12" s="46">
        <f>IF((ABS((T12/W12)-1))&lt;100%,(T12/W12)-1,"N/A")</f>
        <v>-5.3289678514396588E-3</v>
      </c>
      <c r="AA12" s="46">
        <f>IF((ABS((V12/Y12)-1))&lt;100%,(V12/Y12)-1,"N/A")</f>
        <v>1.5959847124372706E-2</v>
      </c>
      <c r="AB12" s="49">
        <v>-515684</v>
      </c>
      <c r="AC12" s="334">
        <v>46668</v>
      </c>
      <c r="AD12" s="335">
        <v>-469016</v>
      </c>
      <c r="AE12" s="49">
        <v>-513061</v>
      </c>
      <c r="AF12" s="334">
        <v>63571</v>
      </c>
      <c r="AG12" s="335">
        <v>-449490</v>
      </c>
      <c r="AH12" s="46">
        <f>IF((ABS((AB12/AE12)-1))&lt;100%,(AB12/AE12)-1,"N/A")</f>
        <v>5.1124525153929401E-3</v>
      </c>
      <c r="AI12" s="46">
        <f>IF((ABS((AD12/AG12)-1))&lt;100%,(AD12/AG12)-1,"N/A")</f>
        <v>4.3440343500411593E-2</v>
      </c>
    </row>
    <row r="13" spans="1:35" s="25" customFormat="1" hidden="1" outlineLevel="1">
      <c r="A13" s="43" t="s">
        <v>157</v>
      </c>
      <c r="B13" s="44" t="s">
        <v>201</v>
      </c>
      <c r="C13" s="44" t="s">
        <v>99</v>
      </c>
      <c r="D13" s="49">
        <v>-57405</v>
      </c>
      <c r="E13" s="334">
        <v>-34079</v>
      </c>
      <c r="F13" s="335">
        <v>-91484</v>
      </c>
      <c r="G13" s="49">
        <v>-51113</v>
      </c>
      <c r="H13" s="334">
        <v>-40838</v>
      </c>
      <c r="I13" s="335">
        <v>-91951</v>
      </c>
      <c r="J13" s="46">
        <f>IF((ABS((D13/G13)-1))&lt;100%,(D13/G13)-1,"N/A")</f>
        <v>0.12309979848570807</v>
      </c>
      <c r="K13" s="46">
        <f>IF((ABS((F13/I13)-1))&lt;100%,(F13/I13)-1,"N/A")</f>
        <v>-5.0787919652858227E-3</v>
      </c>
      <c r="L13" s="49">
        <v>-54871</v>
      </c>
      <c r="M13" s="334">
        <v>-34165</v>
      </c>
      <c r="N13" s="335">
        <v>-89036</v>
      </c>
      <c r="O13" s="49">
        <v>-48095</v>
      </c>
      <c r="P13" s="334">
        <v>-40983</v>
      </c>
      <c r="Q13" s="335">
        <v>-89078</v>
      </c>
      <c r="R13" s="46">
        <f>IF((ABS((L13/O13)-1))&lt;100%,(L13/O13)-1,"N/A")</f>
        <v>0.1408878261773574</v>
      </c>
      <c r="S13" s="46">
        <f>IF((ABS((N13/Q13)-1))&lt;100%,(N13/Q13)-1,"N/A")</f>
        <v>-4.7149689036574127E-4</v>
      </c>
      <c r="T13" s="49">
        <v>-56511</v>
      </c>
      <c r="U13" s="334">
        <v>-34867</v>
      </c>
      <c r="V13" s="335">
        <v>-91378</v>
      </c>
      <c r="W13" s="49">
        <v>-50742</v>
      </c>
      <c r="X13" s="334">
        <v>-40731</v>
      </c>
      <c r="Y13" s="335">
        <v>-91473</v>
      </c>
      <c r="Z13" s="46">
        <f>IF((ABS((T13/W13)-1))&lt;100%,(T13/W13)-1,"N/A")</f>
        <v>0.11369279886484573</v>
      </c>
      <c r="AA13" s="46">
        <f>IF((ABS((V13/Y13)-1))&lt;100%,(V13/Y13)-1,"N/A")</f>
        <v>-1.0385578258065298E-3</v>
      </c>
      <c r="AB13" s="49">
        <v>-59795</v>
      </c>
      <c r="AC13" s="334">
        <v>-28371</v>
      </c>
      <c r="AD13" s="335">
        <v>-88166</v>
      </c>
      <c r="AE13" s="49">
        <v>-46368</v>
      </c>
      <c r="AF13" s="334">
        <v>-40769</v>
      </c>
      <c r="AG13" s="335">
        <v>-87137</v>
      </c>
      <c r="AH13" s="46">
        <f>IF((ABS((AB13/AE13)-1))&lt;100%,(AB13/AE13)-1,"N/A")</f>
        <v>0.28957470669427199</v>
      </c>
      <c r="AI13" s="46">
        <f>IF((ABS((AD13/AG13)-1))&lt;100%,(AD13/AG13)-1,"N/A")</f>
        <v>1.1808990440341116E-2</v>
      </c>
    </row>
    <row r="14" spans="1:35" s="37" customFormat="1" collapsed="1">
      <c r="A14" s="68"/>
      <c r="B14" s="70" t="s">
        <v>311</v>
      </c>
      <c r="C14" s="70" t="s">
        <v>312</v>
      </c>
      <c r="D14" s="75">
        <f>D12+D13</f>
        <v>-568193</v>
      </c>
      <c r="E14" s="340">
        <f t="shared" ref="E14:Q14" si="16">E12+E13</f>
        <v>18824</v>
      </c>
      <c r="F14" s="341">
        <f t="shared" si="16"/>
        <v>-549369</v>
      </c>
      <c r="G14" s="75">
        <f t="shared" si="16"/>
        <v>-578593</v>
      </c>
      <c r="H14" s="340">
        <f t="shared" si="16"/>
        <v>22196</v>
      </c>
      <c r="I14" s="341">
        <f t="shared" si="16"/>
        <v>-556397</v>
      </c>
      <c r="J14" s="72">
        <f>IF((ABS((D14/G14)-1))&lt;100%,(D14/G14)-1,"N/A")</f>
        <v>-1.7974638476441984E-2</v>
      </c>
      <c r="K14" s="72">
        <f>IF((ABS((F14/I14)-1))&lt;100%,(F14/I14)-1,"N/A")</f>
        <v>-1.2631268680456609E-2</v>
      </c>
      <c r="L14" s="75">
        <f t="shared" si="16"/>
        <v>-467126</v>
      </c>
      <c r="M14" s="340">
        <f t="shared" si="16"/>
        <v>19005</v>
      </c>
      <c r="N14" s="341">
        <f t="shared" si="16"/>
        <v>-448121</v>
      </c>
      <c r="O14" s="75">
        <f t="shared" si="16"/>
        <v>-461922</v>
      </c>
      <c r="P14" s="340">
        <f t="shared" si="16"/>
        <v>22905</v>
      </c>
      <c r="Q14" s="341">
        <f t="shared" si="16"/>
        <v>-439017</v>
      </c>
      <c r="R14" s="72">
        <f>IF((ABS((L14/O14)-1))&lt;100%,(L14/O14)-1,"N/A")</f>
        <v>1.1265971311173795E-2</v>
      </c>
      <c r="S14" s="72">
        <f>IF((ABS((N14/Q14)-1))&lt;100%,(N14/Q14)-1,"N/A")</f>
        <v>2.0737237965728017E-2</v>
      </c>
      <c r="T14" s="75">
        <f t="shared" ref="T14:Y14" si="17">T12+T13</f>
        <v>-551703</v>
      </c>
      <c r="U14" s="340">
        <f t="shared" si="17"/>
        <v>19053</v>
      </c>
      <c r="V14" s="341">
        <f t="shared" si="17"/>
        <v>-532650</v>
      </c>
      <c r="W14" s="75">
        <f t="shared" si="17"/>
        <v>-548587</v>
      </c>
      <c r="X14" s="340">
        <f t="shared" si="17"/>
        <v>22774</v>
      </c>
      <c r="Y14" s="341">
        <f t="shared" si="17"/>
        <v>-525813</v>
      </c>
      <c r="Z14" s="72">
        <f>IF((ABS((T14/W14)-1))&lt;100%,(T14/W14)-1,"N/A")</f>
        <v>5.6800471028295441E-3</v>
      </c>
      <c r="AA14" s="72">
        <f>IF((ABS((V14/Y14)-1))&lt;100%,(V14/Y14)-1,"N/A")</f>
        <v>1.3002721499848713E-2</v>
      </c>
      <c r="AB14" s="75">
        <f t="shared" ref="AB14:AG14" si="18">AB12+AB13</f>
        <v>-575479</v>
      </c>
      <c r="AC14" s="340">
        <f t="shared" si="18"/>
        <v>18297</v>
      </c>
      <c r="AD14" s="341">
        <f t="shared" si="18"/>
        <v>-557182</v>
      </c>
      <c r="AE14" s="75">
        <f t="shared" si="18"/>
        <v>-559429</v>
      </c>
      <c r="AF14" s="340">
        <f t="shared" si="18"/>
        <v>22802</v>
      </c>
      <c r="AG14" s="341">
        <f t="shared" si="18"/>
        <v>-536627</v>
      </c>
      <c r="AH14" s="72">
        <f>IF((ABS((AB14/AE14)-1))&lt;100%,(AB14/AE14)-1,"N/A")</f>
        <v>2.8689967806459826E-2</v>
      </c>
      <c r="AI14" s="72">
        <f>IF((ABS((AD14/AG14)-1))&lt;100%,(AD14/AG14)-1,"N/A")</f>
        <v>3.8304073406667971E-2</v>
      </c>
    </row>
    <row r="15" spans="1:35" s="343" customFormat="1" ht="12">
      <c r="A15" s="171" t="s">
        <v>157</v>
      </c>
      <c r="B15" s="59" t="s">
        <v>607</v>
      </c>
      <c r="C15" s="60" t="s">
        <v>606</v>
      </c>
      <c r="D15" s="65">
        <f>IFERROR(-D14/D$7,"")</f>
        <v>0.20806604585419086</v>
      </c>
      <c r="E15" s="342" t="str">
        <f t="shared" ref="E15" si="19">IFERROR(E14/E$7,"")</f>
        <v/>
      </c>
      <c r="F15" s="339">
        <f>IFERROR(-F14/F$7,"")</f>
        <v>0.20117290347623251</v>
      </c>
      <c r="G15" s="65">
        <f>IFERROR(-G14/G$7,"")</f>
        <v>0.21822704411173993</v>
      </c>
      <c r="H15" s="342" t="str">
        <f t="shared" ref="H15" si="20">IFERROR(H14/H$7,"")</f>
        <v/>
      </c>
      <c r="I15" s="339">
        <f>IFERROR(-I14/I$7,"")</f>
        <v>0.20985541246202385</v>
      </c>
      <c r="J15" s="62">
        <f>IF((ABS((D15-G15)*10000))&lt;1000,(D15-G15)*10000,"N/A")</f>
        <v>-101.6099825754907</v>
      </c>
      <c r="K15" s="62">
        <f>IF((ABS((F15-I15)*10000))&lt;1000,(F15-I15)*10000,"N/A")</f>
        <v>-86.825089857913426</v>
      </c>
      <c r="L15" s="65">
        <f>IFERROR(-L14/L$7,"")</f>
        <v>0.17260968659284265</v>
      </c>
      <c r="M15" s="342" t="str">
        <f t="shared" ref="M15" si="21">IFERROR(M14/M$7,"")</f>
        <v/>
      </c>
      <c r="N15" s="339">
        <f>IFERROR(-N14/N$7,"")</f>
        <v>0.16558706936816028</v>
      </c>
      <c r="O15" s="65">
        <f>IFERROR(-O14/O$7,"")</f>
        <v>0.17533866574351592</v>
      </c>
      <c r="P15" s="342" t="str">
        <f t="shared" ref="P15" si="22">IFERROR(P14/P$7,"")</f>
        <v/>
      </c>
      <c r="Q15" s="339">
        <f>IFERROR(-Q14/Q$7,"")</f>
        <v>0.16664427115123578</v>
      </c>
      <c r="R15" s="62">
        <f>IF((ABS((L15-O15)*10000))&lt;1000,(L15-O15)*10000,"N/A")</f>
        <v>-27.289791506732719</v>
      </c>
      <c r="S15" s="62">
        <f>IF((ABS((N15-Q15)*10000))&lt;1000,(N15-Q15)*10000,"N/A")</f>
        <v>-10.572017830755009</v>
      </c>
      <c r="T15" s="65">
        <f>IFERROR(-T14/T$7,"")</f>
        <v>0.1976628120776803</v>
      </c>
      <c r="U15" s="342" t="str">
        <f t="shared" ref="U15" si="23">IFERROR(U14/U$7,"")</f>
        <v/>
      </c>
      <c r="V15" s="339">
        <f>IFERROR(-V14/V$7,"")</f>
        <v>0.19083654947168388</v>
      </c>
      <c r="W15" s="65">
        <f>IFERROR(-W14/W$7,"")</f>
        <v>0.20652788135998407</v>
      </c>
      <c r="X15" s="342" t="str">
        <f t="shared" ref="X15" si="24">IFERROR(X14/X$7,"")</f>
        <v/>
      </c>
      <c r="Y15" s="339">
        <f>IFERROR(-Y14/Y$7,"")</f>
        <v>0.19795409822241011</v>
      </c>
      <c r="Z15" s="62">
        <f>IF((ABS((T15-W15)*10000))&lt;1000,(T15-W15)*10000,"N/A")</f>
        <v>-88.650692823037673</v>
      </c>
      <c r="AA15" s="62">
        <f>IF((ABS((V15-Y15)*10000))&lt;1000,(V15-Y15)*10000,"N/A")</f>
        <v>-71.175487507262318</v>
      </c>
      <c r="AB15" s="65">
        <f>IFERROR(-AB14/AB$7,"")</f>
        <v>0.17674123340706266</v>
      </c>
      <c r="AC15" s="342" t="str">
        <f t="shared" ref="AC15" si="25">IFERROR(AC14/AC$7,"")</f>
        <v/>
      </c>
      <c r="AD15" s="339">
        <f>IFERROR(-AD14/AD$7,"")</f>
        <v>0.17112185485867248</v>
      </c>
      <c r="AE15" s="65">
        <f>IFERROR(-AE14/AE$7,"")</f>
        <v>0.18168541019022391</v>
      </c>
      <c r="AF15" s="342">
        <f t="shared" ref="AF15" si="26">IFERROR(AF14/AF$7,"")</f>
        <v>-22802</v>
      </c>
      <c r="AG15" s="339">
        <f>IFERROR(-AG14/AG$7,"")</f>
        <v>0.1742800753595117</v>
      </c>
      <c r="AH15" s="62">
        <f>IF((ABS((AB15-AE15)*10000))&lt;1000,(AB15-AE15)*10000,"N/A")</f>
        <v>-49.441767831612523</v>
      </c>
      <c r="AI15" s="62">
        <f>IF((ABS((AD15-AG15)*10000))&lt;1000,(AD15-AG15)*10000,"N/A")</f>
        <v>-31.582205008392204</v>
      </c>
    </row>
    <row r="16" spans="1:35" s="25" customFormat="1">
      <c r="A16" s="68" t="s">
        <v>12</v>
      </c>
      <c r="B16" s="162" t="s">
        <v>12</v>
      </c>
      <c r="C16" s="162" t="s">
        <v>13</v>
      </c>
      <c r="D16" s="53">
        <v>40438</v>
      </c>
      <c r="E16" s="336">
        <v>22647</v>
      </c>
      <c r="F16" s="337">
        <v>63085</v>
      </c>
      <c r="G16" s="53">
        <v>35710</v>
      </c>
      <c r="H16" s="336">
        <v>26168</v>
      </c>
      <c r="I16" s="337">
        <v>61878</v>
      </c>
      <c r="J16" s="52">
        <f>IF((ABS((D16/G16)-1))&lt;100%,(D16/G16)-1,"N/A")</f>
        <v>0.13239988798655844</v>
      </c>
      <c r="K16" s="52">
        <f>IF((ABS((F16/I16)-1))&lt;100%,(F16/I16)-1,"N/A")</f>
        <v>1.9506124955557702E-2</v>
      </c>
      <c r="L16" s="53">
        <v>41951</v>
      </c>
      <c r="M16" s="336">
        <v>23047</v>
      </c>
      <c r="N16" s="337">
        <v>64998</v>
      </c>
      <c r="O16" s="53">
        <v>60582</v>
      </c>
      <c r="P16" s="336">
        <v>26894</v>
      </c>
      <c r="Q16" s="337">
        <v>87476</v>
      </c>
      <c r="R16" s="52">
        <f>IF((ABS((L16/O16)-1))&lt;100%,(L16/O16)-1,"N/A")</f>
        <v>-0.30753359083556175</v>
      </c>
      <c r="S16" s="52">
        <f>IF((ABS((N16/Q16)-1))&lt;100%,(N16/Q16)-1,"N/A")</f>
        <v>-0.25696190955233433</v>
      </c>
      <c r="T16" s="53">
        <v>43075</v>
      </c>
      <c r="U16" s="336">
        <v>22677</v>
      </c>
      <c r="V16" s="337">
        <v>65752</v>
      </c>
      <c r="W16" s="53">
        <v>19631</v>
      </c>
      <c r="X16" s="336">
        <v>26711</v>
      </c>
      <c r="Y16" s="337">
        <v>46342</v>
      </c>
      <c r="Z16" s="52" t="str">
        <f>IF((ABS((T16/W16)-1))&lt;100%,(T16/W16)-1,"N/A")</f>
        <v>N/A</v>
      </c>
      <c r="AA16" s="52">
        <f>IF((ABS((V16/Y16)-1))&lt;100%,(V16/Y16)-1,"N/A")</f>
        <v>0.41884251866557332</v>
      </c>
      <c r="AB16" s="53">
        <v>190915</v>
      </c>
      <c r="AC16" s="336">
        <v>29391</v>
      </c>
      <c r="AD16" s="337">
        <v>220306</v>
      </c>
      <c r="AE16" s="53">
        <v>155704</v>
      </c>
      <c r="AF16" s="336">
        <v>26785</v>
      </c>
      <c r="AG16" s="337">
        <v>182489</v>
      </c>
      <c r="AH16" s="52">
        <f>IF((ABS((AB16/AE16)-1))&lt;100%,(AB16/AE16)-1,"N/A")</f>
        <v>0.22614062580280536</v>
      </c>
      <c r="AI16" s="52">
        <f>IF((ABS((AD16/AG16)-1))&lt;100%,(AD16/AG16)-1,"N/A")</f>
        <v>0.20722892886694533</v>
      </c>
    </row>
    <row r="17" spans="1:35" s="66" customFormat="1" ht="12">
      <c r="A17" s="58" t="s">
        <v>14</v>
      </c>
      <c r="B17" s="60" t="s">
        <v>14</v>
      </c>
      <c r="C17" s="60" t="s">
        <v>253</v>
      </c>
      <c r="D17" s="65">
        <f t="shared" ref="D17:I17" si="27">IFERROR(D16/D$7,"")</f>
        <v>1.4807952161064585E-2</v>
      </c>
      <c r="E17" s="338" t="str">
        <f t="shared" si="27"/>
        <v/>
      </c>
      <c r="F17" s="339">
        <f t="shared" si="27"/>
        <v>2.3101035216399411E-2</v>
      </c>
      <c r="G17" s="65">
        <f t="shared" si="27"/>
        <v>1.3468686529616213E-2</v>
      </c>
      <c r="H17" s="338" t="str">
        <f t="shared" si="27"/>
        <v/>
      </c>
      <c r="I17" s="339">
        <f t="shared" si="27"/>
        <v>2.3338431393995857E-2</v>
      </c>
      <c r="J17" s="62">
        <f>IF((ABS((D17-G17)*10000))&lt;1000,(D17-G17)*10000,"N/A")</f>
        <v>13.39265631448372</v>
      </c>
      <c r="K17" s="62">
        <f>IF((ABS((F17-I17)*10000))&lt;1000,(F17-I17)*10000,"N/A")</f>
        <v>-2.3739617759644531</v>
      </c>
      <c r="L17" s="65">
        <f t="shared" ref="L17:Q17" si="28">IFERROR(L16/L$7,"")</f>
        <v>1.5501489881223358E-2</v>
      </c>
      <c r="M17" s="338" t="str">
        <f t="shared" si="28"/>
        <v/>
      </c>
      <c r="N17" s="339">
        <f t="shared" si="28"/>
        <v>2.4017683471186761E-2</v>
      </c>
      <c r="O17" s="65">
        <f t="shared" si="28"/>
        <v>2.2996018912443406E-2</v>
      </c>
      <c r="P17" s="338" t="str">
        <f t="shared" si="28"/>
        <v/>
      </c>
      <c r="Q17" s="339">
        <f t="shared" si="28"/>
        <v>3.3204578098856082E-2</v>
      </c>
      <c r="R17" s="62">
        <f>IF((ABS((L17-O17)*10000))&lt;1000,(L17-O17)*10000,"N/A")</f>
        <v>-74.94529031220047</v>
      </c>
      <c r="S17" s="62">
        <f>IF((ABS((N17-Q17)*10000))&lt;1000,(N17-Q17)*10000,"N/A")</f>
        <v>-91.868946276693208</v>
      </c>
      <c r="T17" s="65">
        <f t="shared" ref="T17:Y17" si="29">IFERROR(T16/T$7,"")</f>
        <v>1.5432806474219062E-2</v>
      </c>
      <c r="U17" s="338" t="str">
        <f t="shared" si="29"/>
        <v/>
      </c>
      <c r="V17" s="339">
        <f t="shared" si="29"/>
        <v>2.3557467006218264E-2</v>
      </c>
      <c r="W17" s="65">
        <f t="shared" si="29"/>
        <v>7.3905302877717615E-3</v>
      </c>
      <c r="X17" s="338" t="str">
        <f t="shared" si="29"/>
        <v/>
      </c>
      <c r="Y17" s="339">
        <f t="shared" si="29"/>
        <v>1.7446485385152002E-2</v>
      </c>
      <c r="Z17" s="62">
        <f>IF((ABS((T17-W17)*10000))&lt;1000,(T17-W17)*10000,"N/A")</f>
        <v>80.422761864472989</v>
      </c>
      <c r="AA17" s="62">
        <f>IF((ABS((V17-Y17)*10000))&lt;1000,(V17-Y17)*10000,"N/A")</f>
        <v>61.109816210662622</v>
      </c>
      <c r="AB17" s="65">
        <f t="shared" ref="AB17:AG17" si="30">IFERROR(AB16/AB$7,"")</f>
        <v>5.8633855581019231E-2</v>
      </c>
      <c r="AC17" s="338" t="str">
        <f t="shared" si="30"/>
        <v/>
      </c>
      <c r="AD17" s="339">
        <f t="shared" si="30"/>
        <v>6.7660425779179342E-2</v>
      </c>
      <c r="AE17" s="65">
        <f t="shared" si="30"/>
        <v>5.0567891740075373E-2</v>
      </c>
      <c r="AF17" s="338">
        <f t="shared" si="30"/>
        <v>-26785</v>
      </c>
      <c r="AG17" s="339">
        <f t="shared" si="30"/>
        <v>5.926685886524892E-2</v>
      </c>
      <c r="AH17" s="62">
        <f>IF((ABS((AB17-AE17)*10000))&lt;1000,(AB17-AE17)*10000,"N/A")</f>
        <v>80.659638409438585</v>
      </c>
      <c r="AI17" s="62">
        <f>IF((ABS((AD17-AG17)*10000))&lt;1000,(AD17-AG17)*10000,"N/A")</f>
        <v>83.935669139304224</v>
      </c>
    </row>
    <row r="18" spans="1:35" s="25" customFormat="1" hidden="1" outlineLevel="1">
      <c r="A18" s="43" t="s">
        <v>15</v>
      </c>
      <c r="B18" s="44" t="s">
        <v>15</v>
      </c>
      <c r="C18" s="44" t="s">
        <v>132</v>
      </c>
      <c r="D18" s="49">
        <v>-19491</v>
      </c>
      <c r="E18" s="334">
        <v>0</v>
      </c>
      <c r="F18" s="335">
        <v>-19491</v>
      </c>
      <c r="G18" s="49">
        <v>-37922</v>
      </c>
      <c r="H18" s="334">
        <v>106</v>
      </c>
      <c r="I18" s="335">
        <v>-37816</v>
      </c>
      <c r="J18" s="46">
        <f>IF((ABS((D18/G18)-1))&lt;100%,(D18/G18)-1,"N/A")</f>
        <v>-0.48602394388481618</v>
      </c>
      <c r="K18" s="46">
        <f>IF((ABS((F18/I18)-1))&lt;100%,(F18/I18)-1,"N/A")</f>
        <v>-0.48458324518722229</v>
      </c>
      <c r="L18" s="49">
        <v>-10572</v>
      </c>
      <c r="M18" s="334">
        <v>0</v>
      </c>
      <c r="N18" s="335">
        <v>-10572</v>
      </c>
      <c r="O18" s="49">
        <v>-8708</v>
      </c>
      <c r="P18" s="334">
        <v>71</v>
      </c>
      <c r="Q18" s="335">
        <v>-8637</v>
      </c>
      <c r="R18" s="46">
        <f>IF((ABS((L18/O18)-1))&lt;100%,(L18/O18)-1,"N/A")</f>
        <v>0.21405604042259996</v>
      </c>
      <c r="S18" s="46">
        <f>IF((ABS((N18/Q18)-1))&lt;100%,(N18/Q18)-1,"N/A")</f>
        <v>0.22403612365404646</v>
      </c>
      <c r="T18" s="49">
        <v>-2964</v>
      </c>
      <c r="U18" s="334">
        <v>172</v>
      </c>
      <c r="V18" s="335">
        <v>-2792</v>
      </c>
      <c r="W18" s="49">
        <v>-2032</v>
      </c>
      <c r="X18" s="334">
        <v>4</v>
      </c>
      <c r="Y18" s="335">
        <v>-2028</v>
      </c>
      <c r="Z18" s="46">
        <f>IF((ABS((T18/W18)-1))&lt;100%,(T18/W18)-1,"N/A")</f>
        <v>0.45866141732283472</v>
      </c>
      <c r="AA18" s="46">
        <f>IF((ABS((V18/Y18)-1))&lt;100%,(V18/Y18)-1,"N/A")</f>
        <v>0.37672583826429973</v>
      </c>
      <c r="AB18" s="49">
        <v>-37675</v>
      </c>
      <c r="AC18" s="334">
        <v>155</v>
      </c>
      <c r="AD18" s="335">
        <v>-37520</v>
      </c>
      <c r="AE18" s="49">
        <v>-22043</v>
      </c>
      <c r="AF18" s="334">
        <v>-4</v>
      </c>
      <c r="AG18" s="335">
        <v>-22047</v>
      </c>
      <c r="AH18" s="46">
        <f>IF((ABS((AB18/AE18)-1))&lt;100%,(AB18/AE18)-1,"N/A")</f>
        <v>0.70915937032164411</v>
      </c>
      <c r="AI18" s="46">
        <f>IF((ABS((AD18/AG18)-1))&lt;100%,(AD18/AG18)-1,"N/A")</f>
        <v>0.70181884156574581</v>
      </c>
    </row>
    <row r="19" spans="1:35" s="37" customFormat="1" collapsed="1">
      <c r="A19" s="68" t="s">
        <v>16</v>
      </c>
      <c r="B19" s="70" t="s">
        <v>16</v>
      </c>
      <c r="C19" s="70" t="s">
        <v>257</v>
      </c>
      <c r="D19" s="75">
        <v>20947</v>
      </c>
      <c r="E19" s="340">
        <v>22647</v>
      </c>
      <c r="F19" s="341">
        <v>43594</v>
      </c>
      <c r="G19" s="75">
        <v>-2212</v>
      </c>
      <c r="H19" s="340">
        <v>26274</v>
      </c>
      <c r="I19" s="341">
        <v>24062</v>
      </c>
      <c r="J19" s="72" t="str">
        <f>IF((ABS((D19/G19)-1))&lt;100%,(D19/G19)-1,"N/A")</f>
        <v>N/A</v>
      </c>
      <c r="K19" s="72">
        <f>IF((ABS((F19/I19)-1))&lt;100%,(F19/I19)-1,"N/A")</f>
        <v>0.81173634776826531</v>
      </c>
      <c r="L19" s="75">
        <v>31379</v>
      </c>
      <c r="M19" s="340">
        <v>23047</v>
      </c>
      <c r="N19" s="341">
        <v>54426</v>
      </c>
      <c r="O19" s="75">
        <v>51874</v>
      </c>
      <c r="P19" s="340">
        <v>26965</v>
      </c>
      <c r="Q19" s="341">
        <v>78839</v>
      </c>
      <c r="R19" s="72">
        <f>IF((ABS((L19/O19)-1))&lt;100%,(L19/O19)-1,"N/A")</f>
        <v>-0.39509195357982807</v>
      </c>
      <c r="S19" s="72">
        <f>IF((ABS((N19/Q19)-1))&lt;100%,(N19/Q19)-1,"N/A")</f>
        <v>-0.30965638833572218</v>
      </c>
      <c r="T19" s="75">
        <v>40111</v>
      </c>
      <c r="U19" s="340">
        <v>22849</v>
      </c>
      <c r="V19" s="341">
        <v>62960</v>
      </c>
      <c r="W19" s="75">
        <v>17599</v>
      </c>
      <c r="X19" s="340">
        <v>26715</v>
      </c>
      <c r="Y19" s="341">
        <v>44314</v>
      </c>
      <c r="Z19" s="72" t="str">
        <f>IF((ABS((T19/W19)-1))&lt;100%,(T19/W19)-1,"N/A")</f>
        <v>N/A</v>
      </c>
      <c r="AA19" s="72">
        <f>IF((ABS((V19/Y19)-1))&lt;100%,(V19/Y19)-1,"N/A")</f>
        <v>0.4207699598321073</v>
      </c>
      <c r="AB19" s="75">
        <v>153240</v>
      </c>
      <c r="AC19" s="340">
        <v>29546</v>
      </c>
      <c r="AD19" s="341">
        <v>182786</v>
      </c>
      <c r="AE19" s="75">
        <v>133661</v>
      </c>
      <c r="AF19" s="340">
        <v>26781</v>
      </c>
      <c r="AG19" s="341">
        <v>160442</v>
      </c>
      <c r="AH19" s="72">
        <f>IF((ABS((AB19/AE19)-1))&lt;100%,(AB19/AE19)-1,"N/A")</f>
        <v>0.14648251920904376</v>
      </c>
      <c r="AI19" s="72">
        <f>IF((ABS((AD19/AG19)-1))&lt;100%,(AD19/AG19)-1,"N/A")</f>
        <v>0.13926527966492563</v>
      </c>
    </row>
    <row r="20" spans="1:35" s="66" customFormat="1" ht="12" hidden="1" outlineLevel="1">
      <c r="A20" s="58" t="s">
        <v>17</v>
      </c>
      <c r="B20" s="60" t="s">
        <v>17</v>
      </c>
      <c r="C20" s="60" t="s">
        <v>18</v>
      </c>
      <c r="D20" s="65">
        <f t="shared" ref="D20:I20" si="31">IFERROR(D19/D$7,"")</f>
        <v>7.6705616973594109E-3</v>
      </c>
      <c r="E20" s="338" t="str">
        <f t="shared" si="31"/>
        <v/>
      </c>
      <c r="F20" s="339">
        <f t="shared" si="31"/>
        <v>1.5963644752694236E-2</v>
      </c>
      <c r="G20" s="65">
        <f t="shared" si="31"/>
        <v>-8.3429668450044981E-4</v>
      </c>
      <c r="H20" s="338" t="str">
        <f t="shared" si="31"/>
        <v/>
      </c>
      <c r="I20" s="339">
        <f t="shared" si="31"/>
        <v>9.0754280390821975E-3</v>
      </c>
      <c r="J20" s="62">
        <f>IF((ABS((D20-G20)*10000))&lt;1000,(D20-G20)*10000,"N/A")</f>
        <v>85.048583818598601</v>
      </c>
      <c r="K20" s="62">
        <f>IF((ABS((F20-I20)*10000))&lt;1000,(F20-I20)*10000,"N/A")</f>
        <v>68.882167136120387</v>
      </c>
      <c r="L20" s="65">
        <f t="shared" ref="L20:Q20" si="32">IFERROR(L19/L$7,"")</f>
        <v>1.159498584021615E-2</v>
      </c>
      <c r="M20" s="338" t="str">
        <f t="shared" si="32"/>
        <v/>
      </c>
      <c r="N20" s="339">
        <f t="shared" si="32"/>
        <v>2.0111179430179555E-2</v>
      </c>
      <c r="O20" s="65">
        <f t="shared" si="32"/>
        <v>1.9690592668847002E-2</v>
      </c>
      <c r="P20" s="338" t="str">
        <f t="shared" si="32"/>
        <v/>
      </c>
      <c r="Q20" s="339">
        <f t="shared" si="32"/>
        <v>2.9926102390778211E-2</v>
      </c>
      <c r="R20" s="62">
        <f>IF((ABS((L20-O20)*10000))&lt;1000,(L20-O20)*10000,"N/A")</f>
        <v>-80.956068286308508</v>
      </c>
      <c r="S20" s="62">
        <f>IF((ABS((N20-Q20)*10000))&lt;1000,(N20-Q20)*10000,"N/A")</f>
        <v>-98.149229605986562</v>
      </c>
      <c r="T20" s="65">
        <f t="shared" ref="T20:Y20" si="33">IFERROR(T19/T$7,"")</f>
        <v>1.4370871746660494E-2</v>
      </c>
      <c r="U20" s="338" t="str">
        <f t="shared" si="33"/>
        <v/>
      </c>
      <c r="V20" s="339">
        <f t="shared" si="33"/>
        <v>2.2557156021284556E-2</v>
      </c>
      <c r="W20" s="65">
        <f t="shared" si="33"/>
        <v>6.6255383085168981E-3</v>
      </c>
      <c r="X20" s="338" t="str">
        <f t="shared" si="33"/>
        <v/>
      </c>
      <c r="Y20" s="339">
        <f t="shared" si="33"/>
        <v>1.6682999295620081E-2</v>
      </c>
      <c r="Z20" s="62">
        <f>IF((ABS((T20-W20)*10000))&lt;1000,(T20-W20)*10000,"N/A")</f>
        <v>77.453334381435965</v>
      </c>
      <c r="AA20" s="62">
        <f>IF((ABS((V20-Y20)*10000))&lt;1000,(V20-Y20)*10000,"N/A")</f>
        <v>58.74156725664475</v>
      </c>
      <c r="AB20" s="65">
        <f t="shared" ref="AB20:AG20" si="34">IFERROR(AB19/AB$7,"")</f>
        <v>4.7063101533328378E-2</v>
      </c>
      <c r="AC20" s="338" t="str">
        <f t="shared" si="34"/>
        <v/>
      </c>
      <c r="AD20" s="339">
        <f t="shared" si="34"/>
        <v>5.6137275364597762E-2</v>
      </c>
      <c r="AE20" s="65">
        <f t="shared" si="34"/>
        <v>4.3409000268909051E-2</v>
      </c>
      <c r="AF20" s="338">
        <f t="shared" si="34"/>
        <v>-26781</v>
      </c>
      <c r="AG20" s="339">
        <f t="shared" si="34"/>
        <v>5.2106665991146134E-2</v>
      </c>
      <c r="AH20" s="62">
        <f>IF((ABS((AB20-AE20)*10000))&lt;1000,(AB20-AE20)*10000,"N/A")</f>
        <v>36.541012644193266</v>
      </c>
      <c r="AI20" s="62">
        <f>IF((ABS((AD20-AG20)*10000))&lt;1000,(AD20-AG20)*10000,"N/A")</f>
        <v>40.306093734516281</v>
      </c>
    </row>
    <row r="21" spans="1:35" s="25" customFormat="1" hidden="1" outlineLevel="1">
      <c r="A21" s="43" t="s">
        <v>19</v>
      </c>
      <c r="B21" s="44" t="s">
        <v>19</v>
      </c>
      <c r="C21" s="44" t="s">
        <v>135</v>
      </c>
      <c r="D21" s="49">
        <v>-80909</v>
      </c>
      <c r="E21" s="334">
        <v>-24002</v>
      </c>
      <c r="F21" s="335">
        <v>-104911</v>
      </c>
      <c r="G21" s="49">
        <v>-86548</v>
      </c>
      <c r="H21" s="334">
        <v>-32433</v>
      </c>
      <c r="I21" s="335">
        <v>-118981</v>
      </c>
      <c r="J21" s="46">
        <f t="shared" ref="J21:J28" si="35">IF((ABS((D21/G21)-1))&lt;100%,(D21/G21)-1,"N/A")</f>
        <v>-6.515459629338638E-2</v>
      </c>
      <c r="K21" s="46">
        <f t="shared" ref="K21:K28" si="36">IF((ABS((F21/I21)-1))&lt;100%,(F21/I21)-1,"N/A")</f>
        <v>-0.11825417503635038</v>
      </c>
      <c r="L21" s="49">
        <v>-85154</v>
      </c>
      <c r="M21" s="334">
        <v>-25051</v>
      </c>
      <c r="N21" s="335">
        <v>-110205</v>
      </c>
      <c r="O21" s="49">
        <v>-94514</v>
      </c>
      <c r="P21" s="334">
        <v>-33017</v>
      </c>
      <c r="Q21" s="335">
        <v>-127531</v>
      </c>
      <c r="R21" s="46">
        <f t="shared" ref="R21:R28" si="37">IF((ABS((L21/O21)-1))&lt;100%,(L21/O21)-1,"N/A")</f>
        <v>-9.9032947499841262E-2</v>
      </c>
      <c r="S21" s="46">
        <f t="shared" ref="S21:S28" si="38">IF((ABS((N21/Q21)-1))&lt;100%,(N21/Q21)-1,"N/A")</f>
        <v>-0.13585716414048354</v>
      </c>
      <c r="T21" s="49">
        <v>-90405</v>
      </c>
      <c r="U21" s="334">
        <v>-21787</v>
      </c>
      <c r="V21" s="335">
        <v>-112192</v>
      </c>
      <c r="W21" s="49">
        <v>-93060</v>
      </c>
      <c r="X21" s="334">
        <v>-32493</v>
      </c>
      <c r="Y21" s="335">
        <v>-125553</v>
      </c>
      <c r="Z21" s="46">
        <f t="shared" ref="Z21:Z25" si="39">IF((ABS((T21/W21)-1))&lt;100%,(T21/W21)-1,"N/A")</f>
        <v>-2.852998065764023E-2</v>
      </c>
      <c r="AA21" s="46">
        <f t="shared" ref="AA21:AA25" si="40">IF((ABS((V21/Y21)-1))&lt;100%,(V21/Y21)-1,"N/A")</f>
        <v>-0.10641721026180184</v>
      </c>
      <c r="AB21" s="49">
        <v>-121196</v>
      </c>
      <c r="AC21" s="334">
        <v>-24878</v>
      </c>
      <c r="AD21" s="335">
        <v>-146074</v>
      </c>
      <c r="AE21" s="49">
        <v>-85686</v>
      </c>
      <c r="AF21" s="334">
        <v>-31711</v>
      </c>
      <c r="AG21" s="335">
        <v>-117397</v>
      </c>
      <c r="AH21" s="46">
        <f t="shared" ref="AH21:AH25" si="41">IF((ABS((AB21/AE21)-1))&lt;100%,(AB21/AE21)-1,"N/A")</f>
        <v>0.41442009196368135</v>
      </c>
      <c r="AI21" s="46">
        <f t="shared" ref="AI21:AI25" si="42">IF((ABS((AD21/AG21)-1))&lt;100%,(AD21/AG21)-1,"N/A")</f>
        <v>0.24427370375733615</v>
      </c>
    </row>
    <row r="22" spans="1:35" s="25" customFormat="1" hidden="1" outlineLevel="1">
      <c r="A22" s="43" t="s">
        <v>20</v>
      </c>
      <c r="B22" s="44" t="s">
        <v>202</v>
      </c>
      <c r="C22" s="44" t="s">
        <v>199</v>
      </c>
      <c r="D22" s="49">
        <v>34915</v>
      </c>
      <c r="E22" s="334">
        <v>6</v>
      </c>
      <c r="F22" s="335">
        <v>34921</v>
      </c>
      <c r="G22" s="49">
        <v>74734</v>
      </c>
      <c r="H22" s="334">
        <v>3728</v>
      </c>
      <c r="I22" s="335">
        <v>78462</v>
      </c>
      <c r="J22" s="46">
        <f t="shared" si="35"/>
        <v>-0.53280969839698122</v>
      </c>
      <c r="K22" s="46">
        <f t="shared" si="36"/>
        <v>-0.55493104942519944</v>
      </c>
      <c r="L22" s="49">
        <v>23234</v>
      </c>
      <c r="M22" s="334">
        <v>5286</v>
      </c>
      <c r="N22" s="335">
        <v>28520</v>
      </c>
      <c r="O22" s="49">
        <v>132841</v>
      </c>
      <c r="P22" s="334">
        <v>-448</v>
      </c>
      <c r="Q22" s="335">
        <v>132393</v>
      </c>
      <c r="R22" s="46">
        <f t="shared" si="37"/>
        <v>-0.82509917871741401</v>
      </c>
      <c r="S22" s="46">
        <f t="shared" si="38"/>
        <v>-0.78458075578013942</v>
      </c>
      <c r="T22" s="49">
        <v>52378</v>
      </c>
      <c r="U22" s="334">
        <v>706</v>
      </c>
      <c r="V22" s="335">
        <v>53084</v>
      </c>
      <c r="W22" s="49">
        <v>51589</v>
      </c>
      <c r="X22" s="334">
        <v>-17865</v>
      </c>
      <c r="Y22" s="335">
        <v>33724</v>
      </c>
      <c r="Z22" s="46">
        <f t="shared" si="39"/>
        <v>1.5293958014305442E-2</v>
      </c>
      <c r="AA22" s="46">
        <f t="shared" si="40"/>
        <v>0.57407187759459144</v>
      </c>
      <c r="AB22" s="49">
        <v>44124</v>
      </c>
      <c r="AC22" s="334">
        <v>-700</v>
      </c>
      <c r="AD22" s="335">
        <v>43424</v>
      </c>
      <c r="AE22" s="49">
        <v>137595</v>
      </c>
      <c r="AF22" s="334">
        <v>4039</v>
      </c>
      <c r="AG22" s="335">
        <v>141634</v>
      </c>
      <c r="AH22" s="46">
        <f t="shared" si="41"/>
        <v>-0.67931974272320939</v>
      </c>
      <c r="AI22" s="46">
        <f t="shared" si="42"/>
        <v>-0.69340695030854171</v>
      </c>
    </row>
    <row r="23" spans="1:35" s="37" customFormat="1" collapsed="1">
      <c r="A23" s="68" t="s">
        <v>21</v>
      </c>
      <c r="B23" s="70" t="s">
        <v>21</v>
      </c>
      <c r="C23" s="70" t="s">
        <v>22</v>
      </c>
      <c r="D23" s="75">
        <v>-25047</v>
      </c>
      <c r="E23" s="340">
        <v>-1349</v>
      </c>
      <c r="F23" s="341">
        <v>-26396</v>
      </c>
      <c r="G23" s="75">
        <v>-14026</v>
      </c>
      <c r="H23" s="340">
        <v>-2431</v>
      </c>
      <c r="I23" s="341">
        <v>-16457</v>
      </c>
      <c r="J23" s="72">
        <f t="shared" si="35"/>
        <v>0.78575502637958072</v>
      </c>
      <c r="K23" s="72">
        <f t="shared" si="36"/>
        <v>0.60393753417998419</v>
      </c>
      <c r="L23" s="75">
        <v>-30541</v>
      </c>
      <c r="M23" s="340">
        <v>3282</v>
      </c>
      <c r="N23" s="341">
        <v>-27259</v>
      </c>
      <c r="O23" s="75">
        <v>90201</v>
      </c>
      <c r="P23" s="340">
        <v>-6500</v>
      </c>
      <c r="Q23" s="341">
        <v>83701</v>
      </c>
      <c r="R23" s="72" t="str">
        <f t="shared" si="37"/>
        <v>N/A</v>
      </c>
      <c r="S23" s="72" t="str">
        <f t="shared" si="38"/>
        <v>N/A</v>
      </c>
      <c r="T23" s="75">
        <v>2084</v>
      </c>
      <c r="U23" s="340">
        <v>1768</v>
      </c>
      <c r="V23" s="341">
        <v>3852</v>
      </c>
      <c r="W23" s="75">
        <v>-23872</v>
      </c>
      <c r="X23" s="340">
        <v>-23643</v>
      </c>
      <c r="Y23" s="341">
        <v>-47515</v>
      </c>
      <c r="Z23" s="72" t="str">
        <f t="shared" si="39"/>
        <v>N/A</v>
      </c>
      <c r="AA23" s="72" t="str">
        <f t="shared" si="40"/>
        <v>N/A</v>
      </c>
      <c r="AB23" s="75">
        <v>76168</v>
      </c>
      <c r="AC23" s="340">
        <v>3968</v>
      </c>
      <c r="AD23" s="341">
        <v>80136</v>
      </c>
      <c r="AE23" s="75">
        <v>185570</v>
      </c>
      <c r="AF23" s="340">
        <v>-891</v>
      </c>
      <c r="AG23" s="341">
        <v>184679</v>
      </c>
      <c r="AH23" s="72">
        <f t="shared" si="41"/>
        <v>-0.58954572398555793</v>
      </c>
      <c r="AI23" s="72">
        <f t="shared" si="42"/>
        <v>-0.56607952176479182</v>
      </c>
    </row>
    <row r="24" spans="1:35" s="25" customFormat="1" hidden="1" outlineLevel="1">
      <c r="A24" s="43" t="s">
        <v>23</v>
      </c>
      <c r="B24" s="44" t="s">
        <v>203</v>
      </c>
      <c r="C24" s="44" t="s">
        <v>24</v>
      </c>
      <c r="D24" s="49">
        <v>12824</v>
      </c>
      <c r="E24" s="334">
        <v>1231</v>
      </c>
      <c r="F24" s="335">
        <v>14055</v>
      </c>
      <c r="G24" s="49">
        <v>24010</v>
      </c>
      <c r="H24" s="334">
        <v>1940</v>
      </c>
      <c r="I24" s="335">
        <v>25950</v>
      </c>
      <c r="J24" s="46">
        <f t="shared" si="35"/>
        <v>-0.46588921282798834</v>
      </c>
      <c r="K24" s="46">
        <f t="shared" si="36"/>
        <v>-0.45838150289017343</v>
      </c>
      <c r="L24" s="49">
        <v>7949</v>
      </c>
      <c r="M24" s="334">
        <v>1099</v>
      </c>
      <c r="N24" s="335">
        <v>9048</v>
      </c>
      <c r="O24" s="49">
        <v>28803</v>
      </c>
      <c r="P24" s="334">
        <v>1906</v>
      </c>
      <c r="Q24" s="335">
        <v>30709</v>
      </c>
      <c r="R24" s="46">
        <f t="shared" si="37"/>
        <v>-0.72402180328438015</v>
      </c>
      <c r="S24" s="46">
        <f t="shared" si="38"/>
        <v>-0.70536324855905441</v>
      </c>
      <c r="T24" s="49">
        <v>6360</v>
      </c>
      <c r="U24" s="334">
        <v>821</v>
      </c>
      <c r="V24" s="335">
        <v>7181</v>
      </c>
      <c r="W24" s="49">
        <v>14196</v>
      </c>
      <c r="X24" s="334">
        <v>1821</v>
      </c>
      <c r="Y24" s="335">
        <v>16017</v>
      </c>
      <c r="Z24" s="46">
        <f t="shared" si="39"/>
        <v>-0.55198647506339815</v>
      </c>
      <c r="AA24" s="46">
        <f t="shared" si="40"/>
        <v>-0.55166385715177624</v>
      </c>
      <c r="AB24" s="49">
        <v>883</v>
      </c>
      <c r="AC24" s="334">
        <v>-3898</v>
      </c>
      <c r="AD24" s="335">
        <v>-3015</v>
      </c>
      <c r="AE24" s="49">
        <v>-25468</v>
      </c>
      <c r="AF24" s="334">
        <v>1552</v>
      </c>
      <c r="AG24" s="335">
        <v>-23916</v>
      </c>
      <c r="AH24" s="46" t="str">
        <f t="shared" si="41"/>
        <v>N/A</v>
      </c>
      <c r="AI24" s="46">
        <f t="shared" si="42"/>
        <v>-0.87393376818866031</v>
      </c>
    </row>
    <row r="25" spans="1:35" s="37" customFormat="1" collapsed="1">
      <c r="A25" s="68" t="s">
        <v>25</v>
      </c>
      <c r="B25" s="70" t="s">
        <v>208</v>
      </c>
      <c r="C25" s="70" t="s">
        <v>26</v>
      </c>
      <c r="D25" s="75">
        <v>-12223</v>
      </c>
      <c r="E25" s="340">
        <v>-118</v>
      </c>
      <c r="F25" s="341">
        <v>-12341</v>
      </c>
      <c r="G25" s="75">
        <v>9984</v>
      </c>
      <c r="H25" s="340">
        <v>-491</v>
      </c>
      <c r="I25" s="341">
        <v>9493</v>
      </c>
      <c r="J25" s="72" t="str">
        <f t="shared" si="35"/>
        <v>N/A</v>
      </c>
      <c r="K25" s="72" t="str">
        <f t="shared" si="36"/>
        <v>N/A</v>
      </c>
      <c r="L25" s="75">
        <v>-22592</v>
      </c>
      <c r="M25" s="340">
        <v>4381</v>
      </c>
      <c r="N25" s="341">
        <v>-18211</v>
      </c>
      <c r="O25" s="75">
        <v>119004</v>
      </c>
      <c r="P25" s="340">
        <v>-4594</v>
      </c>
      <c r="Q25" s="341">
        <v>114410</v>
      </c>
      <c r="R25" s="72" t="str">
        <f t="shared" si="37"/>
        <v>N/A</v>
      </c>
      <c r="S25" s="72" t="str">
        <f t="shared" si="38"/>
        <v>N/A</v>
      </c>
      <c r="T25" s="75">
        <v>8444</v>
      </c>
      <c r="U25" s="340">
        <v>2589</v>
      </c>
      <c r="V25" s="341">
        <v>11033</v>
      </c>
      <c r="W25" s="75">
        <v>-9676</v>
      </c>
      <c r="X25" s="340">
        <v>-21822</v>
      </c>
      <c r="Y25" s="341">
        <v>-31498</v>
      </c>
      <c r="Z25" s="72" t="str">
        <f t="shared" si="39"/>
        <v>N/A</v>
      </c>
      <c r="AA25" s="72" t="str">
        <f t="shared" si="40"/>
        <v>N/A</v>
      </c>
      <c r="AB25" s="75">
        <v>77051</v>
      </c>
      <c r="AC25" s="340">
        <v>70</v>
      </c>
      <c r="AD25" s="341">
        <v>77121</v>
      </c>
      <c r="AE25" s="75">
        <v>160102</v>
      </c>
      <c r="AF25" s="340">
        <v>661</v>
      </c>
      <c r="AG25" s="341">
        <v>160763</v>
      </c>
      <c r="AH25" s="72">
        <f t="shared" si="41"/>
        <v>-0.51873805449026245</v>
      </c>
      <c r="AI25" s="72">
        <f t="shared" si="42"/>
        <v>-0.52028140803543099</v>
      </c>
    </row>
    <row r="26" spans="1:35" s="25" customFormat="1" hidden="1" outlineLevel="1">
      <c r="A26" s="43" t="s">
        <v>27</v>
      </c>
      <c r="B26" s="44" t="s">
        <v>209</v>
      </c>
      <c r="C26" s="44" t="s">
        <v>206</v>
      </c>
      <c r="D26" s="49">
        <v>0</v>
      </c>
      <c r="E26" s="334">
        <v>0</v>
      </c>
      <c r="F26" s="335">
        <v>0</v>
      </c>
      <c r="G26" s="49">
        <v>0</v>
      </c>
      <c r="H26" s="334">
        <v>0</v>
      </c>
      <c r="I26" s="335">
        <v>0</v>
      </c>
      <c r="J26" s="46">
        <f>IFERROR(IF((ABS((D26/G26)-1))&lt;100%,(D26/G26)-1,"N/A"),0)</f>
        <v>0</v>
      </c>
      <c r="K26" s="46">
        <f>IFERROR(IF((ABS((E26/H26)-1))&lt;100%,(E26/H26)-1,"N/A"),0)</f>
        <v>0</v>
      </c>
      <c r="L26" s="49">
        <v>0</v>
      </c>
      <c r="M26" s="334">
        <v>0</v>
      </c>
      <c r="N26" s="335">
        <v>0</v>
      </c>
      <c r="O26" s="49">
        <v>0</v>
      </c>
      <c r="P26" s="334">
        <v>0</v>
      </c>
      <c r="Q26" s="335">
        <v>0</v>
      </c>
      <c r="R26" s="46">
        <f>IFERROR(IF((ABS((L26/O26)-1))&lt;100%,(L26/O26)-1,"N/A"),0)</f>
        <v>0</v>
      </c>
      <c r="S26" s="46">
        <f>IFERROR(IF((ABS((M26/P26)-1))&lt;100%,(M26/P26)-1,"N/A"),0)</f>
        <v>0</v>
      </c>
      <c r="T26" s="49">
        <v>0</v>
      </c>
      <c r="U26" s="334">
        <v>0</v>
      </c>
      <c r="V26" s="335">
        <v>0</v>
      </c>
      <c r="W26" s="49">
        <v>0</v>
      </c>
      <c r="X26" s="334">
        <v>0</v>
      </c>
      <c r="Y26" s="335">
        <v>0</v>
      </c>
      <c r="Z26" s="46">
        <f>IFERROR(IF((ABS((T26/W26)-1))&lt;100%,(T26/W26)-1,"N/A"),0)</f>
        <v>0</v>
      </c>
      <c r="AA26" s="46">
        <f>IFERROR(IF((ABS((U26/X26)-1))&lt;100%,(U26/X26)-1,"N/A"),0)</f>
        <v>0</v>
      </c>
      <c r="AB26" s="49">
        <v>0</v>
      </c>
      <c r="AC26" s="334">
        <v>0</v>
      </c>
      <c r="AD26" s="335">
        <v>0</v>
      </c>
      <c r="AE26" s="49">
        <v>0</v>
      </c>
      <c r="AF26" s="334">
        <v>0</v>
      </c>
      <c r="AG26" s="335">
        <v>0</v>
      </c>
      <c r="AH26" s="46">
        <f>IFERROR(IF((ABS((AB26/AE26)-1))&lt;100%,(AB26/AE26)-1,"N/A"),0)</f>
        <v>0</v>
      </c>
      <c r="AI26" s="46">
        <f>IFERROR(IF((ABS((AC26/AF26)-1))&lt;100%,(AC26/AF26)-1,"N/A"),0)</f>
        <v>0</v>
      </c>
    </row>
    <row r="27" spans="1:35" s="25" customFormat="1" hidden="1" outlineLevel="1">
      <c r="A27" s="43" t="s">
        <v>28</v>
      </c>
      <c r="B27" s="44" t="s">
        <v>205</v>
      </c>
      <c r="C27" s="44" t="s">
        <v>29</v>
      </c>
      <c r="D27" s="49">
        <v>0</v>
      </c>
      <c r="E27" s="334">
        <v>0</v>
      </c>
      <c r="F27" s="335">
        <v>0</v>
      </c>
      <c r="G27" s="49">
        <v>0</v>
      </c>
      <c r="H27" s="334">
        <v>0</v>
      </c>
      <c r="I27" s="335">
        <v>0</v>
      </c>
      <c r="J27" s="46">
        <f>IFERROR(IF((ABS((D27/G27)-1))&lt;100%,(D27/G27)-1,"N/A"),0)</f>
        <v>0</v>
      </c>
      <c r="K27" s="46">
        <f>IFERROR(IF((ABS((E27/H27)-1))&lt;100%,(E27/H27)-1,"N/A"),0)</f>
        <v>0</v>
      </c>
      <c r="L27" s="49">
        <v>0</v>
      </c>
      <c r="M27" s="334">
        <v>0</v>
      </c>
      <c r="N27" s="335">
        <v>0</v>
      </c>
      <c r="O27" s="49">
        <v>0</v>
      </c>
      <c r="P27" s="334">
        <v>0</v>
      </c>
      <c r="Q27" s="335">
        <v>0</v>
      </c>
      <c r="R27" s="46">
        <f>IFERROR(IF((ABS((L27/O27)-1))&lt;100%,(L27/O27)-1,"N/A"),0)</f>
        <v>0</v>
      </c>
      <c r="S27" s="46">
        <f>IFERROR(IF((ABS((M27/P27)-1))&lt;100%,(M27/P27)-1,"N/A"),0)</f>
        <v>0</v>
      </c>
      <c r="T27" s="49">
        <v>0</v>
      </c>
      <c r="U27" s="334">
        <v>0</v>
      </c>
      <c r="V27" s="335">
        <v>0</v>
      </c>
      <c r="W27" s="49">
        <v>0</v>
      </c>
      <c r="X27" s="334">
        <v>0</v>
      </c>
      <c r="Y27" s="335">
        <v>0</v>
      </c>
      <c r="Z27" s="46">
        <f>IFERROR(IF((ABS((T27/W27)-1))&lt;100%,(T27/W27)-1,"N/A"),0)</f>
        <v>0</v>
      </c>
      <c r="AA27" s="46">
        <f>IFERROR(IF((ABS((U27/X27)-1))&lt;100%,(U27/X27)-1,"N/A"),0)</f>
        <v>0</v>
      </c>
      <c r="AB27" s="49">
        <v>0</v>
      </c>
      <c r="AC27" s="334">
        <v>0</v>
      </c>
      <c r="AD27" s="335">
        <v>0</v>
      </c>
      <c r="AE27" s="49">
        <v>0</v>
      </c>
      <c r="AF27" s="334">
        <v>0</v>
      </c>
      <c r="AG27" s="335">
        <v>0</v>
      </c>
      <c r="AH27" s="46">
        <f>IFERROR(IF((ABS((AB27/AE27)-1))&lt;100%,(AB27/AE27)-1,"N/A"),0)</f>
        <v>0</v>
      </c>
      <c r="AI27" s="46">
        <f>IFERROR(IF((ABS((AC27/AF27)-1))&lt;100%,(AC27/AF27)-1,"N/A"),0)</f>
        <v>0</v>
      </c>
    </row>
    <row r="28" spans="1:35" s="25" customFormat="1" collapsed="1">
      <c r="A28" s="68" t="s">
        <v>30</v>
      </c>
      <c r="B28" s="170" t="s">
        <v>270</v>
      </c>
      <c r="C28" s="170" t="s">
        <v>26</v>
      </c>
      <c r="D28" s="91">
        <v>-12223</v>
      </c>
      <c r="E28" s="344">
        <v>-118</v>
      </c>
      <c r="F28" s="345">
        <v>-12341</v>
      </c>
      <c r="G28" s="91">
        <v>9984</v>
      </c>
      <c r="H28" s="344">
        <v>-491</v>
      </c>
      <c r="I28" s="345">
        <v>9493</v>
      </c>
      <c r="J28" s="90" t="str">
        <f t="shared" si="35"/>
        <v>N/A</v>
      </c>
      <c r="K28" s="90" t="str">
        <f t="shared" si="36"/>
        <v>N/A</v>
      </c>
      <c r="L28" s="91">
        <v>-22592</v>
      </c>
      <c r="M28" s="344">
        <v>4381</v>
      </c>
      <c r="N28" s="345">
        <v>-18211</v>
      </c>
      <c r="O28" s="91">
        <v>119004</v>
      </c>
      <c r="P28" s="344">
        <v>-4594</v>
      </c>
      <c r="Q28" s="345">
        <v>114410</v>
      </c>
      <c r="R28" s="90" t="str">
        <f t="shared" si="37"/>
        <v>N/A</v>
      </c>
      <c r="S28" s="90" t="str">
        <f t="shared" si="38"/>
        <v>N/A</v>
      </c>
      <c r="T28" s="91">
        <v>8444</v>
      </c>
      <c r="U28" s="344">
        <v>2589</v>
      </c>
      <c r="V28" s="345">
        <v>11033</v>
      </c>
      <c r="W28" s="91">
        <v>-9676</v>
      </c>
      <c r="X28" s="344">
        <v>-21822</v>
      </c>
      <c r="Y28" s="345">
        <v>-31498</v>
      </c>
      <c r="Z28" s="90" t="str">
        <f t="shared" ref="Z28" si="43">IF((ABS((T28/W28)-1))&lt;100%,(T28/W28)-1,"N/A")</f>
        <v>N/A</v>
      </c>
      <c r="AA28" s="90" t="str">
        <f t="shared" ref="AA28" si="44">IF((ABS((V28/Y28)-1))&lt;100%,(V28/Y28)-1,"N/A")</f>
        <v>N/A</v>
      </c>
      <c r="AB28" s="91">
        <v>77051</v>
      </c>
      <c r="AC28" s="344">
        <v>70</v>
      </c>
      <c r="AD28" s="345">
        <v>77121</v>
      </c>
      <c r="AE28" s="91">
        <v>160102</v>
      </c>
      <c r="AF28" s="344">
        <v>661</v>
      </c>
      <c r="AG28" s="345">
        <v>160763</v>
      </c>
      <c r="AH28" s="90">
        <f t="shared" ref="AH28" si="45">IF((ABS((AB28/AE28)-1))&lt;100%,(AB28/AE28)-1,"N/A")</f>
        <v>-0.51873805449026245</v>
      </c>
      <c r="AI28" s="90">
        <f t="shared" ref="AI28" si="46">IF((ABS((AD28/AG28)-1))&lt;100%,(AD28/AG28)-1,"N/A")</f>
        <v>-0.52028140803543099</v>
      </c>
    </row>
    <row r="29" spans="1:35" s="66" customFormat="1" ht="12">
      <c r="A29" s="58" t="s">
        <v>32</v>
      </c>
      <c r="B29" s="60" t="s">
        <v>32</v>
      </c>
      <c r="C29" s="60" t="s">
        <v>33</v>
      </c>
      <c r="D29" s="65">
        <f t="shared" ref="D29:I29" si="47">IFERROR(D28/D$7,"")</f>
        <v>-4.475928563843227E-3</v>
      </c>
      <c r="E29" s="338" t="str">
        <f t="shared" si="47"/>
        <v/>
      </c>
      <c r="F29" s="339">
        <f t="shared" si="47"/>
        <v>-4.5191388698674027E-3</v>
      </c>
      <c r="G29" s="65">
        <f t="shared" si="47"/>
        <v>3.7656501347434405E-3</v>
      </c>
      <c r="H29" s="338" t="str">
        <f t="shared" si="47"/>
        <v/>
      </c>
      <c r="I29" s="339">
        <f t="shared" si="47"/>
        <v>3.5804604095672557E-3</v>
      </c>
      <c r="J29" s="62">
        <f>IF((ABS((D29-G29)*10000))&lt;1000,(D29-G29)*10000,"N/A")</f>
        <v>-82.415786985866674</v>
      </c>
      <c r="K29" s="62">
        <f>IF((ABS((F29-I29)*10000))&lt;1000,(F29-I29)*10000,"N/A")</f>
        <v>-80.995992794346591</v>
      </c>
      <c r="L29" s="65">
        <f t="shared" ref="L29:Q29" si="48">IFERROR(L28/L$7,"")</f>
        <v>-8.3480646324664044E-3</v>
      </c>
      <c r="M29" s="338" t="str">
        <f t="shared" si="48"/>
        <v/>
      </c>
      <c r="N29" s="339">
        <f t="shared" si="48"/>
        <v>-6.7292229559952942E-3</v>
      </c>
      <c r="O29" s="65">
        <f t="shared" si="48"/>
        <v>4.5172134209111862E-2</v>
      </c>
      <c r="P29" s="338" t="str">
        <f t="shared" si="48"/>
        <v/>
      </c>
      <c r="Q29" s="339">
        <f t="shared" si="48"/>
        <v>4.3428320685560892E-2</v>
      </c>
      <c r="R29" s="62">
        <f>IF((ABS((L29-O29)*10000))&lt;1000,(L29-O29)*10000,"N/A")</f>
        <v>-535.20198841578269</v>
      </c>
      <c r="S29" s="62">
        <f>IF((ABS((N29-Q29)*10000))&lt;1000,(N29-Q29)*10000,"N/A")</f>
        <v>-501.57543641556191</v>
      </c>
      <c r="T29" s="65">
        <f t="shared" ref="T29:Y29" si="49">IFERROR(T28/T$7,"")</f>
        <v>3.0252958297923567E-3</v>
      </c>
      <c r="U29" s="338" t="str">
        <f t="shared" si="49"/>
        <v/>
      </c>
      <c r="V29" s="339">
        <f t="shared" si="49"/>
        <v>3.9528764673258015E-3</v>
      </c>
      <c r="W29" s="65">
        <f t="shared" si="49"/>
        <v>-3.6427472397982559E-3</v>
      </c>
      <c r="X29" s="338" t="str">
        <f t="shared" si="49"/>
        <v/>
      </c>
      <c r="Y29" s="339">
        <f t="shared" si="49"/>
        <v>-1.1858128623311851E-2</v>
      </c>
      <c r="Z29" s="62">
        <f>IF((ABS((T29-W29)*10000))&lt;1000,(T29-W29)*10000,"N/A")</f>
        <v>66.680430695906125</v>
      </c>
      <c r="AA29" s="62">
        <f>IF((ABS((V29-Y29)*10000))&lt;1000,(V29-Y29)*10000,"N/A")</f>
        <v>158.11005090637653</v>
      </c>
      <c r="AB29" s="65">
        <f t="shared" ref="AB29:AG29" si="50">IFERROR(AB28/AB$7,"")</f>
        <v>2.3663919578729344E-2</v>
      </c>
      <c r="AC29" s="338" t="str">
        <f t="shared" si="50"/>
        <v/>
      </c>
      <c r="AD29" s="339">
        <f t="shared" si="50"/>
        <v>2.3685417993681922E-2</v>
      </c>
      <c r="AE29" s="65">
        <f t="shared" si="50"/>
        <v>5.1996227478867257E-2</v>
      </c>
      <c r="AF29" s="338">
        <f t="shared" si="50"/>
        <v>-661</v>
      </c>
      <c r="AG29" s="339">
        <f t="shared" si="50"/>
        <v>5.2210916996388891E-2</v>
      </c>
      <c r="AH29" s="62">
        <f>IF((ABS((AB29-AE29)*10000))&lt;1000,(AB29-AE29)*10000,"N/A")</f>
        <v>-283.32307900137914</v>
      </c>
      <c r="AI29" s="62">
        <f>IF((ABS((AD29-AG29)*10000))&lt;1000,(AD29-AG29)*10000,"N/A")</f>
        <v>-285.25499002706971</v>
      </c>
    </row>
    <row r="30" spans="1:35" s="25" customFormat="1">
      <c r="A30" s="68" t="s">
        <v>100</v>
      </c>
      <c r="B30" s="162" t="s">
        <v>320</v>
      </c>
      <c r="C30" s="162" t="s">
        <v>34</v>
      </c>
      <c r="D30" s="53">
        <v>101870</v>
      </c>
      <c r="E30" s="336">
        <v>63551</v>
      </c>
      <c r="F30" s="337">
        <v>165421</v>
      </c>
      <c r="G30" s="53">
        <v>90147</v>
      </c>
      <c r="H30" s="336">
        <v>74540</v>
      </c>
      <c r="I30" s="337">
        <v>164687</v>
      </c>
      <c r="J30" s="52">
        <f>IF((ABS((D30/G30)-1))&lt;100%,(D30/G30)-1,"N/A")</f>
        <v>0.13004315174104519</v>
      </c>
      <c r="K30" s="52">
        <f>IF((ABS((F30/I30)-1))&lt;100%,(F30/I30)-1,"N/A")</f>
        <v>4.4569395277100909E-3</v>
      </c>
      <c r="L30" s="53">
        <v>103151</v>
      </c>
      <c r="M30" s="336">
        <v>64425</v>
      </c>
      <c r="N30" s="337">
        <v>167576</v>
      </c>
      <c r="O30" s="53">
        <v>114370</v>
      </c>
      <c r="P30" s="336">
        <v>75394</v>
      </c>
      <c r="Q30" s="337">
        <v>189764</v>
      </c>
      <c r="R30" s="52">
        <f>IF((ABS((L30/O30)-1))&lt;100%,(L30/O30)-1,"N/A")</f>
        <v>-9.8093905744513377E-2</v>
      </c>
      <c r="S30" s="52">
        <f>IF((ABS((N30/Q30)-1))&lt;100%,(N30/Q30)-1,"N/A")</f>
        <v>-0.11692417950717737</v>
      </c>
      <c r="T30" s="53">
        <v>106072</v>
      </c>
      <c r="U30" s="336">
        <v>64114</v>
      </c>
      <c r="V30" s="337">
        <v>170186</v>
      </c>
      <c r="W30" s="53">
        <v>74636</v>
      </c>
      <c r="X30" s="336">
        <v>74670</v>
      </c>
      <c r="Y30" s="337">
        <v>149306</v>
      </c>
      <c r="Z30" s="52">
        <f>IF((ABS((T30/W30)-1))&lt;100%,(T30/W30)-1,"N/A")</f>
        <v>0.42119084624042014</v>
      </c>
      <c r="AA30" s="52">
        <f>IF((ABS((V30/Y30)-1))&lt;100%,(V30/Y30)-1,"N/A")</f>
        <v>0.13984702557164486</v>
      </c>
      <c r="AB30" s="53">
        <v>256985</v>
      </c>
      <c r="AC30" s="336">
        <v>66524</v>
      </c>
      <c r="AD30" s="337">
        <v>323509</v>
      </c>
      <c r="AE30" s="53">
        <v>202533</v>
      </c>
      <c r="AF30" s="336">
        <v>78924</v>
      </c>
      <c r="AG30" s="337">
        <v>281457</v>
      </c>
      <c r="AH30" s="52">
        <f>IF((ABS((AB30/AE30)-1))&lt;100%,(AB30/AE30)-1,"N/A")</f>
        <v>0.26885495203250831</v>
      </c>
      <c r="AI30" s="52">
        <f>IF((ABS((AD30/AG30)-1))&lt;100%,(AD30/AG30)-1,"N/A")</f>
        <v>0.14940825774452215</v>
      </c>
    </row>
    <row r="31" spans="1:35" s="66" customFormat="1" ht="12">
      <c r="A31" s="58" t="s">
        <v>35</v>
      </c>
      <c r="B31" s="60" t="s">
        <v>35</v>
      </c>
      <c r="C31" s="60" t="s">
        <v>255</v>
      </c>
      <c r="D31" s="93">
        <f t="shared" ref="D31:I31" si="51">IFERROR(D30/D$7,"")</f>
        <v>3.7303676904091428E-2</v>
      </c>
      <c r="E31" s="338" t="str">
        <f t="shared" si="51"/>
        <v/>
      </c>
      <c r="F31" s="346">
        <f t="shared" si="51"/>
        <v>6.0575356210382923E-2</v>
      </c>
      <c r="G31" s="93">
        <f t="shared" si="51"/>
        <v>3.4000607241257703E-2</v>
      </c>
      <c r="H31" s="338" t="str">
        <f t="shared" si="51"/>
        <v/>
      </c>
      <c r="I31" s="346">
        <f t="shared" si="51"/>
        <v>6.2114745967597453E-2</v>
      </c>
      <c r="J31" s="62">
        <f>IF((ABS((D31-G31)*10000))&lt;1000,(D31-G31)*10000,"N/A")</f>
        <v>33.030696628337239</v>
      </c>
      <c r="K31" s="62">
        <f>IF((ABS((F31-I31)*10000))&lt;1000,(F31-I31)*10000,"N/A")</f>
        <v>-15.393897572145294</v>
      </c>
      <c r="L31" s="93">
        <f t="shared" ref="L31:Q31" si="52">IFERROR(L30/L$7,"")</f>
        <v>3.8115758450050552E-2</v>
      </c>
      <c r="M31" s="338" t="str">
        <f t="shared" si="52"/>
        <v/>
      </c>
      <c r="N31" s="346">
        <f t="shared" si="52"/>
        <v>6.1921710289048783E-2</v>
      </c>
      <c r="O31" s="93">
        <f t="shared" si="52"/>
        <v>4.3413137285268764E-2</v>
      </c>
      <c r="P31" s="338" t="str">
        <f t="shared" si="52"/>
        <v/>
      </c>
      <c r="Q31" s="346">
        <f t="shared" si="52"/>
        <v>7.203156932588739E-2</v>
      </c>
      <c r="R31" s="62">
        <f>IF((ABS((L31-O31)*10000))&lt;1000,(L31-O31)*10000,"N/A")</f>
        <v>-52.973788352182126</v>
      </c>
      <c r="S31" s="62">
        <f>IF((ABS((N31-Q31)*10000))&lt;1000,(N31-Q31)*10000,"N/A")</f>
        <v>-101.09859036838607</v>
      </c>
      <c r="T31" s="93">
        <f t="shared" ref="T31:Y31" si="53">IFERROR(T30/T$7,"")</f>
        <v>3.8003218765719431E-2</v>
      </c>
      <c r="U31" s="338" t="str">
        <f t="shared" si="53"/>
        <v/>
      </c>
      <c r="V31" s="346">
        <f t="shared" si="53"/>
        <v>6.0973827106707956E-2</v>
      </c>
      <c r="W31" s="93">
        <f t="shared" si="53"/>
        <v>2.8098396340386796E-2</v>
      </c>
      <c r="X31" s="338" t="str">
        <f t="shared" si="53"/>
        <v/>
      </c>
      <c r="Y31" s="346">
        <f t="shared" si="53"/>
        <v>5.62095927434186E-2</v>
      </c>
      <c r="Z31" s="62">
        <f>IF((ABS((T31-W31)*10000))&lt;1000,(T31-W31)*10000,"N/A")</f>
        <v>99.048224253326339</v>
      </c>
      <c r="AA31" s="62">
        <f>IF((ABS((V31-Y31)*10000))&lt;1000,(V31-Y31)*10000,"N/A")</f>
        <v>47.642343632893564</v>
      </c>
      <c r="AB31" s="93">
        <f t="shared" ref="AB31:AG31" si="54">IFERROR(AB30/AB$7,"")</f>
        <v>7.8925288094116378E-2</v>
      </c>
      <c r="AC31" s="338" t="str">
        <f t="shared" si="54"/>
        <v/>
      </c>
      <c r="AD31" s="346">
        <f t="shared" si="54"/>
        <v>9.9356153184191665E-2</v>
      </c>
      <c r="AE31" s="93">
        <f t="shared" si="54"/>
        <v>6.5776517095210693E-2</v>
      </c>
      <c r="AF31" s="338">
        <f t="shared" si="54"/>
        <v>-78924</v>
      </c>
      <c r="AG31" s="346">
        <f t="shared" si="54"/>
        <v>9.1408645428690857E-2</v>
      </c>
      <c r="AH31" s="62">
        <f>IF((ABS((AB31-AE31)*10000))&lt;1000,(AB31-AE31)*10000,"N/A")</f>
        <v>131.48770998905684</v>
      </c>
      <c r="AI31" s="62">
        <f>IF((ABS((AD31-AG31)*10000))&lt;1000,(AD31-AG31)*10000,"N/A")</f>
        <v>79.47507755500807</v>
      </c>
    </row>
    <row r="32" spans="1:35" s="25" customFormat="1">
      <c r="A32" s="68" t="s">
        <v>36</v>
      </c>
      <c r="B32" s="162" t="s">
        <v>36</v>
      </c>
      <c r="C32" s="162" t="s">
        <v>36</v>
      </c>
      <c r="D32" s="53">
        <v>82379</v>
      </c>
      <c r="E32" s="336">
        <v>63551</v>
      </c>
      <c r="F32" s="337">
        <v>145930</v>
      </c>
      <c r="G32" s="53">
        <v>52225</v>
      </c>
      <c r="H32" s="336">
        <v>74646</v>
      </c>
      <c r="I32" s="337">
        <v>126871</v>
      </c>
      <c r="J32" s="52">
        <f>IF((ABS((D32/G32)-1))&lt;100%,(D32/G32)-1,"N/A")</f>
        <v>0.57738630923887024</v>
      </c>
      <c r="K32" s="52">
        <f>IF((ABS((F32/I32)-1))&lt;100%,(F32/I32)-1,"N/A")</f>
        <v>0.15022345532075887</v>
      </c>
      <c r="L32" s="53">
        <v>92579</v>
      </c>
      <c r="M32" s="336">
        <v>64425</v>
      </c>
      <c r="N32" s="337">
        <v>157004</v>
      </c>
      <c r="O32" s="53">
        <v>105662</v>
      </c>
      <c r="P32" s="336">
        <v>75465</v>
      </c>
      <c r="Q32" s="337">
        <v>181127</v>
      </c>
      <c r="R32" s="52">
        <f>IF((ABS((L32/O32)-1))&lt;100%,(L32/O32)-1,"N/A")</f>
        <v>-0.12381934848857679</v>
      </c>
      <c r="S32" s="52">
        <f>IF((ABS((N32/Q32)-1))&lt;100%,(N32/Q32)-1,"N/A")</f>
        <v>-0.1331827943928845</v>
      </c>
      <c r="T32" s="53">
        <v>103108</v>
      </c>
      <c r="U32" s="336">
        <v>64286</v>
      </c>
      <c r="V32" s="337">
        <v>167394</v>
      </c>
      <c r="W32" s="53">
        <v>72604</v>
      </c>
      <c r="X32" s="336">
        <v>74674</v>
      </c>
      <c r="Y32" s="337">
        <v>147278</v>
      </c>
      <c r="Z32" s="52">
        <f>IF((ABS((T32/W32)-1))&lt;100%,(T32/W32)-1,"N/A")</f>
        <v>0.42014214092887436</v>
      </c>
      <c r="AA32" s="52">
        <f>IF((ABS((V32/Y32)-1))&lt;100%,(V32/Y32)-1,"N/A")</f>
        <v>0.13658523336818806</v>
      </c>
      <c r="AB32" s="53">
        <v>219310</v>
      </c>
      <c r="AC32" s="336">
        <v>66679</v>
      </c>
      <c r="AD32" s="337">
        <v>285989</v>
      </c>
      <c r="AE32" s="53">
        <v>180490</v>
      </c>
      <c r="AF32" s="336">
        <v>78920</v>
      </c>
      <c r="AG32" s="337">
        <v>259410</v>
      </c>
      <c r="AH32" s="52">
        <f>IF((ABS((AB32/AE32)-1))&lt;100%,(AB32/AE32)-1,"N/A")</f>
        <v>0.21508116793174148</v>
      </c>
      <c r="AI32" s="52">
        <f>IF((ABS((AD32/AG32)-1))&lt;100%,(AD32/AG32)-1,"N/A")</f>
        <v>0.10245942716163592</v>
      </c>
    </row>
    <row r="33" spans="1:236" s="66" customFormat="1" ht="12" hidden="1" outlineLevel="1">
      <c r="A33" s="58" t="s">
        <v>37</v>
      </c>
      <c r="B33" s="60" t="s">
        <v>37</v>
      </c>
      <c r="C33" s="60" t="s">
        <v>256</v>
      </c>
      <c r="D33" s="93">
        <f t="shared" ref="D33:I33" si="55">IFERROR(D32/D$7,"")</f>
        <v>3.0166286440386256E-2</v>
      </c>
      <c r="E33" s="338" t="str">
        <f t="shared" si="55"/>
        <v/>
      </c>
      <c r="F33" s="346">
        <f t="shared" si="55"/>
        <v>5.3437965746677751E-2</v>
      </c>
      <c r="G33" s="93">
        <f t="shared" si="55"/>
        <v>1.9697624027141043E-2</v>
      </c>
      <c r="H33" s="338" t="str">
        <f t="shared" si="55"/>
        <v/>
      </c>
      <c r="I33" s="346">
        <f t="shared" si="55"/>
        <v>4.7851742612683802E-2</v>
      </c>
      <c r="J33" s="62">
        <f>IF((ABS((D33-G33)*10000))&lt;1000,(D33-G33)*10000,"N/A")</f>
        <v>104.68662413245212</v>
      </c>
      <c r="K33" s="62">
        <f>IF((ABS((F33-I33)*10000))&lt;1000,(F33-I33)*10000,"N/A")</f>
        <v>55.862231339939491</v>
      </c>
      <c r="L33" s="93">
        <f t="shared" ref="L33:Q33" si="56">IFERROR(L32/L$7,"")</f>
        <v>3.4209254409043342E-2</v>
      </c>
      <c r="M33" s="338" t="str">
        <f t="shared" si="56"/>
        <v/>
      </c>
      <c r="N33" s="346">
        <f t="shared" si="56"/>
        <v>5.8015206248041573E-2</v>
      </c>
      <c r="O33" s="93">
        <f t="shared" si="56"/>
        <v>4.0107711041672357E-2</v>
      </c>
      <c r="P33" s="338" t="str">
        <f t="shared" si="56"/>
        <v/>
      </c>
      <c r="Q33" s="346">
        <f t="shared" si="56"/>
        <v>6.8753093617809527E-2</v>
      </c>
      <c r="R33" s="62">
        <f>IF((ABS((L33-O33)*10000))&lt;1000,(L33-O33)*10000,"N/A")</f>
        <v>-58.98456632629015</v>
      </c>
      <c r="S33" s="62">
        <f>IF((ABS((N33-Q33)*10000))&lt;1000,(N33-Q33)*10000,"N/A")</f>
        <v>-107.37887369767954</v>
      </c>
      <c r="T33" s="93">
        <f t="shared" ref="T33:Y33" si="57">IFERROR(T32/T$7,"")</f>
        <v>3.6941284038160861E-2</v>
      </c>
      <c r="U33" s="338" t="str">
        <f t="shared" si="57"/>
        <v/>
      </c>
      <c r="V33" s="346">
        <f t="shared" si="57"/>
        <v>5.9973516121774248E-2</v>
      </c>
      <c r="W33" s="93">
        <f t="shared" si="57"/>
        <v>2.7333404361131932E-2</v>
      </c>
      <c r="X33" s="338" t="str">
        <f t="shared" si="57"/>
        <v/>
      </c>
      <c r="Y33" s="346">
        <f t="shared" si="57"/>
        <v>5.5446106653886683E-2</v>
      </c>
      <c r="Z33" s="62">
        <f>IF((ABS((T33-W33)*10000))&lt;1000,(T33-W33)*10000,"N/A")</f>
        <v>96.078796770289287</v>
      </c>
      <c r="AA33" s="62">
        <f>IF((ABS((V33-Y33)*10000))&lt;1000,(V33-Y33)*10000,"N/A")</f>
        <v>45.274094678875649</v>
      </c>
      <c r="AB33" s="93">
        <f t="shared" ref="AB33:AG33" si="58">IFERROR(AB32/AB$7,"")</f>
        <v>6.7354534046425524E-2</v>
      </c>
      <c r="AC33" s="338" t="str">
        <f t="shared" si="58"/>
        <v/>
      </c>
      <c r="AD33" s="346">
        <f t="shared" si="58"/>
        <v>8.7833002769610091E-2</v>
      </c>
      <c r="AE33" s="93">
        <f t="shared" si="58"/>
        <v>5.8617625624044364E-2</v>
      </c>
      <c r="AF33" s="338">
        <f t="shared" si="58"/>
        <v>-78920</v>
      </c>
      <c r="AG33" s="346">
        <f t="shared" si="58"/>
        <v>8.4248452554588071E-2</v>
      </c>
      <c r="AH33" s="62">
        <f>IF((ABS((AB33-AE33)*10000))&lt;1000,(AB33-AE33)*10000,"N/A")</f>
        <v>87.369084223811598</v>
      </c>
      <c r="AI33" s="62">
        <f>IF((ABS((AD33-AG33)*10000))&lt;1000,(AD33-AG33)*10000,"N/A")</f>
        <v>35.845502150220199</v>
      </c>
    </row>
    <row r="34" spans="1:236" collapsed="1">
      <c r="A34" s="20"/>
      <c r="B34" s="19"/>
      <c r="C34" s="19"/>
      <c r="D34" s="108"/>
      <c r="E34" s="19"/>
      <c r="F34" s="19"/>
      <c r="G34" s="19"/>
      <c r="H34" s="19"/>
      <c r="I34" s="19"/>
      <c r="J34" s="103"/>
      <c r="K34" s="103"/>
      <c r="L34" s="25"/>
      <c r="M34" s="25"/>
      <c r="N34" s="25"/>
      <c r="O34" s="25"/>
      <c r="P34" s="25"/>
      <c r="Q34" s="25"/>
      <c r="R34" s="138"/>
      <c r="S34" s="138"/>
      <c r="T34" s="25"/>
      <c r="U34" s="25"/>
      <c r="V34" s="25"/>
      <c r="W34" s="25"/>
      <c r="X34" s="25"/>
      <c r="Y34" s="25"/>
      <c r="Z34" s="138"/>
      <c r="AA34" s="138"/>
      <c r="AB34" s="25"/>
      <c r="AC34" s="25"/>
      <c r="AD34" s="25"/>
    </row>
    <row r="35" spans="1:236" s="67" customFormat="1" ht="12">
      <c r="A35" s="107"/>
      <c r="B35" s="106"/>
      <c r="C35" s="176"/>
      <c r="D35" s="355"/>
      <c r="E35" s="108"/>
      <c r="F35" s="108"/>
      <c r="G35" s="108"/>
      <c r="H35" s="108"/>
      <c r="I35" s="108"/>
      <c r="J35" s="109"/>
      <c r="K35" s="109"/>
      <c r="L35" s="66"/>
      <c r="M35" s="66"/>
      <c r="N35" s="66"/>
      <c r="O35" s="66"/>
      <c r="P35" s="66"/>
      <c r="Q35" s="66"/>
      <c r="R35" s="138"/>
      <c r="S35" s="138"/>
      <c r="T35" s="66"/>
      <c r="U35" s="66"/>
      <c r="V35" s="66"/>
      <c r="W35" s="66"/>
      <c r="X35" s="66"/>
      <c r="Y35" s="66"/>
      <c r="Z35" s="138"/>
      <c r="AA35" s="138"/>
      <c r="AB35" s="66"/>
      <c r="AC35" s="66"/>
      <c r="AD35" s="66"/>
      <c r="AE35" s="66"/>
      <c r="AF35" s="66"/>
      <c r="AG35" s="66"/>
      <c r="AH35" s="138"/>
      <c r="AI35" s="138"/>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row>
    <row r="36" spans="1:236" s="359" customFormat="1">
      <c r="A36" s="353"/>
      <c r="B36" s="354"/>
      <c r="C36" s="354"/>
      <c r="D36" s="25"/>
      <c r="E36" s="355"/>
      <c r="F36" s="355"/>
      <c r="G36" s="355"/>
      <c r="H36" s="355"/>
      <c r="I36" s="355"/>
      <c r="J36" s="356"/>
      <c r="K36" s="356"/>
      <c r="L36" s="357"/>
      <c r="M36" s="357"/>
      <c r="N36" s="357"/>
      <c r="O36" s="357"/>
      <c r="P36" s="357"/>
      <c r="Q36" s="357"/>
      <c r="R36" s="358"/>
      <c r="S36" s="358"/>
      <c r="T36" s="357"/>
      <c r="U36" s="357"/>
      <c r="V36" s="357"/>
      <c r="W36" s="357"/>
      <c r="X36" s="357"/>
      <c r="Y36" s="357"/>
      <c r="Z36" s="358"/>
      <c r="AA36" s="358"/>
      <c r="AB36" s="357"/>
      <c r="AC36" s="357"/>
      <c r="AD36" s="357"/>
      <c r="AE36" s="357"/>
      <c r="AF36" s="357"/>
      <c r="AG36" s="357"/>
      <c r="AH36" s="358"/>
      <c r="AI36" s="358"/>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7"/>
      <c r="FU36" s="357"/>
      <c r="FV36" s="357"/>
      <c r="FW36" s="357"/>
      <c r="FX36" s="357"/>
      <c r="FY36" s="357"/>
      <c r="FZ36" s="357"/>
      <c r="GA36" s="357"/>
      <c r="GB36" s="357"/>
      <c r="GC36" s="357"/>
      <c r="GD36" s="357"/>
      <c r="GE36" s="357"/>
      <c r="GF36" s="357"/>
      <c r="GG36" s="357"/>
      <c r="GH36" s="357"/>
      <c r="GI36" s="357"/>
      <c r="GJ36" s="357"/>
      <c r="GK36" s="357"/>
      <c r="GL36" s="357"/>
      <c r="GM36" s="357"/>
      <c r="GN36" s="357"/>
      <c r="GO36" s="357"/>
      <c r="GP36" s="357"/>
      <c r="GQ36" s="357"/>
      <c r="GR36" s="357"/>
      <c r="GS36" s="357"/>
      <c r="GT36" s="357"/>
      <c r="GU36" s="357"/>
      <c r="GV36" s="357"/>
      <c r="GW36" s="357"/>
      <c r="GX36" s="357"/>
      <c r="GY36" s="357"/>
      <c r="GZ36" s="357"/>
      <c r="HA36" s="357"/>
      <c r="HB36" s="357"/>
      <c r="HC36" s="357"/>
      <c r="HD36" s="357"/>
      <c r="HE36" s="357"/>
      <c r="HF36" s="357"/>
      <c r="HG36" s="357"/>
      <c r="HH36" s="357"/>
      <c r="HI36" s="357"/>
      <c r="HJ36" s="357"/>
      <c r="HK36" s="357"/>
      <c r="HL36" s="357"/>
      <c r="HM36" s="357"/>
      <c r="HN36" s="357"/>
      <c r="HO36" s="357"/>
      <c r="HP36" s="357"/>
      <c r="HQ36" s="357"/>
      <c r="HR36" s="357"/>
      <c r="HS36" s="357"/>
      <c r="HT36" s="357"/>
      <c r="HU36" s="357"/>
      <c r="HV36" s="357"/>
      <c r="HW36" s="357"/>
      <c r="HX36" s="357"/>
      <c r="HY36" s="357"/>
      <c r="HZ36" s="357"/>
      <c r="IA36" s="357"/>
      <c r="IB36" s="357"/>
    </row>
    <row r="37" spans="1:236" s="25" customFormat="1">
      <c r="A37" s="39"/>
      <c r="J37" s="138"/>
      <c r="K37" s="138"/>
      <c r="R37" s="138"/>
      <c r="S37" s="138"/>
      <c r="Z37" s="138"/>
      <c r="AA37" s="138"/>
      <c r="AH37" s="138"/>
      <c r="AI37" s="138"/>
    </row>
    <row r="38" spans="1:236" s="25" customFormat="1">
      <c r="A38" s="39"/>
      <c r="J38" s="138"/>
      <c r="K38" s="138"/>
      <c r="R38" s="138"/>
      <c r="S38" s="138"/>
      <c r="Z38" s="138"/>
      <c r="AA38" s="138"/>
      <c r="AH38" s="138"/>
      <c r="AI38" s="138"/>
    </row>
    <row r="39" spans="1:236" s="25" customFormat="1">
      <c r="A39" s="39"/>
      <c r="J39" s="138"/>
      <c r="K39" s="138"/>
      <c r="R39" s="138"/>
      <c r="S39" s="138"/>
      <c r="Z39" s="138"/>
      <c r="AA39" s="138"/>
      <c r="AH39" s="138"/>
      <c r="AI39" s="138"/>
    </row>
    <row r="40" spans="1:236" s="25" customFormat="1">
      <c r="A40" s="39"/>
      <c r="J40" s="138"/>
      <c r="K40" s="138"/>
      <c r="R40" s="138"/>
      <c r="S40" s="138"/>
      <c r="Z40" s="138"/>
      <c r="AA40" s="138"/>
      <c r="AH40" s="138"/>
      <c r="AI40" s="138"/>
    </row>
    <row r="41" spans="1:236" s="25" customFormat="1">
      <c r="A41" s="39"/>
      <c r="J41" s="138"/>
      <c r="K41" s="138"/>
      <c r="R41" s="138"/>
      <c r="S41" s="138"/>
      <c r="Z41" s="138"/>
      <c r="AA41" s="138"/>
      <c r="AH41" s="138"/>
      <c r="AI41" s="138"/>
    </row>
    <row r="42" spans="1:236" s="25" customFormat="1">
      <c r="A42" s="39"/>
      <c r="J42" s="138"/>
      <c r="K42" s="138"/>
      <c r="R42" s="138"/>
      <c r="S42" s="138"/>
      <c r="Z42" s="138"/>
      <c r="AA42" s="138"/>
      <c r="AH42" s="138"/>
      <c r="AI42" s="138"/>
    </row>
    <row r="43" spans="1:236" s="25" customFormat="1">
      <c r="A43" s="39"/>
      <c r="J43" s="138"/>
      <c r="K43" s="138"/>
      <c r="R43" s="138"/>
      <c r="S43" s="138"/>
      <c r="Z43" s="138"/>
      <c r="AA43" s="138"/>
      <c r="AH43" s="138"/>
      <c r="AI43" s="138"/>
    </row>
    <row r="44" spans="1:236" s="25" customFormat="1">
      <c r="A44" s="39"/>
      <c r="J44" s="138"/>
      <c r="K44" s="138"/>
      <c r="R44" s="138"/>
      <c r="S44" s="138"/>
      <c r="Z44" s="138"/>
      <c r="AA44" s="138"/>
      <c r="AH44" s="138"/>
      <c r="AI44" s="138"/>
    </row>
    <row r="45" spans="1:236" s="25" customFormat="1">
      <c r="A45" s="39"/>
      <c r="J45" s="138"/>
      <c r="K45" s="138"/>
      <c r="R45" s="138"/>
      <c r="S45" s="138"/>
      <c r="Z45" s="138"/>
      <c r="AA45" s="138"/>
      <c r="AH45" s="138"/>
      <c r="AI45" s="138"/>
    </row>
    <row r="46" spans="1:236" s="25" customFormat="1">
      <c r="A46" s="39"/>
      <c r="J46" s="138"/>
      <c r="K46" s="138"/>
      <c r="R46" s="138"/>
      <c r="S46" s="138"/>
      <c r="Z46" s="138"/>
      <c r="AA46" s="138"/>
      <c r="AH46" s="138"/>
      <c r="AI46" s="138"/>
    </row>
    <row r="47" spans="1:236" s="25" customFormat="1">
      <c r="A47" s="39"/>
      <c r="J47" s="138"/>
      <c r="K47" s="138"/>
      <c r="R47" s="138"/>
      <c r="S47" s="138"/>
      <c r="Z47" s="138"/>
      <c r="AA47" s="138"/>
      <c r="AH47" s="138"/>
      <c r="AI47" s="138"/>
    </row>
    <row r="48" spans="1:236" s="25" customFormat="1">
      <c r="A48" s="39"/>
      <c r="J48" s="138"/>
      <c r="K48" s="138"/>
      <c r="R48" s="138"/>
      <c r="S48" s="138"/>
      <c r="Z48" s="138"/>
      <c r="AA48" s="138"/>
      <c r="AH48" s="138"/>
      <c r="AI48" s="138"/>
    </row>
    <row r="49" spans="1:35" s="25" customFormat="1">
      <c r="A49" s="39"/>
      <c r="J49" s="138"/>
      <c r="K49" s="138"/>
      <c r="R49" s="138"/>
      <c r="S49" s="138"/>
      <c r="Z49" s="138"/>
      <c r="AA49" s="138"/>
      <c r="AH49" s="138"/>
      <c r="AI49" s="138"/>
    </row>
    <row r="50" spans="1:35" s="25" customFormat="1">
      <c r="A50" s="39"/>
      <c r="J50" s="138"/>
      <c r="K50" s="138"/>
      <c r="R50" s="138"/>
      <c r="S50" s="138"/>
      <c r="Z50" s="138"/>
      <c r="AA50" s="138"/>
      <c r="AH50" s="138"/>
      <c r="AI50" s="138"/>
    </row>
    <row r="51" spans="1:35" s="25" customFormat="1">
      <c r="A51" s="39"/>
      <c r="J51" s="138"/>
      <c r="K51" s="138"/>
      <c r="R51" s="138"/>
      <c r="S51" s="138"/>
      <c r="Z51" s="138"/>
      <c r="AA51" s="138"/>
      <c r="AH51" s="138"/>
      <c r="AI51" s="138"/>
    </row>
    <row r="52" spans="1:35" s="25" customFormat="1">
      <c r="A52" s="39"/>
      <c r="J52" s="138"/>
      <c r="K52" s="138"/>
      <c r="R52" s="138"/>
      <c r="S52" s="138"/>
      <c r="Z52" s="138"/>
      <c r="AA52" s="138"/>
      <c r="AH52" s="138"/>
      <c r="AI52" s="138"/>
    </row>
    <row r="53" spans="1:35" s="25" customFormat="1">
      <c r="A53" s="39"/>
      <c r="J53" s="138"/>
      <c r="K53" s="138"/>
      <c r="R53" s="138"/>
      <c r="S53" s="138"/>
      <c r="Z53" s="138"/>
      <c r="AA53" s="138"/>
      <c r="AH53" s="138"/>
      <c r="AI53" s="138"/>
    </row>
    <row r="54" spans="1:35" s="25" customFormat="1">
      <c r="A54" s="39"/>
      <c r="J54" s="138"/>
      <c r="K54" s="138"/>
      <c r="R54" s="138"/>
      <c r="S54" s="138"/>
      <c r="Z54" s="138"/>
      <c r="AA54" s="138"/>
      <c r="AH54" s="138"/>
      <c r="AI54" s="138"/>
    </row>
    <row r="55" spans="1:35" s="25" customFormat="1">
      <c r="A55" s="39"/>
      <c r="J55" s="138"/>
      <c r="K55" s="138"/>
      <c r="R55" s="138"/>
      <c r="S55" s="138"/>
      <c r="Z55" s="138"/>
      <c r="AA55" s="138"/>
      <c r="AH55" s="138"/>
      <c r="AI55" s="138"/>
    </row>
    <row r="56" spans="1:35" s="25" customFormat="1">
      <c r="A56" s="39"/>
      <c r="J56" s="138"/>
      <c r="K56" s="138"/>
      <c r="R56" s="138"/>
      <c r="S56" s="138"/>
      <c r="Z56" s="138"/>
      <c r="AA56" s="138"/>
      <c r="AH56" s="138"/>
      <c r="AI56" s="138"/>
    </row>
    <row r="57" spans="1:35" s="25" customFormat="1">
      <c r="A57" s="39"/>
      <c r="J57" s="138"/>
      <c r="K57" s="138"/>
      <c r="R57" s="138"/>
      <c r="S57" s="138"/>
      <c r="Z57" s="138"/>
      <c r="AA57" s="138"/>
      <c r="AH57" s="138"/>
      <c r="AI57" s="138"/>
    </row>
    <row r="58" spans="1:35" s="25" customFormat="1">
      <c r="A58" s="39"/>
      <c r="J58" s="138"/>
      <c r="K58" s="138"/>
      <c r="R58" s="138"/>
      <c r="S58" s="138"/>
      <c r="Z58" s="138"/>
      <c r="AA58" s="138"/>
      <c r="AH58" s="138"/>
      <c r="AI58" s="138"/>
    </row>
    <row r="59" spans="1:35" s="25" customFormat="1">
      <c r="A59" s="39"/>
      <c r="J59" s="138"/>
      <c r="K59" s="138"/>
      <c r="R59" s="138"/>
      <c r="S59" s="138"/>
      <c r="Z59" s="138"/>
      <c r="AA59" s="138"/>
      <c r="AH59" s="138"/>
      <c r="AI59" s="138"/>
    </row>
    <row r="60" spans="1:35" s="25" customFormat="1">
      <c r="A60" s="39"/>
      <c r="J60" s="138"/>
      <c r="K60" s="138"/>
      <c r="R60" s="138"/>
      <c r="S60" s="138"/>
      <c r="Z60" s="138"/>
      <c r="AA60" s="138"/>
      <c r="AH60" s="138"/>
      <c r="AI60" s="138"/>
    </row>
    <row r="61" spans="1:35" s="25" customFormat="1">
      <c r="A61" s="39"/>
      <c r="J61" s="138"/>
      <c r="K61" s="138"/>
      <c r="R61" s="138"/>
      <c r="S61" s="138"/>
      <c r="Z61" s="138"/>
      <c r="AA61" s="138"/>
      <c r="AH61" s="138"/>
      <c r="AI61" s="138"/>
    </row>
    <row r="62" spans="1:35" s="25" customFormat="1">
      <c r="A62" s="39"/>
      <c r="J62" s="138"/>
      <c r="K62" s="138"/>
      <c r="R62" s="138"/>
      <c r="S62" s="138"/>
      <c r="Z62" s="138"/>
      <c r="AA62" s="138"/>
      <c r="AH62" s="138"/>
      <c r="AI62" s="138"/>
    </row>
    <row r="63" spans="1:35" s="25" customFormat="1">
      <c r="A63" s="39"/>
      <c r="J63" s="138"/>
      <c r="K63" s="138"/>
      <c r="R63" s="138"/>
      <c r="S63" s="138"/>
      <c r="Z63" s="138"/>
      <c r="AA63" s="138"/>
      <c r="AH63" s="138"/>
      <c r="AI63" s="138"/>
    </row>
    <row r="64" spans="1:35" s="25" customFormat="1">
      <c r="A64" s="39"/>
      <c r="J64" s="138"/>
      <c r="K64" s="138"/>
      <c r="R64" s="138"/>
      <c r="S64" s="138"/>
      <c r="Z64" s="138"/>
      <c r="AA64" s="138"/>
      <c r="AH64" s="138"/>
      <c r="AI64" s="138"/>
    </row>
    <row r="65" spans="1:35" s="25" customFormat="1">
      <c r="A65" s="39"/>
      <c r="J65" s="138"/>
      <c r="K65" s="138"/>
      <c r="R65" s="138"/>
      <c r="S65" s="138"/>
      <c r="Z65" s="138"/>
      <c r="AA65" s="138"/>
      <c r="AH65" s="138"/>
      <c r="AI65" s="138"/>
    </row>
    <row r="66" spans="1:35" s="25" customFormat="1">
      <c r="A66" s="39"/>
      <c r="J66" s="138"/>
      <c r="K66" s="138"/>
      <c r="R66" s="138"/>
      <c r="S66" s="138"/>
      <c r="Z66" s="138"/>
      <c r="AA66" s="138"/>
      <c r="AH66" s="138"/>
      <c r="AI66" s="138"/>
    </row>
    <row r="67" spans="1:35" s="25" customFormat="1">
      <c r="A67" s="39"/>
      <c r="J67" s="138"/>
      <c r="K67" s="138"/>
      <c r="R67" s="138"/>
      <c r="S67" s="138"/>
      <c r="Z67" s="138"/>
      <c r="AA67" s="138"/>
      <c r="AH67" s="138"/>
      <c r="AI67" s="138"/>
    </row>
    <row r="68" spans="1:35" s="25" customFormat="1">
      <c r="A68" s="39"/>
      <c r="J68" s="138"/>
      <c r="K68" s="138"/>
      <c r="R68" s="138"/>
      <c r="S68" s="138"/>
      <c r="Z68" s="138"/>
      <c r="AA68" s="138"/>
      <c r="AH68" s="138"/>
      <c r="AI68" s="138"/>
    </row>
    <row r="69" spans="1:35" s="25" customFormat="1">
      <c r="A69" s="39"/>
      <c r="J69" s="138"/>
      <c r="K69" s="138"/>
      <c r="R69" s="138"/>
      <c r="S69" s="138"/>
      <c r="Z69" s="138"/>
      <c r="AA69" s="138"/>
      <c r="AH69" s="138"/>
      <c r="AI69" s="138"/>
    </row>
    <row r="70" spans="1:35" s="25" customFormat="1">
      <c r="A70" s="39"/>
      <c r="J70" s="138"/>
      <c r="K70" s="138"/>
      <c r="R70" s="138"/>
      <c r="S70" s="138"/>
      <c r="Z70" s="138"/>
      <c r="AA70" s="138"/>
      <c r="AH70" s="138"/>
      <c r="AI70" s="138"/>
    </row>
    <row r="71" spans="1:35" s="25" customFormat="1">
      <c r="A71" s="39"/>
      <c r="J71" s="138"/>
      <c r="K71" s="138"/>
      <c r="R71" s="138"/>
      <c r="S71" s="138"/>
      <c r="Z71" s="138"/>
      <c r="AA71" s="138"/>
      <c r="AH71" s="138"/>
      <c r="AI71" s="138"/>
    </row>
    <row r="72" spans="1:35" s="25" customFormat="1">
      <c r="A72" s="39"/>
      <c r="J72" s="138"/>
      <c r="K72" s="138"/>
      <c r="R72" s="138"/>
      <c r="S72" s="138"/>
      <c r="Z72" s="138"/>
      <c r="AA72" s="138"/>
      <c r="AH72" s="138"/>
      <c r="AI72" s="138"/>
    </row>
    <row r="73" spans="1:35" s="25" customFormat="1">
      <c r="A73" s="39"/>
      <c r="J73" s="138"/>
      <c r="K73" s="138"/>
      <c r="R73" s="138"/>
      <c r="S73" s="138"/>
      <c r="Z73" s="138"/>
      <c r="AA73" s="138"/>
      <c r="AH73" s="138"/>
      <c r="AI73" s="138"/>
    </row>
    <row r="74" spans="1:35" s="25" customFormat="1">
      <c r="A74" s="39"/>
      <c r="J74" s="138"/>
      <c r="K74" s="138"/>
      <c r="R74" s="138"/>
      <c r="S74" s="138"/>
      <c r="Z74" s="138"/>
      <c r="AA74" s="138"/>
      <c r="AH74" s="138"/>
      <c r="AI74" s="138"/>
    </row>
    <row r="75" spans="1:35" s="25" customFormat="1">
      <c r="A75" s="39"/>
      <c r="J75" s="138"/>
      <c r="K75" s="138"/>
      <c r="R75" s="138"/>
      <c r="S75" s="138"/>
      <c r="Z75" s="138"/>
      <c r="AA75" s="138"/>
      <c r="AH75" s="138"/>
      <c r="AI75" s="138"/>
    </row>
    <row r="76" spans="1:35" s="25" customFormat="1">
      <c r="A76" s="39"/>
      <c r="J76" s="138"/>
      <c r="K76" s="138"/>
      <c r="R76" s="138"/>
      <c r="S76" s="138"/>
      <c r="Z76" s="138"/>
      <c r="AA76" s="138"/>
      <c r="AH76" s="138"/>
      <c r="AI76" s="138"/>
    </row>
    <row r="77" spans="1:35" s="25" customFormat="1">
      <c r="A77" s="39"/>
      <c r="J77" s="138"/>
      <c r="K77" s="138"/>
      <c r="R77" s="138"/>
      <c r="S77" s="138"/>
      <c r="Z77" s="138"/>
      <c r="AA77" s="138"/>
      <c r="AH77" s="138"/>
      <c r="AI77" s="138"/>
    </row>
    <row r="78" spans="1:35" s="25" customFormat="1">
      <c r="A78" s="39"/>
      <c r="J78" s="138"/>
      <c r="K78" s="138"/>
      <c r="R78" s="138"/>
      <c r="S78" s="138"/>
      <c r="Z78" s="138"/>
      <c r="AA78" s="138"/>
      <c r="AH78" s="138"/>
      <c r="AI78" s="138"/>
    </row>
    <row r="79" spans="1:35" s="25" customFormat="1">
      <c r="A79" s="39"/>
      <c r="D79" s="26"/>
      <c r="J79" s="138"/>
      <c r="K79" s="138"/>
      <c r="R79" s="138"/>
      <c r="S79" s="138"/>
      <c r="Z79" s="138"/>
      <c r="AA79" s="138"/>
      <c r="AH79" s="138"/>
      <c r="AI79" s="13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U98"/>
  <sheetViews>
    <sheetView workbookViewId="0">
      <pane xSplit="3" ySplit="4" topLeftCell="T5"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5.58203125" style="39" customWidth="1"/>
    <col min="2" max="2" width="31.33203125" style="26" customWidth="1"/>
    <col min="3" max="3" width="24.5" style="26" customWidth="1"/>
    <col min="4" max="4" width="10.5" style="26" customWidth="1"/>
    <col min="5" max="5" width="7.75" style="26" bestFit="1" customWidth="1"/>
    <col min="6" max="6" width="10.83203125" style="26" customWidth="1"/>
    <col min="7" max="7" width="10.08203125" style="26" bestFit="1" customWidth="1"/>
    <col min="8" max="8" width="7.9140625" style="26" bestFit="1" customWidth="1"/>
    <col min="9" max="9" width="11.25" style="26" customWidth="1"/>
    <col min="10" max="10" width="7.25" style="112" customWidth="1"/>
    <col min="11" max="11" width="7.08203125" style="112" customWidth="1"/>
    <col min="12" max="12" width="10.1640625" style="26" bestFit="1" customWidth="1"/>
    <col min="13" max="13" width="8.08203125" style="26" bestFit="1" customWidth="1"/>
    <col min="14" max="14" width="10.08203125" style="26" bestFit="1" customWidth="1"/>
    <col min="15" max="15" width="10" style="26" bestFit="1" customWidth="1"/>
    <col min="16" max="16" width="8.25" style="26" bestFit="1" customWidth="1"/>
    <col min="17" max="17" width="9.83203125" style="26" bestFit="1" customWidth="1"/>
    <col min="18" max="19" width="9.4140625" style="112" bestFit="1" customWidth="1"/>
    <col min="20" max="20" width="10.08203125" style="26" bestFit="1" customWidth="1"/>
    <col min="21" max="21" width="7.9140625" style="26" bestFit="1" customWidth="1"/>
    <col min="22" max="22" width="10.4140625" style="26" bestFit="1" customWidth="1"/>
    <col min="23" max="23" width="9.9140625" style="26" bestFit="1" customWidth="1"/>
    <col min="24" max="24" width="8.25" style="26" bestFit="1" customWidth="1"/>
    <col min="25" max="25" width="10.4140625" style="26" bestFit="1" customWidth="1"/>
    <col min="26" max="27" width="9.4140625" style="112" bestFit="1" customWidth="1"/>
    <col min="28" max="28" width="3.58203125" style="25" customWidth="1"/>
    <col min="29" max="229" width="11" style="25"/>
    <col min="230" max="16364" width="11" style="26"/>
    <col min="16365" max="16365" width="1.75" style="26" bestFit="1" customWidth="1"/>
    <col min="16366" max="16384" width="1.58203125" style="26" customWidth="1"/>
  </cols>
  <sheetData>
    <row r="1" spans="1:35">
      <c r="A1" s="20"/>
      <c r="B1" s="20" t="s">
        <v>181</v>
      </c>
      <c r="C1" s="19"/>
      <c r="D1" s="19"/>
      <c r="E1" s="19"/>
      <c r="F1" s="19"/>
      <c r="G1" s="19"/>
      <c r="H1" s="19"/>
      <c r="I1" s="19"/>
      <c r="J1" s="103"/>
      <c r="K1" s="103"/>
      <c r="L1" s="25"/>
      <c r="M1" s="25"/>
      <c r="N1" s="25"/>
      <c r="O1" s="25"/>
      <c r="P1" s="25"/>
      <c r="Q1" s="25"/>
      <c r="R1" s="138"/>
      <c r="S1" s="138"/>
      <c r="T1" s="25"/>
      <c r="U1" s="25"/>
      <c r="V1" s="25"/>
      <c r="W1" s="25"/>
      <c r="X1" s="25"/>
      <c r="Y1" s="25"/>
      <c r="Z1" s="138"/>
      <c r="AA1" s="138"/>
    </row>
    <row r="2" spans="1:35">
      <c r="A2" s="29"/>
      <c r="B2" s="116" t="s">
        <v>268</v>
      </c>
      <c r="C2" s="116" t="s">
        <v>269</v>
      </c>
      <c r="D2" s="29" t="str">
        <f>$B$1&amp;D4&amp;D3</f>
        <v>SEPARADOPre IFRS161H19</v>
      </c>
      <c r="E2" s="29" t="str">
        <f>$B$1&amp;E3&amp;E4</f>
        <v>SEPARADOAdj1H19</v>
      </c>
      <c r="F2" s="29" t="str">
        <f t="shared" ref="F2:K2" si="0">$B$1&amp;F4&amp;F3</f>
        <v>SEPARADOPost IFRS161H19</v>
      </c>
      <c r="G2" s="29" t="str">
        <f t="shared" si="0"/>
        <v>SEPARADOPre IFRS161H18</v>
      </c>
      <c r="H2" s="29" t="str">
        <f>$B$1&amp;H3&amp;H4</f>
        <v>SEPARADOAdj1H18</v>
      </c>
      <c r="I2" s="29" t="str">
        <f t="shared" si="0"/>
        <v>SEPARADOPost IFRS161H18</v>
      </c>
      <c r="J2" s="322" t="str">
        <f t="shared" si="0"/>
        <v>SEPARADOPre IFRS16% Var</v>
      </c>
      <c r="K2" s="322" t="str">
        <f t="shared" si="0"/>
        <v>SEPARADOPost IFRS16% Var</v>
      </c>
      <c r="L2" s="29" t="str">
        <f>$B$1&amp;L4&amp;L3</f>
        <v>SEPARADOPre IFRS169M19</v>
      </c>
      <c r="M2" s="29" t="str">
        <f>$B$1&amp;M3&amp;M4</f>
        <v>SEPARADOAdj9M19</v>
      </c>
      <c r="N2" s="29" t="str">
        <f t="shared" ref="N2:S2" si="1">$B$1&amp;N4&amp;N3</f>
        <v>SEPARADOPost IFRS169M19</v>
      </c>
      <c r="O2" s="29" t="str">
        <f t="shared" si="1"/>
        <v>SEPARADOPre IFRS169M18</v>
      </c>
      <c r="P2" s="29" t="str">
        <f>$B$1&amp;P3&amp;P4</f>
        <v>SEPARADOAdj9M18</v>
      </c>
      <c r="Q2" s="29" t="str">
        <f t="shared" si="1"/>
        <v>SEPARADOPost IFRS169M18</v>
      </c>
      <c r="R2" s="322" t="str">
        <f t="shared" si="1"/>
        <v>SEPARADOPre IFRS16% Var</v>
      </c>
      <c r="S2" s="322" t="str">
        <f t="shared" si="1"/>
        <v>SEPARADOPost IFRS16% Var</v>
      </c>
      <c r="T2" s="29" t="str">
        <f>$B$1&amp;T4&amp;T3</f>
        <v>SEPARADOPre IFRS16FY19</v>
      </c>
      <c r="U2" s="29" t="str">
        <f>$B$1&amp;U3&amp;U4</f>
        <v>SEPARADOAdjFY19</v>
      </c>
      <c r="V2" s="29" t="str">
        <f t="shared" ref="V2:AA2" si="2">$B$1&amp;V4&amp;V3</f>
        <v>SEPARADOPost IFRS16FY19</v>
      </c>
      <c r="W2" s="29" t="str">
        <f t="shared" si="2"/>
        <v>SEPARADOPre IFRS16FY18</v>
      </c>
      <c r="X2" s="29" t="str">
        <f>$B$1&amp;X3&amp;X4</f>
        <v>SEPARADOAdjFY18</v>
      </c>
      <c r="Y2" s="29" t="str">
        <f t="shared" si="2"/>
        <v>SEPARADOPost IFRS16FY18</v>
      </c>
      <c r="Z2" s="322" t="str">
        <f t="shared" si="2"/>
        <v>SEPARADOPre IFRS16% Var</v>
      </c>
      <c r="AA2" s="322" t="str">
        <f t="shared" si="2"/>
        <v>SEPARADOPost IFRS16% Var</v>
      </c>
      <c r="AB2" s="39"/>
    </row>
    <row r="3" spans="1:35" s="25" customFormat="1" ht="19.5" customHeight="1">
      <c r="A3" s="325" t="s">
        <v>150</v>
      </c>
      <c r="B3" s="32" t="s">
        <v>318</v>
      </c>
      <c r="C3" s="32" t="s">
        <v>239</v>
      </c>
      <c r="D3" s="327" t="s">
        <v>234</v>
      </c>
      <c r="E3" s="328" t="s">
        <v>153</v>
      </c>
      <c r="F3" s="329" t="s">
        <v>234</v>
      </c>
      <c r="G3" s="327" t="s">
        <v>235</v>
      </c>
      <c r="H3" s="328" t="s">
        <v>153</v>
      </c>
      <c r="I3" s="329" t="s">
        <v>235</v>
      </c>
      <c r="J3" s="330" t="s">
        <v>310</v>
      </c>
      <c r="K3" s="330" t="s">
        <v>310</v>
      </c>
      <c r="L3" s="327" t="s">
        <v>236</v>
      </c>
      <c r="M3" s="328" t="s">
        <v>153</v>
      </c>
      <c r="N3" s="329" t="s">
        <v>236</v>
      </c>
      <c r="O3" s="327" t="s">
        <v>237</v>
      </c>
      <c r="P3" s="328" t="s">
        <v>153</v>
      </c>
      <c r="Q3" s="329" t="s">
        <v>237</v>
      </c>
      <c r="R3" s="330" t="s">
        <v>310</v>
      </c>
      <c r="S3" s="330" t="s">
        <v>310</v>
      </c>
      <c r="T3" s="327" t="s">
        <v>276</v>
      </c>
      <c r="U3" s="328" t="s">
        <v>153</v>
      </c>
      <c r="V3" s="329" t="s">
        <v>276</v>
      </c>
      <c r="W3" s="327" t="s">
        <v>277</v>
      </c>
      <c r="X3" s="328" t="s">
        <v>153</v>
      </c>
      <c r="Y3" s="329" t="s">
        <v>277</v>
      </c>
      <c r="Z3" s="330" t="s">
        <v>310</v>
      </c>
      <c r="AA3" s="330" t="s">
        <v>310</v>
      </c>
    </row>
    <row r="4" spans="1:35" s="25" customFormat="1" ht="24.75" customHeight="1" thickBot="1">
      <c r="A4" s="235"/>
      <c r="B4" s="375" t="s">
        <v>198</v>
      </c>
      <c r="C4" s="376" t="s">
        <v>149</v>
      </c>
      <c r="D4" s="302" t="s">
        <v>155</v>
      </c>
      <c r="E4" s="377" t="str">
        <f>D3</f>
        <v>1H19</v>
      </c>
      <c r="F4" s="332" t="s">
        <v>156</v>
      </c>
      <c r="G4" s="302" t="s">
        <v>155</v>
      </c>
      <c r="H4" s="377" t="str">
        <f>G3</f>
        <v>1H18</v>
      </c>
      <c r="I4" s="332" t="s">
        <v>156</v>
      </c>
      <c r="J4" s="333" t="s">
        <v>155</v>
      </c>
      <c r="K4" s="333" t="s">
        <v>156</v>
      </c>
      <c r="L4" s="302" t="s">
        <v>155</v>
      </c>
      <c r="M4" s="377" t="str">
        <f>L3</f>
        <v>9M19</v>
      </c>
      <c r="N4" s="332" t="s">
        <v>156</v>
      </c>
      <c r="O4" s="302" t="s">
        <v>155</v>
      </c>
      <c r="P4" s="377" t="str">
        <f>O3</f>
        <v>9M18</v>
      </c>
      <c r="Q4" s="332" t="s">
        <v>156</v>
      </c>
      <c r="R4" s="333" t="s">
        <v>155</v>
      </c>
      <c r="S4" s="333" t="s">
        <v>156</v>
      </c>
      <c r="T4" s="302" t="s">
        <v>155</v>
      </c>
      <c r="U4" s="377" t="str">
        <f>T3</f>
        <v>FY19</v>
      </c>
      <c r="V4" s="332" t="s">
        <v>156</v>
      </c>
      <c r="W4" s="302" t="s">
        <v>155</v>
      </c>
      <c r="X4" s="377" t="str">
        <f>W3</f>
        <v>FY18</v>
      </c>
      <c r="Y4" s="332" t="s">
        <v>156</v>
      </c>
      <c r="Z4" s="333" t="s">
        <v>155</v>
      </c>
      <c r="AA4" s="333" t="s">
        <v>156</v>
      </c>
    </row>
    <row r="5" spans="1:35" s="25" customFormat="1" hidden="1" outlineLevel="1">
      <c r="A5" s="43" t="s">
        <v>0</v>
      </c>
      <c r="B5" s="44" t="s">
        <v>200</v>
      </c>
      <c r="C5" s="44" t="s">
        <v>1</v>
      </c>
      <c r="D5" s="49">
        <v>5259483</v>
      </c>
      <c r="E5" s="334">
        <v>0</v>
      </c>
      <c r="F5" s="335">
        <v>5259483</v>
      </c>
      <c r="G5" s="49">
        <v>5108402</v>
      </c>
      <c r="H5" s="334">
        <v>0</v>
      </c>
      <c r="I5" s="335">
        <v>5108402</v>
      </c>
      <c r="J5" s="46">
        <f t="shared" ref="J5:J10" si="3">IF((ABS((D5/G5)-1))&lt;100%,(D5/G5)-1,"N/A")</f>
        <v>2.957500212395181E-2</v>
      </c>
      <c r="K5" s="46">
        <f t="shared" ref="K5:K10" si="4">IF((ABS((F5/I5)-1))&lt;100%,(F5/I5)-1,"N/A")</f>
        <v>2.957500212395181E-2</v>
      </c>
      <c r="L5" s="49">
        <v>7934566</v>
      </c>
      <c r="M5" s="334">
        <v>0</v>
      </c>
      <c r="N5" s="335">
        <v>7934566</v>
      </c>
      <c r="O5" s="49">
        <v>7655190</v>
      </c>
      <c r="P5" s="334">
        <v>0</v>
      </c>
      <c r="Q5" s="335">
        <v>7655190</v>
      </c>
      <c r="R5" s="46">
        <f t="shared" ref="R5:R10" si="5">IF((ABS((L5/O5)-1))&lt;100%,(L5/O5)-1,"N/A")</f>
        <v>3.6494979223245849E-2</v>
      </c>
      <c r="S5" s="46">
        <f t="shared" ref="S5:S10" si="6">IF((ABS((N5/Q5)-1))&lt;100%,(N5/Q5)-1,"N/A")</f>
        <v>3.6494979223245849E-2</v>
      </c>
      <c r="T5" s="49">
        <v>11044128</v>
      </c>
      <c r="U5" s="334">
        <v>0</v>
      </c>
      <c r="V5" s="335">
        <v>11044128</v>
      </c>
      <c r="W5" s="49">
        <v>10619523</v>
      </c>
      <c r="X5" s="334">
        <v>0</v>
      </c>
      <c r="Y5" s="335">
        <v>10619523</v>
      </c>
      <c r="Z5" s="46">
        <f t="shared" ref="Z5:Z10" si="7">IF((ABS((T5/W5)-1))&lt;100%,(T5/W5)-1,"N/A")</f>
        <v>3.9983434284195152E-2</v>
      </c>
      <c r="AA5" s="46">
        <f t="shared" ref="AA5:AA10" si="8">IF((ABS((V5/Y5)-1))&lt;100%,(V5/Y5)-1,"N/A")</f>
        <v>3.9983434284195152E-2</v>
      </c>
      <c r="AB5" s="49"/>
      <c r="AC5" s="334"/>
      <c r="AD5" s="335"/>
      <c r="AE5" s="49"/>
      <c r="AF5" s="334"/>
      <c r="AG5" s="335"/>
      <c r="AH5" s="46"/>
      <c r="AI5" s="46"/>
    </row>
    <row r="6" spans="1:35" s="25" customFormat="1" hidden="1" outlineLevel="1">
      <c r="A6" s="43" t="s">
        <v>2</v>
      </c>
      <c r="B6" s="44" t="s">
        <v>2</v>
      </c>
      <c r="C6" s="44" t="s">
        <v>3</v>
      </c>
      <c r="D6" s="49">
        <v>177603</v>
      </c>
      <c r="E6" s="334">
        <v>0</v>
      </c>
      <c r="F6" s="335">
        <v>177603</v>
      </c>
      <c r="G6" s="49">
        <v>177389</v>
      </c>
      <c r="H6" s="334">
        <v>0</v>
      </c>
      <c r="I6" s="335">
        <v>177389</v>
      </c>
      <c r="J6" s="46">
        <f t="shared" si="3"/>
        <v>1.2063882202391074E-3</v>
      </c>
      <c r="K6" s="46">
        <f t="shared" si="4"/>
        <v>1.2063882202391074E-3</v>
      </c>
      <c r="L6" s="49">
        <v>293652</v>
      </c>
      <c r="M6" s="334">
        <v>0</v>
      </c>
      <c r="N6" s="335">
        <v>293652</v>
      </c>
      <c r="O6" s="49">
        <v>286838</v>
      </c>
      <c r="P6" s="334">
        <v>0</v>
      </c>
      <c r="Q6" s="335">
        <v>286838</v>
      </c>
      <c r="R6" s="46">
        <f t="shared" si="5"/>
        <v>2.3755569345763172E-2</v>
      </c>
      <c r="S6" s="46">
        <f t="shared" si="6"/>
        <v>2.3755569345763172E-2</v>
      </c>
      <c r="T6" s="49">
        <v>440144</v>
      </c>
      <c r="U6" s="334">
        <v>0</v>
      </c>
      <c r="V6" s="335">
        <v>440144</v>
      </c>
      <c r="W6" s="49">
        <v>401613</v>
      </c>
      <c r="X6" s="334">
        <v>-1</v>
      </c>
      <c r="Y6" s="335">
        <v>401612</v>
      </c>
      <c r="Z6" s="46">
        <f t="shared" si="7"/>
        <v>9.5940619452059561E-2</v>
      </c>
      <c r="AA6" s="46">
        <f t="shared" si="8"/>
        <v>9.5943348306325449E-2</v>
      </c>
      <c r="AB6" s="49"/>
      <c r="AC6" s="334"/>
      <c r="AD6" s="335"/>
      <c r="AE6" s="49"/>
      <c r="AF6" s="334"/>
      <c r="AG6" s="335"/>
      <c r="AH6" s="46"/>
      <c r="AI6" s="46"/>
    </row>
    <row r="7" spans="1:35" s="25" customFormat="1" collapsed="1">
      <c r="A7" s="68" t="s">
        <v>4</v>
      </c>
      <c r="B7" s="162" t="s">
        <v>4</v>
      </c>
      <c r="C7" s="162" t="s">
        <v>5</v>
      </c>
      <c r="D7" s="53">
        <v>5437086</v>
      </c>
      <c r="E7" s="336">
        <v>0</v>
      </c>
      <c r="F7" s="337">
        <v>5437086</v>
      </c>
      <c r="G7" s="53">
        <v>5285791</v>
      </c>
      <c r="H7" s="336">
        <v>0</v>
      </c>
      <c r="I7" s="337">
        <v>5285791</v>
      </c>
      <c r="J7" s="52">
        <f t="shared" si="3"/>
        <v>2.8622962958618769E-2</v>
      </c>
      <c r="K7" s="52">
        <f t="shared" si="4"/>
        <v>2.8622962958618769E-2</v>
      </c>
      <c r="L7" s="53">
        <v>8228218</v>
      </c>
      <c r="M7" s="336">
        <v>0</v>
      </c>
      <c r="N7" s="337">
        <v>8228218</v>
      </c>
      <c r="O7" s="53">
        <v>7942028</v>
      </c>
      <c r="P7" s="336">
        <v>0</v>
      </c>
      <c r="Q7" s="337">
        <v>7942028</v>
      </c>
      <c r="R7" s="52">
        <f t="shared" si="5"/>
        <v>3.6034876734254873E-2</v>
      </c>
      <c r="S7" s="52">
        <f t="shared" si="6"/>
        <v>3.6034876734254873E-2</v>
      </c>
      <c r="T7" s="53">
        <v>11484272</v>
      </c>
      <c r="U7" s="336">
        <v>0</v>
      </c>
      <c r="V7" s="337">
        <v>11484272</v>
      </c>
      <c r="W7" s="53">
        <v>11021136</v>
      </c>
      <c r="X7" s="336">
        <v>-1</v>
      </c>
      <c r="Y7" s="337">
        <v>11021135</v>
      </c>
      <c r="Z7" s="52">
        <f t="shared" si="7"/>
        <v>4.2022528349164645E-2</v>
      </c>
      <c r="AA7" s="52">
        <f t="shared" si="8"/>
        <v>4.2022622896825013E-2</v>
      </c>
      <c r="AB7" s="53"/>
      <c r="AC7" s="336"/>
      <c r="AD7" s="337"/>
      <c r="AE7" s="53"/>
      <c r="AF7" s="336"/>
      <c r="AG7" s="337"/>
      <c r="AH7" s="52"/>
      <c r="AI7" s="52"/>
    </row>
    <row r="8" spans="1:35" s="25" customFormat="1" hidden="1" outlineLevel="1">
      <c r="A8" s="43" t="s">
        <v>6</v>
      </c>
      <c r="B8" s="44" t="s">
        <v>6</v>
      </c>
      <c r="C8" s="44" t="s">
        <v>130</v>
      </c>
      <c r="D8" s="49">
        <v>-4309022</v>
      </c>
      <c r="E8" s="334">
        <v>21903</v>
      </c>
      <c r="F8" s="335">
        <v>-4287119</v>
      </c>
      <c r="G8" s="49">
        <v>-4139967</v>
      </c>
      <c r="H8" s="334">
        <v>23012</v>
      </c>
      <c r="I8" s="335">
        <v>-4116955</v>
      </c>
      <c r="J8" s="55">
        <f t="shared" si="3"/>
        <v>4.0834866558115079E-2</v>
      </c>
      <c r="K8" s="55">
        <f t="shared" si="4"/>
        <v>4.1332489667727623E-2</v>
      </c>
      <c r="L8" s="49">
        <v>-6498890</v>
      </c>
      <c r="M8" s="334">
        <v>32097</v>
      </c>
      <c r="N8" s="335">
        <v>-6466793</v>
      </c>
      <c r="O8" s="49">
        <v>-6223723</v>
      </c>
      <c r="P8" s="334">
        <v>34177</v>
      </c>
      <c r="Q8" s="335">
        <v>-6189546</v>
      </c>
      <c r="R8" s="55">
        <f t="shared" si="5"/>
        <v>4.4212603934975947E-2</v>
      </c>
      <c r="S8" s="55">
        <f t="shared" si="6"/>
        <v>4.4792784478861591E-2</v>
      </c>
      <c r="T8" s="49">
        <v>-8982275</v>
      </c>
      <c r="U8" s="334">
        <v>51953</v>
      </c>
      <c r="V8" s="335">
        <v>-8930322</v>
      </c>
      <c r="W8" s="49">
        <v>-8587237</v>
      </c>
      <c r="X8" s="334">
        <v>49531</v>
      </c>
      <c r="Y8" s="335">
        <v>-8537706</v>
      </c>
      <c r="Z8" s="55">
        <f t="shared" si="7"/>
        <v>4.6002922709597938E-2</v>
      </c>
      <c r="AA8" s="55">
        <f t="shared" si="8"/>
        <v>4.5986123204523555E-2</v>
      </c>
      <c r="AB8" s="49"/>
      <c r="AC8" s="334"/>
      <c r="AD8" s="335"/>
      <c r="AE8" s="49"/>
      <c r="AF8" s="334"/>
      <c r="AG8" s="335"/>
      <c r="AH8" s="55"/>
      <c r="AI8" s="55"/>
    </row>
    <row r="9" spans="1:35" s="25" customFormat="1" hidden="1" outlineLevel="1">
      <c r="A9" s="43" t="s">
        <v>97</v>
      </c>
      <c r="B9" s="44" t="s">
        <v>207</v>
      </c>
      <c r="C9" s="44" t="s">
        <v>98</v>
      </c>
      <c r="D9" s="49">
        <v>-10356</v>
      </c>
      <c r="E9" s="334">
        <v>-14038</v>
      </c>
      <c r="F9" s="335">
        <v>-24394</v>
      </c>
      <c r="G9" s="49">
        <v>-9017</v>
      </c>
      <c r="H9" s="334">
        <v>-15051</v>
      </c>
      <c r="I9" s="335">
        <v>-24068</v>
      </c>
      <c r="J9" s="55">
        <f t="shared" si="3"/>
        <v>0.14849728291005881</v>
      </c>
      <c r="K9" s="55">
        <f t="shared" si="4"/>
        <v>1.3544955958118665E-2</v>
      </c>
      <c r="L9" s="49">
        <v>-16842</v>
      </c>
      <c r="M9" s="334">
        <v>-20608</v>
      </c>
      <c r="N9" s="335">
        <v>-37450</v>
      </c>
      <c r="O9" s="49">
        <v>-13280</v>
      </c>
      <c r="P9" s="334">
        <v>-22279</v>
      </c>
      <c r="Q9" s="335">
        <v>-35559</v>
      </c>
      <c r="R9" s="55">
        <f t="shared" si="5"/>
        <v>0.268222891566265</v>
      </c>
      <c r="S9" s="55">
        <f t="shared" si="6"/>
        <v>5.3179223262746378E-2</v>
      </c>
      <c r="T9" s="49">
        <v>-23117</v>
      </c>
      <c r="U9" s="334">
        <v>-29370</v>
      </c>
      <c r="V9" s="335">
        <v>-52487</v>
      </c>
      <c r="W9" s="49">
        <v>-13741</v>
      </c>
      <c r="X9" s="334">
        <v>-33649</v>
      </c>
      <c r="Y9" s="335">
        <v>-47390</v>
      </c>
      <c r="Z9" s="55">
        <f t="shared" si="7"/>
        <v>0.68233753001964925</v>
      </c>
      <c r="AA9" s="55">
        <f t="shared" si="8"/>
        <v>0.10755433635788147</v>
      </c>
      <c r="AB9" s="49"/>
      <c r="AC9" s="334"/>
      <c r="AD9" s="335"/>
      <c r="AE9" s="49"/>
      <c r="AF9" s="334"/>
      <c r="AG9" s="335"/>
      <c r="AH9" s="55"/>
      <c r="AI9" s="55"/>
    </row>
    <row r="10" spans="1:35" s="25" customFormat="1" collapsed="1">
      <c r="A10" s="68" t="s">
        <v>7</v>
      </c>
      <c r="B10" s="162" t="s">
        <v>7</v>
      </c>
      <c r="C10" s="162" t="s">
        <v>8</v>
      </c>
      <c r="D10" s="53">
        <v>1117708</v>
      </c>
      <c r="E10" s="336">
        <v>7865</v>
      </c>
      <c r="F10" s="337">
        <v>1125573</v>
      </c>
      <c r="G10" s="53">
        <v>1136807</v>
      </c>
      <c r="H10" s="336">
        <v>7961</v>
      </c>
      <c r="I10" s="337">
        <v>1144768</v>
      </c>
      <c r="J10" s="52">
        <f t="shared" si="3"/>
        <v>-1.6800565091523945E-2</v>
      </c>
      <c r="K10" s="52">
        <f t="shared" si="4"/>
        <v>-1.676758959020519E-2</v>
      </c>
      <c r="L10" s="53">
        <v>1712486</v>
      </c>
      <c r="M10" s="336">
        <v>11489</v>
      </c>
      <c r="N10" s="337">
        <v>1723975</v>
      </c>
      <c r="O10" s="53">
        <v>1705025</v>
      </c>
      <c r="P10" s="336">
        <v>11898</v>
      </c>
      <c r="Q10" s="337">
        <v>1716923</v>
      </c>
      <c r="R10" s="52">
        <f t="shared" si="5"/>
        <v>4.3758889165848025E-3</v>
      </c>
      <c r="S10" s="52">
        <f t="shared" si="6"/>
        <v>4.1073478542719144E-3</v>
      </c>
      <c r="T10" s="53">
        <v>2478880</v>
      </c>
      <c r="U10" s="336">
        <v>22583</v>
      </c>
      <c r="V10" s="337">
        <v>2501463</v>
      </c>
      <c r="W10" s="53">
        <v>2420158</v>
      </c>
      <c r="X10" s="336">
        <v>15881</v>
      </c>
      <c r="Y10" s="337">
        <v>2436039</v>
      </c>
      <c r="Z10" s="52">
        <f t="shared" si="7"/>
        <v>2.4263705096939869E-2</v>
      </c>
      <c r="AA10" s="52">
        <f t="shared" si="8"/>
        <v>2.6856712885138467E-2</v>
      </c>
      <c r="AB10" s="53"/>
      <c r="AC10" s="336"/>
      <c r="AD10" s="337"/>
      <c r="AE10" s="53"/>
      <c r="AF10" s="336"/>
      <c r="AG10" s="337"/>
      <c r="AH10" s="52"/>
      <c r="AI10" s="52"/>
    </row>
    <row r="11" spans="1:35" s="66" customFormat="1" ht="12">
      <c r="A11" s="58" t="s">
        <v>9</v>
      </c>
      <c r="B11" s="60" t="s">
        <v>9</v>
      </c>
      <c r="C11" s="60" t="s">
        <v>252</v>
      </c>
      <c r="D11" s="65">
        <f t="shared" ref="D11:I11" si="9">IFERROR(D10/D$7,"")</f>
        <v>0.20557114601461152</v>
      </c>
      <c r="E11" s="338" t="str">
        <f t="shared" si="9"/>
        <v/>
      </c>
      <c r="F11" s="339">
        <f t="shared" si="9"/>
        <v>0.20701769293331024</v>
      </c>
      <c r="G11" s="65">
        <f t="shared" si="9"/>
        <v>0.21506847319540254</v>
      </c>
      <c r="H11" s="338" t="str">
        <f t="shared" si="9"/>
        <v/>
      </c>
      <c r="I11" s="339">
        <f t="shared" si="9"/>
        <v>0.21657458647154229</v>
      </c>
      <c r="J11" s="62">
        <f>IF((ABS((D11-G11)*10000))&lt;1000,(D11-G11)*10000,"N/A")</f>
        <v>-94.973271807910209</v>
      </c>
      <c r="K11" s="62">
        <f>IF((ABS((F11-I11)*10000))&lt;1000,(F11-I11)*10000,"N/A")</f>
        <v>-95.568935382320532</v>
      </c>
      <c r="L11" s="65">
        <f t="shared" ref="L11:Q11" si="10">IFERROR(L10/L$7,"")</f>
        <v>0.2081235572514</v>
      </c>
      <c r="M11" s="338" t="str">
        <f t="shared" si="10"/>
        <v/>
      </c>
      <c r="N11" s="339">
        <f t="shared" si="10"/>
        <v>0.20951984986299585</v>
      </c>
      <c r="O11" s="65">
        <f t="shared" si="10"/>
        <v>0.21468383138412506</v>
      </c>
      <c r="P11" s="338" t="str">
        <f t="shared" si="10"/>
        <v/>
      </c>
      <c r="Q11" s="339">
        <f t="shared" si="10"/>
        <v>0.2161819374094375</v>
      </c>
      <c r="R11" s="62">
        <f>IF((ABS((L11-O11)*10000))&lt;1000,(L11-O11)*10000,"N/A")</f>
        <v>-65.602741327250584</v>
      </c>
      <c r="S11" s="62">
        <f>IF((ABS((N11-Q11)*10000))&lt;1000,(N11-Q11)*10000,"N/A")</f>
        <v>-66.620875464416528</v>
      </c>
      <c r="T11" s="65">
        <f t="shared" ref="T11:Y11" si="11">IFERROR(T10/T$7,"")</f>
        <v>0.21584999031719207</v>
      </c>
      <c r="U11" s="338" t="str">
        <f t="shared" si="11"/>
        <v/>
      </c>
      <c r="V11" s="339">
        <f t="shared" si="11"/>
        <v>0.21781641883786801</v>
      </c>
      <c r="W11" s="65">
        <f t="shared" si="11"/>
        <v>0.2195924267697994</v>
      </c>
      <c r="X11" s="338">
        <f t="shared" si="11"/>
        <v>-15881</v>
      </c>
      <c r="Y11" s="339">
        <f t="shared" si="11"/>
        <v>0.22103340536160748</v>
      </c>
      <c r="Z11" s="62">
        <f>IF((ABS((T11-W11)*10000))&lt;1000,(T11-W11)*10000,"N/A")</f>
        <v>-37.424364526073283</v>
      </c>
      <c r="AA11" s="62">
        <f>IF((ABS((V11-Y11)*10000))&lt;1000,(V11-Y11)*10000,"N/A")</f>
        <v>-32.169865237394731</v>
      </c>
      <c r="AB11" s="65"/>
      <c r="AC11" s="338"/>
      <c r="AD11" s="339"/>
      <c r="AE11" s="65"/>
      <c r="AF11" s="338"/>
      <c r="AG11" s="339"/>
      <c r="AH11" s="62"/>
      <c r="AI11" s="62"/>
    </row>
    <row r="12" spans="1:35" s="25" customFormat="1" hidden="1" outlineLevel="1">
      <c r="A12" s="43" t="s">
        <v>10</v>
      </c>
      <c r="B12" s="44" t="s">
        <v>10</v>
      </c>
      <c r="C12" s="44" t="s">
        <v>11</v>
      </c>
      <c r="D12" s="49">
        <v>-923043</v>
      </c>
      <c r="E12" s="334">
        <v>106073</v>
      </c>
      <c r="F12" s="335">
        <v>-816970</v>
      </c>
      <c r="G12" s="49">
        <v>-941307</v>
      </c>
      <c r="H12" s="334">
        <v>126922</v>
      </c>
      <c r="I12" s="335">
        <v>-814385</v>
      </c>
      <c r="J12" s="46">
        <f>IF((ABS((D12/G12)-1))&lt;100%,(D12/G12)-1,"N/A")</f>
        <v>-1.9402809072916694E-2</v>
      </c>
      <c r="K12" s="46">
        <f>IF((ABS((F12/I12)-1))&lt;100%,(F12/I12)-1,"N/A")</f>
        <v>3.1741743769837516E-3</v>
      </c>
      <c r="L12" s="49">
        <v>-1418235</v>
      </c>
      <c r="M12" s="334">
        <v>159993</v>
      </c>
      <c r="N12" s="335">
        <v>-1258242</v>
      </c>
      <c r="O12" s="49">
        <v>-1439152</v>
      </c>
      <c r="P12" s="334">
        <v>190427</v>
      </c>
      <c r="Q12" s="335">
        <v>-1248725</v>
      </c>
      <c r="R12" s="46">
        <f>IF((ABS((L12/O12)-1))&lt;100%,(L12/O12)-1,"N/A")</f>
        <v>-1.4534253504841721E-2</v>
      </c>
      <c r="S12" s="46">
        <f>IF((ABS((N12/Q12)-1))&lt;100%,(N12/Q12)-1,"N/A")</f>
        <v>7.6213738012773646E-3</v>
      </c>
      <c r="T12" s="49">
        <v>-1933919</v>
      </c>
      <c r="U12" s="334">
        <v>206661</v>
      </c>
      <c r="V12" s="335">
        <v>-1727258</v>
      </c>
      <c r="W12" s="49">
        <v>-1952213</v>
      </c>
      <c r="X12" s="334">
        <v>253998</v>
      </c>
      <c r="Y12" s="335">
        <v>-1698215</v>
      </c>
      <c r="Z12" s="46">
        <f>IF((ABS((T12/W12)-1))&lt;100%,(T12/W12)-1,"N/A")</f>
        <v>-9.3709036872513529E-3</v>
      </c>
      <c r="AA12" s="46">
        <f>IF((ABS((V12/Y12)-1))&lt;100%,(V12/Y12)-1,"N/A")</f>
        <v>1.7102074825625646E-2</v>
      </c>
      <c r="AB12" s="49"/>
      <c r="AC12" s="334"/>
      <c r="AD12" s="335"/>
      <c r="AE12" s="49"/>
      <c r="AF12" s="334"/>
      <c r="AG12" s="335"/>
      <c r="AH12" s="46"/>
      <c r="AI12" s="46"/>
    </row>
    <row r="13" spans="1:35" s="25" customFormat="1" hidden="1" outlineLevel="1">
      <c r="A13" s="43" t="s">
        <v>157</v>
      </c>
      <c r="B13" s="44" t="s">
        <v>201</v>
      </c>
      <c r="C13" s="44" t="s">
        <v>99</v>
      </c>
      <c r="D13" s="49">
        <v>-112276</v>
      </c>
      <c r="E13" s="334">
        <v>-68244</v>
      </c>
      <c r="F13" s="335">
        <v>-180520</v>
      </c>
      <c r="G13" s="49">
        <v>-99208</v>
      </c>
      <c r="H13" s="334">
        <v>-81821</v>
      </c>
      <c r="I13" s="335">
        <v>-181029</v>
      </c>
      <c r="J13" s="46">
        <f>IF((ABS((D13/G13)-1))&lt;100%,(D13/G13)-1,"N/A")</f>
        <v>0.13172324812515113</v>
      </c>
      <c r="K13" s="46">
        <f>IF((ABS((F13/I13)-1))&lt;100%,(F13/I13)-1,"N/A")</f>
        <v>-2.8117042020892047E-3</v>
      </c>
      <c r="L13" s="49">
        <v>-168787</v>
      </c>
      <c r="M13" s="334">
        <v>-103111</v>
      </c>
      <c r="N13" s="335">
        <v>-271898</v>
      </c>
      <c r="O13" s="49">
        <v>-149950</v>
      </c>
      <c r="P13" s="334">
        <v>-122552</v>
      </c>
      <c r="Q13" s="335">
        <v>-272502</v>
      </c>
      <c r="R13" s="46">
        <f>IF((ABS((L13/O13)-1))&lt;100%,(L13/O13)-1,"N/A")</f>
        <v>0.12562187395798596</v>
      </c>
      <c r="S13" s="46">
        <f>IF((ABS((N13/Q13)-1))&lt;100%,(N13/Q13)-1,"N/A")</f>
        <v>-2.2164974935964254E-3</v>
      </c>
      <c r="T13" s="49">
        <v>-228582</v>
      </c>
      <c r="U13" s="334">
        <v>-131482</v>
      </c>
      <c r="V13" s="335">
        <v>-360064</v>
      </c>
      <c r="W13" s="49">
        <v>-196318</v>
      </c>
      <c r="X13" s="334">
        <v>-163321</v>
      </c>
      <c r="Y13" s="335">
        <v>-359639</v>
      </c>
      <c r="Z13" s="46">
        <f>IF((ABS((T13/W13)-1))&lt;100%,(T13/W13)-1,"N/A")</f>
        <v>0.16434560254281316</v>
      </c>
      <c r="AA13" s="46">
        <f>IF((ABS((V13/Y13)-1))&lt;100%,(V13/Y13)-1,"N/A")</f>
        <v>1.1817405787470925E-3</v>
      </c>
      <c r="AB13" s="49"/>
      <c r="AC13" s="334"/>
      <c r="AD13" s="335"/>
      <c r="AE13" s="49"/>
      <c r="AF13" s="334"/>
      <c r="AG13" s="335"/>
      <c r="AH13" s="46"/>
      <c r="AI13" s="46"/>
    </row>
    <row r="14" spans="1:35" s="37" customFormat="1" collapsed="1">
      <c r="A14" s="68"/>
      <c r="B14" s="70" t="s">
        <v>311</v>
      </c>
      <c r="C14" s="70" t="s">
        <v>312</v>
      </c>
      <c r="D14" s="75">
        <f>D12+D13</f>
        <v>-1035319</v>
      </c>
      <c r="E14" s="340">
        <f t="shared" ref="E14:I14" si="12">E12+E13</f>
        <v>37829</v>
      </c>
      <c r="F14" s="341">
        <f t="shared" si="12"/>
        <v>-997490</v>
      </c>
      <c r="G14" s="75">
        <f t="shared" si="12"/>
        <v>-1040515</v>
      </c>
      <c r="H14" s="340">
        <f t="shared" si="12"/>
        <v>45101</v>
      </c>
      <c r="I14" s="341">
        <f t="shared" si="12"/>
        <v>-995414</v>
      </c>
      <c r="J14" s="72">
        <f>IF((ABS((D14/G14)-1))&lt;100%,(D14/G14)-1,"N/A")</f>
        <v>-4.9936810137287679E-3</v>
      </c>
      <c r="K14" s="72">
        <f>IF((ABS((F14/I14)-1))&lt;100%,(F14/I14)-1,"N/A")</f>
        <v>2.0855643983308525E-3</v>
      </c>
      <c r="L14" s="75">
        <f>L12+L13</f>
        <v>-1587022</v>
      </c>
      <c r="M14" s="340">
        <f t="shared" ref="M14:Q14" si="13">M12+M13</f>
        <v>56882</v>
      </c>
      <c r="N14" s="341">
        <f t="shared" si="13"/>
        <v>-1530140</v>
      </c>
      <c r="O14" s="75">
        <f t="shared" si="13"/>
        <v>-1589102</v>
      </c>
      <c r="P14" s="340">
        <f t="shared" si="13"/>
        <v>67875</v>
      </c>
      <c r="Q14" s="341">
        <f t="shared" si="13"/>
        <v>-1521227</v>
      </c>
      <c r="R14" s="72">
        <f>IF((ABS((L14/O14)-1))&lt;100%,(L14/O14)-1,"N/A")</f>
        <v>-1.3089153496754768E-3</v>
      </c>
      <c r="S14" s="72">
        <f>IF((ABS((N14/Q14)-1))&lt;100%,(N14/Q14)-1,"N/A")</f>
        <v>5.8590861192970856E-3</v>
      </c>
      <c r="T14" s="75">
        <f>T12+T13</f>
        <v>-2162501</v>
      </c>
      <c r="U14" s="340">
        <f t="shared" ref="U14:Y14" si="14">U12+U13</f>
        <v>75179</v>
      </c>
      <c r="V14" s="341">
        <f t="shared" si="14"/>
        <v>-2087322</v>
      </c>
      <c r="W14" s="75">
        <f t="shared" si="14"/>
        <v>-2148531</v>
      </c>
      <c r="X14" s="340">
        <f t="shared" si="14"/>
        <v>90677</v>
      </c>
      <c r="Y14" s="341">
        <f t="shared" si="14"/>
        <v>-2057854</v>
      </c>
      <c r="Z14" s="72">
        <f>IF((ABS((T14/W14)-1))&lt;100%,(T14/W14)-1,"N/A")</f>
        <v>6.5021170278669604E-3</v>
      </c>
      <c r="AA14" s="72">
        <f>IF((ABS((V14/Y14)-1))&lt;100%,(V14/Y14)-1,"N/A")</f>
        <v>1.4319771956611049E-2</v>
      </c>
      <c r="AB14" s="75"/>
      <c r="AC14" s="340"/>
      <c r="AD14" s="341"/>
      <c r="AE14" s="75"/>
      <c r="AF14" s="340"/>
      <c r="AG14" s="341"/>
      <c r="AH14" s="72"/>
      <c r="AI14" s="72"/>
    </row>
    <row r="15" spans="1:35" s="343" customFormat="1" ht="12">
      <c r="A15" s="171" t="s">
        <v>157</v>
      </c>
      <c r="B15" s="59" t="s">
        <v>607</v>
      </c>
      <c r="C15" s="60" t="s">
        <v>606</v>
      </c>
      <c r="D15" s="65">
        <f>IFERROR(-D14/D$7,"")</f>
        <v>0.19041799228483788</v>
      </c>
      <c r="E15" s="342" t="str">
        <f t="shared" ref="E15" si="15">IFERROR(E14/E$7,"")</f>
        <v/>
      </c>
      <c r="F15" s="339">
        <f>IFERROR(-F14/F$7,"")</f>
        <v>0.18346040507727854</v>
      </c>
      <c r="G15" s="65">
        <f>IFERROR(-G14/G$7,"")</f>
        <v>0.19685133218471937</v>
      </c>
      <c r="H15" s="342" t="str">
        <f t="shared" ref="H15" si="16">IFERROR(H14/H$7,"")</f>
        <v/>
      </c>
      <c r="I15" s="339">
        <f>IFERROR(-I14/I$7,"")</f>
        <v>0.18831883439961966</v>
      </c>
      <c r="J15" s="62">
        <f>IF((ABS((D15-G15)*10000))&lt;1000,(D15-G15)*10000,"N/A")</f>
        <v>-64.333398998814857</v>
      </c>
      <c r="K15" s="62">
        <f>IF((ABS((F15-I15)*10000))&lt;1000,(F15-I15)*10000,"N/A")</f>
        <v>-48.584293223411237</v>
      </c>
      <c r="L15" s="65">
        <f>IFERROR(-L14/L$7,"")</f>
        <v>0.1928755412168224</v>
      </c>
      <c r="M15" s="342" t="str">
        <f t="shared" ref="M15" si="17">IFERROR(M14/M$7,"")</f>
        <v/>
      </c>
      <c r="N15" s="339">
        <f>IFERROR(-N14/N$7,"")</f>
        <v>0.18596250123659824</v>
      </c>
      <c r="O15" s="65">
        <f>IFERROR(-O14/O$7,"")</f>
        <v>0.20008768541234054</v>
      </c>
      <c r="P15" s="342" t="str">
        <f t="shared" ref="P15" si="18">IFERROR(P14/P$7,"")</f>
        <v/>
      </c>
      <c r="Q15" s="339">
        <f>IFERROR(-Q14/Q$7,"")</f>
        <v>0.19154137960732448</v>
      </c>
      <c r="R15" s="62">
        <f>IF((ABS((L15-O15)*10000))&lt;1000,(L15-O15)*10000,"N/A")</f>
        <v>-72.121441955181325</v>
      </c>
      <c r="S15" s="62">
        <f>IF((ABS((N15-Q15)*10000))&lt;1000,(N15-Q15)*10000,"N/A")</f>
        <v>-55.788783707262368</v>
      </c>
      <c r="T15" s="65">
        <f>IFERROR(-T14/T$7,"")</f>
        <v>0.18830109562016642</v>
      </c>
      <c r="U15" s="342" t="str">
        <f t="shared" ref="U15" si="19">IFERROR(U14/U$7,"")</f>
        <v/>
      </c>
      <c r="V15" s="339">
        <f>IFERROR(-V14/V$7,"")</f>
        <v>0.18175483826924335</v>
      </c>
      <c r="W15" s="65">
        <f>IFERROR(-W14/W$7,"")</f>
        <v>0.19494641931648427</v>
      </c>
      <c r="X15" s="342">
        <f t="shared" ref="X15" si="20">IFERROR(X14/X$7,"")</f>
        <v>-90677</v>
      </c>
      <c r="Y15" s="339">
        <f>IFERROR(-Y14/Y$7,"")</f>
        <v>0.18671888149451032</v>
      </c>
      <c r="Z15" s="62">
        <f>IF((ABS((T15-W15)*10000))&lt;1000,(T15-W15)*10000,"N/A")</f>
        <v>-66.453236963178455</v>
      </c>
      <c r="AA15" s="62">
        <f>IF((ABS((V15-Y15)*10000))&lt;1000,(V15-Y15)*10000,"N/A")</f>
        <v>-49.640432252669733</v>
      </c>
      <c r="AB15" s="350"/>
      <c r="AC15" s="342"/>
      <c r="AD15" s="351"/>
      <c r="AE15" s="350"/>
      <c r="AF15" s="342"/>
      <c r="AG15" s="351"/>
      <c r="AH15" s="72"/>
      <c r="AI15" s="72"/>
    </row>
    <row r="16" spans="1:35" s="25" customFormat="1">
      <c r="A16" s="68" t="s">
        <v>12</v>
      </c>
      <c r="B16" s="162" t="s">
        <v>12</v>
      </c>
      <c r="C16" s="162" t="s">
        <v>13</v>
      </c>
      <c r="D16" s="53">
        <v>82389</v>
      </c>
      <c r="E16" s="336">
        <v>45694</v>
      </c>
      <c r="F16" s="337">
        <v>128083</v>
      </c>
      <c r="G16" s="53">
        <v>96292</v>
      </c>
      <c r="H16" s="336">
        <v>53062</v>
      </c>
      <c r="I16" s="337">
        <v>149354</v>
      </c>
      <c r="J16" s="52">
        <f>IF((ABS((D16/G16)-1))&lt;100%,(D16/G16)-1,"N/A")</f>
        <v>-0.14438374942882071</v>
      </c>
      <c r="K16" s="52">
        <f>IF((ABS((F16/I16)-1))&lt;100%,(F16/I16)-1,"N/A")</f>
        <v>-0.14242002222906647</v>
      </c>
      <c r="L16" s="53">
        <v>125464</v>
      </c>
      <c r="M16" s="336">
        <v>68371</v>
      </c>
      <c r="N16" s="337">
        <v>193835</v>
      </c>
      <c r="O16" s="53">
        <v>115923</v>
      </c>
      <c r="P16" s="336">
        <v>79773</v>
      </c>
      <c r="Q16" s="337">
        <v>195696</v>
      </c>
      <c r="R16" s="52">
        <f>IF((ABS((L16/O16)-1))&lt;100%,(L16/O16)-1,"N/A")</f>
        <v>8.2304633247931802E-2</v>
      </c>
      <c r="S16" s="52">
        <f>IF((ABS((N16/Q16)-1))&lt;100%,(N16/Q16)-1,"N/A")</f>
        <v>-9.5096476167115807E-3</v>
      </c>
      <c r="T16" s="53">
        <v>316379</v>
      </c>
      <c r="U16" s="336">
        <v>97762</v>
      </c>
      <c r="V16" s="337">
        <v>414141</v>
      </c>
      <c r="W16" s="53">
        <v>271627</v>
      </c>
      <c r="X16" s="336">
        <v>106558</v>
      </c>
      <c r="Y16" s="337">
        <v>378185</v>
      </c>
      <c r="Z16" s="52">
        <f>IF((ABS((T16/W16)-1))&lt;100%,(T16/W16)-1,"N/A")</f>
        <v>0.16475534464541441</v>
      </c>
      <c r="AA16" s="52">
        <f>IF((ABS((V16/Y16)-1))&lt;100%,(V16/Y16)-1,"N/A")</f>
        <v>9.507516162724583E-2</v>
      </c>
      <c r="AB16" s="53"/>
      <c r="AC16" s="336"/>
      <c r="AD16" s="337"/>
      <c r="AE16" s="53"/>
      <c r="AF16" s="336"/>
      <c r="AG16" s="337"/>
      <c r="AH16" s="52"/>
      <c r="AI16" s="52"/>
    </row>
    <row r="17" spans="1:35" s="66" customFormat="1" ht="12">
      <c r="A17" s="58" t="s">
        <v>14</v>
      </c>
      <c r="B17" s="60" t="s">
        <v>14</v>
      </c>
      <c r="C17" s="60" t="s">
        <v>253</v>
      </c>
      <c r="D17" s="65">
        <f t="shared" ref="D17:I17" si="21">IFERROR(D16/D$7,"")</f>
        <v>1.5153153729773633E-2</v>
      </c>
      <c r="E17" s="338" t="str">
        <f t="shared" si="21"/>
        <v/>
      </c>
      <c r="F17" s="339">
        <f t="shared" si="21"/>
        <v>2.3557287856031704E-2</v>
      </c>
      <c r="G17" s="65">
        <f t="shared" si="21"/>
        <v>1.8217141010683169E-2</v>
      </c>
      <c r="H17" s="338" t="str">
        <f t="shared" si="21"/>
        <v/>
      </c>
      <c r="I17" s="339">
        <f t="shared" si="21"/>
        <v>2.8255752071922633E-2</v>
      </c>
      <c r="J17" s="62">
        <f>IF((ABS((D17-G17)*10000))&lt;1000,(D17-G17)*10000,"N/A")</f>
        <v>-30.639872809095358</v>
      </c>
      <c r="K17" s="62">
        <f>IF((ABS((F17-I17)*10000))&lt;1000,(F17-I17)*10000,"N/A")</f>
        <v>-46.984642158909296</v>
      </c>
      <c r="L17" s="65">
        <f t="shared" ref="L17:Q17" si="22">IFERROR(L16/L$7,"")</f>
        <v>1.5248016034577596E-2</v>
      </c>
      <c r="M17" s="338" t="str">
        <f t="shared" si="22"/>
        <v/>
      </c>
      <c r="N17" s="339">
        <f t="shared" si="22"/>
        <v>2.3557348626397599E-2</v>
      </c>
      <c r="O17" s="65">
        <f t="shared" si="22"/>
        <v>1.4596145971784536E-2</v>
      </c>
      <c r="P17" s="338" t="str">
        <f t="shared" si="22"/>
        <v/>
      </c>
      <c r="Q17" s="339">
        <f t="shared" si="22"/>
        <v>2.4640557802113012E-2</v>
      </c>
      <c r="R17" s="62">
        <f>IF((ABS((L17-O17)*10000))&lt;1000,(L17-O17)*10000,"N/A")</f>
        <v>6.5187006279305955</v>
      </c>
      <c r="S17" s="62">
        <f>IF((ABS((N17-Q17)*10000))&lt;1000,(N17-Q17)*10000,"N/A")</f>
        <v>-10.832091757154126</v>
      </c>
      <c r="T17" s="65">
        <f t="shared" ref="T17:Y17" si="23">IFERROR(T16/T$7,"")</f>
        <v>2.7548894697025636E-2</v>
      </c>
      <c r="U17" s="338" t="str">
        <f t="shared" si="23"/>
        <v/>
      </c>
      <c r="V17" s="339">
        <f t="shared" si="23"/>
        <v>3.6061580568624636E-2</v>
      </c>
      <c r="W17" s="65">
        <f t="shared" si="23"/>
        <v>2.4646007453315157E-2</v>
      </c>
      <c r="X17" s="338">
        <f t="shared" si="23"/>
        <v>-106558</v>
      </c>
      <c r="Y17" s="339">
        <f t="shared" si="23"/>
        <v>3.4314523867097171E-2</v>
      </c>
      <c r="Z17" s="62">
        <f>IF((ABS((T17-W17)*10000))&lt;1000,(T17-W17)*10000,"N/A")</f>
        <v>29.028872437104788</v>
      </c>
      <c r="AA17" s="62">
        <f>IF((ABS((V17-Y17)*10000))&lt;1000,(V17-Y17)*10000,"N/A")</f>
        <v>17.47056701527465</v>
      </c>
      <c r="AB17" s="65"/>
      <c r="AC17" s="338"/>
      <c r="AD17" s="339"/>
      <c r="AE17" s="65"/>
      <c r="AF17" s="338"/>
      <c r="AG17" s="339"/>
      <c r="AH17" s="62"/>
      <c r="AI17" s="62"/>
    </row>
    <row r="18" spans="1:35" s="25" customFormat="1" hidden="1" outlineLevel="1">
      <c r="A18" s="43" t="s">
        <v>15</v>
      </c>
      <c r="B18" s="44" t="s">
        <v>15</v>
      </c>
      <c r="C18" s="44" t="s">
        <v>132</v>
      </c>
      <c r="D18" s="49">
        <v>-30063</v>
      </c>
      <c r="E18" s="334">
        <v>0</v>
      </c>
      <c r="F18" s="335">
        <v>-30063</v>
      </c>
      <c r="G18" s="49">
        <v>-46630</v>
      </c>
      <c r="H18" s="334">
        <v>177</v>
      </c>
      <c r="I18" s="335">
        <v>-46453</v>
      </c>
      <c r="J18" s="46">
        <f>IF((ABS((D18/G18)-1))&lt;100%,(D18/G18)-1,"N/A")</f>
        <v>-0.35528629637572373</v>
      </c>
      <c r="K18" s="46">
        <f>IF((ABS((F18/I18)-1))&lt;100%,(F18/I18)-1,"N/A")</f>
        <v>-0.35282974188965188</v>
      </c>
      <c r="L18" s="49">
        <v>-33027</v>
      </c>
      <c r="M18" s="334">
        <v>172</v>
      </c>
      <c r="N18" s="335">
        <v>-32855</v>
      </c>
      <c r="O18" s="49">
        <v>-48662</v>
      </c>
      <c r="P18" s="334">
        <v>181</v>
      </c>
      <c r="Q18" s="335">
        <v>-48481</v>
      </c>
      <c r="R18" s="46">
        <f>IF((ABS((L18/O18)-1))&lt;100%,(L18/O18)-1,"N/A")</f>
        <v>-0.32129793267847606</v>
      </c>
      <c r="S18" s="46">
        <f>IF((ABS((N18/Q18)-1))&lt;100%,(N18/Q18)-1,"N/A")</f>
        <v>-0.32231183350178416</v>
      </c>
      <c r="T18" s="49">
        <v>-70702</v>
      </c>
      <c r="U18" s="334">
        <v>327</v>
      </c>
      <c r="V18" s="335">
        <v>-70375</v>
      </c>
      <c r="W18" s="49">
        <v>-70705</v>
      </c>
      <c r="X18" s="334">
        <v>177</v>
      </c>
      <c r="Y18" s="335">
        <v>-70528</v>
      </c>
      <c r="Z18" s="46">
        <f>IF((ABS((T18/W18)-1))&lt;100%,(T18/W18)-1,"N/A")</f>
        <v>-4.2429814016031742E-5</v>
      </c>
      <c r="AA18" s="46">
        <f>IF((ABS((V18/Y18)-1))&lt;100%,(V18/Y18)-1,"N/A")</f>
        <v>-2.1693511796733178E-3</v>
      </c>
      <c r="AB18" s="49"/>
      <c r="AC18" s="334"/>
      <c r="AD18" s="335"/>
      <c r="AE18" s="49"/>
      <c r="AF18" s="334"/>
      <c r="AG18" s="335"/>
      <c r="AH18" s="46"/>
      <c r="AI18" s="46"/>
    </row>
    <row r="19" spans="1:35" s="37" customFormat="1" collapsed="1">
      <c r="A19" s="68" t="s">
        <v>16</v>
      </c>
      <c r="B19" s="70" t="s">
        <v>16</v>
      </c>
      <c r="C19" s="70" t="s">
        <v>257</v>
      </c>
      <c r="D19" s="75">
        <v>52326</v>
      </c>
      <c r="E19" s="340">
        <v>45694</v>
      </c>
      <c r="F19" s="341">
        <v>98020</v>
      </c>
      <c r="G19" s="75">
        <v>49662</v>
      </c>
      <c r="H19" s="340">
        <v>53239</v>
      </c>
      <c r="I19" s="341">
        <v>102901</v>
      </c>
      <c r="J19" s="72">
        <f>IF((ABS((D19/G19)-1))&lt;100%,(D19/G19)-1,"N/A")</f>
        <v>5.3642624139180972E-2</v>
      </c>
      <c r="K19" s="72">
        <f>IF((ABS((F19/I19)-1))&lt;100%,(F19/I19)-1,"N/A")</f>
        <v>-4.7433941361114118E-2</v>
      </c>
      <c r="L19" s="75">
        <v>92437</v>
      </c>
      <c r="M19" s="340">
        <v>68543</v>
      </c>
      <c r="N19" s="341">
        <v>160980</v>
      </c>
      <c r="O19" s="75">
        <v>67261</v>
      </c>
      <c r="P19" s="340">
        <v>79954</v>
      </c>
      <c r="Q19" s="341">
        <v>147215</v>
      </c>
      <c r="R19" s="72">
        <f>IF((ABS((L19/O19)-1))&lt;100%,(L19/O19)-1,"N/A")</f>
        <v>0.37430308797074074</v>
      </c>
      <c r="S19" s="72">
        <f>IF((ABS((N19/Q19)-1))&lt;100%,(N19/Q19)-1,"N/A")</f>
        <v>9.3502700132459315E-2</v>
      </c>
      <c r="T19" s="75">
        <v>245677</v>
      </c>
      <c r="U19" s="340">
        <v>98089</v>
      </c>
      <c r="V19" s="341">
        <v>343766</v>
      </c>
      <c r="W19" s="75">
        <v>200922</v>
      </c>
      <c r="X19" s="340">
        <v>106735</v>
      </c>
      <c r="Y19" s="341">
        <v>307657</v>
      </c>
      <c r="Z19" s="72">
        <f>IF((ABS((T19/W19)-1))&lt;100%,(T19/W19)-1,"N/A")</f>
        <v>0.22274813111555725</v>
      </c>
      <c r="AA19" s="72">
        <f>IF((ABS((V19/Y19)-1))&lt;100%,(V19/Y19)-1,"N/A")</f>
        <v>0.11736771794563428</v>
      </c>
      <c r="AB19" s="75"/>
      <c r="AC19" s="340"/>
      <c r="AD19" s="341"/>
      <c r="AE19" s="75"/>
      <c r="AF19" s="340"/>
      <c r="AG19" s="341"/>
      <c r="AH19" s="72"/>
      <c r="AI19" s="72"/>
    </row>
    <row r="20" spans="1:35" s="66" customFormat="1" ht="12" hidden="1" outlineLevel="1">
      <c r="A20" s="58" t="s">
        <v>17</v>
      </c>
      <c r="B20" s="60" t="s">
        <v>17</v>
      </c>
      <c r="C20" s="60" t="s">
        <v>18</v>
      </c>
      <c r="D20" s="65">
        <f t="shared" ref="D20:I20" si="24">IFERROR(D19/D$7,"")</f>
        <v>9.6239051580203072E-3</v>
      </c>
      <c r="E20" s="338" t="str">
        <f t="shared" si="24"/>
        <v/>
      </c>
      <c r="F20" s="339">
        <f t="shared" si="24"/>
        <v>1.8028039284278381E-2</v>
      </c>
      <c r="G20" s="65">
        <f t="shared" si="24"/>
        <v>9.39537715358023E-3</v>
      </c>
      <c r="H20" s="338" t="str">
        <f t="shared" si="24"/>
        <v/>
      </c>
      <c r="I20" s="339">
        <f t="shared" si="24"/>
        <v>1.946747421530666E-2</v>
      </c>
      <c r="J20" s="62">
        <f>IF((ABS((D20-G20)*10000))&lt;1000,(D20-G20)*10000,"N/A")</f>
        <v>2.2852800444007717</v>
      </c>
      <c r="K20" s="62">
        <f>IF((ABS((F20-I20)*10000))&lt;1000,(F20-I20)*10000,"N/A")</f>
        <v>-14.394349310282786</v>
      </c>
      <c r="L20" s="65">
        <f t="shared" ref="L20:Q20" si="25">IFERROR(L19/L$7,"")</f>
        <v>1.1234145716605953E-2</v>
      </c>
      <c r="M20" s="338" t="str">
        <f t="shared" si="25"/>
        <v/>
      </c>
      <c r="N20" s="339">
        <f t="shared" si="25"/>
        <v>1.9564381984045635E-2</v>
      </c>
      <c r="O20" s="65">
        <f t="shared" si="25"/>
        <v>8.4689955764447062E-3</v>
      </c>
      <c r="P20" s="338" t="str">
        <f t="shared" si="25"/>
        <v/>
      </c>
      <c r="Q20" s="339">
        <f t="shared" si="25"/>
        <v>1.8536197555586557E-2</v>
      </c>
      <c r="R20" s="62">
        <f>IF((ABS((L20-O20)*10000))&lt;1000,(L20-O20)*10000,"N/A")</f>
        <v>27.651501401612464</v>
      </c>
      <c r="S20" s="62">
        <f>IF((ABS((N20-Q20)*10000))&lt;1000,(N20-Q20)*10000,"N/A")</f>
        <v>10.281844284590786</v>
      </c>
      <c r="T20" s="65">
        <f t="shared" ref="T20:Y20" si="26">IFERROR(T19/T$7,"")</f>
        <v>2.13924748560466E-2</v>
      </c>
      <c r="U20" s="338" t="str">
        <f t="shared" si="26"/>
        <v/>
      </c>
      <c r="V20" s="339">
        <f t="shared" si="26"/>
        <v>2.9933634452405863E-2</v>
      </c>
      <c r="W20" s="65">
        <f t="shared" si="26"/>
        <v>1.8230607080794575E-2</v>
      </c>
      <c r="X20" s="338">
        <f t="shared" si="26"/>
        <v>-106735</v>
      </c>
      <c r="Y20" s="339">
        <f t="shared" si="26"/>
        <v>2.7915182964368006E-2</v>
      </c>
      <c r="Z20" s="62">
        <f>IF((ABS((T20-W20)*10000))&lt;1000,(T20-W20)*10000,"N/A")</f>
        <v>31.618677752520245</v>
      </c>
      <c r="AA20" s="62">
        <f>IF((ABS((V20-Y20)*10000))&lt;1000,(V20-Y20)*10000,"N/A")</f>
        <v>20.184514880378575</v>
      </c>
      <c r="AB20" s="65"/>
      <c r="AC20" s="338"/>
      <c r="AD20" s="339"/>
      <c r="AE20" s="65"/>
      <c r="AF20" s="338"/>
      <c r="AG20" s="339"/>
      <c r="AH20" s="62"/>
      <c r="AI20" s="62"/>
    </row>
    <row r="21" spans="1:35" s="25" customFormat="1" hidden="1" outlineLevel="1">
      <c r="A21" s="43" t="s">
        <v>19</v>
      </c>
      <c r="B21" s="44" t="s">
        <v>19</v>
      </c>
      <c r="C21" s="44" t="s">
        <v>135</v>
      </c>
      <c r="D21" s="49">
        <v>-166063</v>
      </c>
      <c r="E21" s="334">
        <v>-49053</v>
      </c>
      <c r="F21" s="335">
        <v>-215116</v>
      </c>
      <c r="G21" s="49">
        <v>-181062</v>
      </c>
      <c r="H21" s="334">
        <v>-65450</v>
      </c>
      <c r="I21" s="335">
        <v>-246512</v>
      </c>
      <c r="J21" s="46">
        <f t="shared" ref="J21:J28" si="27">IF((ABS((D21/G21)-1))&lt;100%,(D21/G21)-1,"N/A")</f>
        <v>-8.2839027515436703E-2</v>
      </c>
      <c r="K21" s="46">
        <f t="shared" ref="K21:K28" si="28">IF((ABS((F21/I21)-1))&lt;100%,(F21/I21)-1,"N/A")</f>
        <v>-0.1273609398325436</v>
      </c>
      <c r="L21" s="49">
        <v>-256468</v>
      </c>
      <c r="M21" s="334">
        <v>-70840</v>
      </c>
      <c r="N21" s="335">
        <v>-327308</v>
      </c>
      <c r="O21" s="49">
        <v>-274122</v>
      </c>
      <c r="P21" s="334">
        <v>-97943</v>
      </c>
      <c r="Q21" s="335">
        <v>-372065</v>
      </c>
      <c r="R21" s="46">
        <f t="shared" ref="R21:R25" si="29">IF((ABS((L21/O21)-1))&lt;100%,(L21/O21)-1,"N/A")</f>
        <v>-6.4401981599433777E-2</v>
      </c>
      <c r="S21" s="46">
        <f t="shared" ref="S21:S25" si="30">IF((ABS((N21/Q21)-1))&lt;100%,(N21/Q21)-1,"N/A")</f>
        <v>-0.12029349710400061</v>
      </c>
      <c r="T21" s="49">
        <v>-377664</v>
      </c>
      <c r="U21" s="334">
        <v>-95718</v>
      </c>
      <c r="V21" s="335">
        <v>-473382</v>
      </c>
      <c r="W21" s="49">
        <v>-359808</v>
      </c>
      <c r="X21" s="334">
        <v>-129654</v>
      </c>
      <c r="Y21" s="335">
        <v>-489462</v>
      </c>
      <c r="Z21" s="46">
        <f t="shared" ref="Z21:Z25" si="31">IF((ABS((T21/W21)-1))&lt;100%,(T21/W21)-1,"N/A")</f>
        <v>4.9626467449306322E-2</v>
      </c>
      <c r="AA21" s="46">
        <f t="shared" ref="AA21:AA25" si="32">IF((ABS((V21/Y21)-1))&lt;100%,(V21/Y21)-1,"N/A")</f>
        <v>-3.2852397121737709E-2</v>
      </c>
      <c r="AB21" s="49"/>
      <c r="AC21" s="334"/>
      <c r="AD21" s="335"/>
      <c r="AE21" s="49"/>
      <c r="AF21" s="334"/>
      <c r="AG21" s="335"/>
      <c r="AH21" s="46"/>
      <c r="AI21" s="46"/>
    </row>
    <row r="22" spans="1:35" s="25" customFormat="1" hidden="1" outlineLevel="1">
      <c r="A22" s="43" t="s">
        <v>20</v>
      </c>
      <c r="B22" s="44" t="s">
        <v>202</v>
      </c>
      <c r="C22" s="44" t="s">
        <v>199</v>
      </c>
      <c r="D22" s="49">
        <v>58149</v>
      </c>
      <c r="E22" s="334">
        <v>5292</v>
      </c>
      <c r="F22" s="335">
        <v>63441</v>
      </c>
      <c r="G22" s="49">
        <v>207575</v>
      </c>
      <c r="H22" s="334">
        <v>3280</v>
      </c>
      <c r="I22" s="335">
        <v>210855</v>
      </c>
      <c r="J22" s="46">
        <f t="shared" si="27"/>
        <v>-0.71986510899674816</v>
      </c>
      <c r="K22" s="46">
        <f t="shared" si="28"/>
        <v>-0.69912499110763315</v>
      </c>
      <c r="L22" s="49">
        <v>110527</v>
      </c>
      <c r="M22" s="334">
        <v>5998</v>
      </c>
      <c r="N22" s="335">
        <v>116525</v>
      </c>
      <c r="O22" s="49">
        <v>259164</v>
      </c>
      <c r="P22" s="334">
        <v>-14585</v>
      </c>
      <c r="Q22" s="335">
        <v>244579</v>
      </c>
      <c r="R22" s="46">
        <f t="shared" si="29"/>
        <v>-0.57352487228164406</v>
      </c>
      <c r="S22" s="46">
        <f t="shared" si="30"/>
        <v>-0.52356907175186751</v>
      </c>
      <c r="T22" s="49">
        <v>154651</v>
      </c>
      <c r="U22" s="334">
        <v>5298</v>
      </c>
      <c r="V22" s="335">
        <v>159949</v>
      </c>
      <c r="W22" s="49">
        <v>396759</v>
      </c>
      <c r="X22" s="334">
        <v>-10546</v>
      </c>
      <c r="Y22" s="335">
        <v>386213</v>
      </c>
      <c r="Z22" s="46">
        <f t="shared" si="31"/>
        <v>-0.61021426105015886</v>
      </c>
      <c r="AA22" s="46">
        <f t="shared" si="32"/>
        <v>-0.58585288428923943</v>
      </c>
      <c r="AB22" s="49"/>
      <c r="AC22" s="334"/>
      <c r="AD22" s="335"/>
      <c r="AE22" s="49"/>
      <c r="AF22" s="334"/>
      <c r="AG22" s="335"/>
      <c r="AH22" s="46"/>
      <c r="AI22" s="46"/>
    </row>
    <row r="23" spans="1:35" s="37" customFormat="1" collapsed="1">
      <c r="A23" s="68" t="s">
        <v>21</v>
      </c>
      <c r="B23" s="70" t="s">
        <v>21</v>
      </c>
      <c r="C23" s="70" t="s">
        <v>22</v>
      </c>
      <c r="D23" s="75">
        <v>-55588</v>
      </c>
      <c r="E23" s="340">
        <v>1933</v>
      </c>
      <c r="F23" s="341">
        <v>-53655</v>
      </c>
      <c r="G23" s="75">
        <v>76175</v>
      </c>
      <c r="H23" s="340">
        <v>-8931</v>
      </c>
      <c r="I23" s="341">
        <v>67244</v>
      </c>
      <c r="J23" s="72" t="str">
        <f t="shared" si="27"/>
        <v>N/A</v>
      </c>
      <c r="K23" s="72" t="str">
        <f t="shared" si="28"/>
        <v>N/A</v>
      </c>
      <c r="L23" s="75">
        <v>-53504</v>
      </c>
      <c r="M23" s="340">
        <v>3701</v>
      </c>
      <c r="N23" s="341">
        <v>-49803</v>
      </c>
      <c r="O23" s="75">
        <v>52303</v>
      </c>
      <c r="P23" s="340">
        <v>-32574</v>
      </c>
      <c r="Q23" s="341">
        <v>19729</v>
      </c>
      <c r="R23" s="72" t="str">
        <f t="shared" si="29"/>
        <v>N/A</v>
      </c>
      <c r="S23" s="72" t="str">
        <f t="shared" si="30"/>
        <v>N/A</v>
      </c>
      <c r="T23" s="75">
        <v>22664</v>
      </c>
      <c r="U23" s="340">
        <v>7669</v>
      </c>
      <c r="V23" s="341">
        <v>30333</v>
      </c>
      <c r="W23" s="75">
        <v>237873</v>
      </c>
      <c r="X23" s="340">
        <v>-33465</v>
      </c>
      <c r="Y23" s="341">
        <v>204408</v>
      </c>
      <c r="Z23" s="72">
        <f t="shared" si="31"/>
        <v>-0.90472226776473164</v>
      </c>
      <c r="AA23" s="72">
        <f t="shared" si="32"/>
        <v>-0.85160561230480214</v>
      </c>
      <c r="AB23" s="75"/>
      <c r="AC23" s="340"/>
      <c r="AD23" s="341"/>
      <c r="AE23" s="75"/>
      <c r="AF23" s="340"/>
      <c r="AG23" s="341"/>
      <c r="AH23" s="72"/>
      <c r="AI23" s="72"/>
    </row>
    <row r="24" spans="1:35" s="25" customFormat="1" hidden="1" outlineLevel="1">
      <c r="A24" s="43" t="s">
        <v>23</v>
      </c>
      <c r="B24" s="44" t="s">
        <v>203</v>
      </c>
      <c r="C24" s="44" t="s">
        <v>24</v>
      </c>
      <c r="D24" s="49">
        <v>20773</v>
      </c>
      <c r="E24" s="334">
        <v>2330</v>
      </c>
      <c r="F24" s="335">
        <v>23103</v>
      </c>
      <c r="G24" s="49">
        <v>52813</v>
      </c>
      <c r="H24" s="334">
        <v>3846</v>
      </c>
      <c r="I24" s="335">
        <v>56659</v>
      </c>
      <c r="J24" s="46">
        <f t="shared" si="27"/>
        <v>-0.60666881260295757</v>
      </c>
      <c r="K24" s="46">
        <f t="shared" si="28"/>
        <v>-0.59224483312448162</v>
      </c>
      <c r="L24" s="49">
        <v>27133</v>
      </c>
      <c r="M24" s="334">
        <v>3151</v>
      </c>
      <c r="N24" s="335">
        <v>30284</v>
      </c>
      <c r="O24" s="49">
        <v>67009</v>
      </c>
      <c r="P24" s="334">
        <v>5667</v>
      </c>
      <c r="Q24" s="335">
        <v>72676</v>
      </c>
      <c r="R24" s="46">
        <f t="shared" si="29"/>
        <v>-0.59508424241519797</v>
      </c>
      <c r="S24" s="46">
        <f t="shared" si="30"/>
        <v>-0.58330122736529255</v>
      </c>
      <c r="T24" s="49">
        <v>28016</v>
      </c>
      <c r="U24" s="334">
        <v>-747</v>
      </c>
      <c r="V24" s="335">
        <v>27269</v>
      </c>
      <c r="W24" s="49">
        <v>41541</v>
      </c>
      <c r="X24" s="334">
        <v>7219</v>
      </c>
      <c r="Y24" s="335">
        <v>48760</v>
      </c>
      <c r="Z24" s="46">
        <f t="shared" si="31"/>
        <v>-0.32558195517681332</v>
      </c>
      <c r="AA24" s="46">
        <f t="shared" si="32"/>
        <v>-0.44075061525840853</v>
      </c>
      <c r="AB24" s="49"/>
      <c r="AC24" s="334"/>
      <c r="AD24" s="335"/>
      <c r="AE24" s="49"/>
      <c r="AF24" s="334"/>
      <c r="AG24" s="335"/>
      <c r="AH24" s="46"/>
      <c r="AI24" s="46"/>
    </row>
    <row r="25" spans="1:35" s="37" customFormat="1" collapsed="1">
      <c r="A25" s="68" t="s">
        <v>25</v>
      </c>
      <c r="B25" s="70" t="s">
        <v>208</v>
      </c>
      <c r="C25" s="70" t="s">
        <v>26</v>
      </c>
      <c r="D25" s="75">
        <v>-34815</v>
      </c>
      <c r="E25" s="340">
        <v>4263</v>
      </c>
      <c r="F25" s="341">
        <v>-30552</v>
      </c>
      <c r="G25" s="75">
        <v>128988</v>
      </c>
      <c r="H25" s="340">
        <v>-5085</v>
      </c>
      <c r="I25" s="341">
        <v>123903</v>
      </c>
      <c r="J25" s="72" t="str">
        <f t="shared" si="27"/>
        <v>N/A</v>
      </c>
      <c r="K25" s="72" t="str">
        <f t="shared" si="28"/>
        <v>N/A</v>
      </c>
      <c r="L25" s="75">
        <v>-26371</v>
      </c>
      <c r="M25" s="340">
        <v>6852</v>
      </c>
      <c r="N25" s="341">
        <v>-19519</v>
      </c>
      <c r="O25" s="75">
        <v>119312</v>
      </c>
      <c r="P25" s="340">
        <v>-26907</v>
      </c>
      <c r="Q25" s="341">
        <v>92405</v>
      </c>
      <c r="R25" s="72" t="str">
        <f t="shared" si="29"/>
        <v>N/A</v>
      </c>
      <c r="S25" s="72" t="str">
        <f t="shared" si="30"/>
        <v>N/A</v>
      </c>
      <c r="T25" s="75">
        <v>50680</v>
      </c>
      <c r="U25" s="340">
        <v>6922</v>
      </c>
      <c r="V25" s="341">
        <v>57602</v>
      </c>
      <c r="W25" s="75">
        <v>279414</v>
      </c>
      <c r="X25" s="340">
        <v>-26246</v>
      </c>
      <c r="Y25" s="341">
        <v>253168</v>
      </c>
      <c r="Z25" s="72">
        <f t="shared" si="31"/>
        <v>-0.81862039840523382</v>
      </c>
      <c r="AA25" s="72">
        <f t="shared" si="32"/>
        <v>-0.77247519433735701</v>
      </c>
      <c r="AB25" s="75"/>
      <c r="AC25" s="340"/>
      <c r="AD25" s="341"/>
      <c r="AE25" s="75"/>
      <c r="AF25" s="340"/>
      <c r="AG25" s="341"/>
      <c r="AH25" s="72"/>
      <c r="AI25" s="72"/>
    </row>
    <row r="26" spans="1:35" s="25" customFormat="1" hidden="1" outlineLevel="1">
      <c r="A26" s="43" t="s">
        <v>27</v>
      </c>
      <c r="B26" s="44" t="s">
        <v>209</v>
      </c>
      <c r="C26" s="44" t="s">
        <v>206</v>
      </c>
      <c r="D26" s="49">
        <v>0</v>
      </c>
      <c r="E26" s="334">
        <v>0</v>
      </c>
      <c r="F26" s="335">
        <v>0</v>
      </c>
      <c r="G26" s="49">
        <v>0</v>
      </c>
      <c r="H26" s="334">
        <v>0</v>
      </c>
      <c r="I26" s="335">
        <v>0</v>
      </c>
      <c r="J26" s="46">
        <f>IFERROR(IF((ABS((D26/G26)-1))&lt;100%,(D26/G26)-1,"N/A"),0)</f>
        <v>0</v>
      </c>
      <c r="K26" s="46">
        <f>IFERROR(IF((ABS((E26/H26)-1))&lt;100%,(E26/H26)-1,"N/A"),0)</f>
        <v>0</v>
      </c>
      <c r="L26" s="49">
        <v>0</v>
      </c>
      <c r="M26" s="334">
        <v>0</v>
      </c>
      <c r="N26" s="335">
        <v>0</v>
      </c>
      <c r="O26" s="49">
        <v>0</v>
      </c>
      <c r="P26" s="334">
        <v>0</v>
      </c>
      <c r="Q26" s="335">
        <v>0</v>
      </c>
      <c r="R26" s="46">
        <f>IFERROR(IF((ABS((L26/O26)-1))&lt;100%,(L26/O26)-1,"N/A"),0)</f>
        <v>0</v>
      </c>
      <c r="S26" s="46">
        <f>IFERROR(IF((ABS((M26/P26)-1))&lt;100%,(M26/P26)-1,"N/A"),0)</f>
        <v>0</v>
      </c>
      <c r="T26" s="49">
        <v>0</v>
      </c>
      <c r="U26" s="334">
        <v>0</v>
      </c>
      <c r="V26" s="335">
        <v>0</v>
      </c>
      <c r="W26" s="49">
        <v>0</v>
      </c>
      <c r="X26" s="334">
        <v>0</v>
      </c>
      <c r="Y26" s="335">
        <v>0</v>
      </c>
      <c r="Z26" s="46">
        <f>IFERROR(IF((ABS((T26/W26)-1))&lt;100%,(T26/W26)-1,"N/A"),0)</f>
        <v>0</v>
      </c>
      <c r="AA26" s="46">
        <f>IFERROR(IF((ABS((U26/X26)-1))&lt;100%,(U26/X26)-1,"N/A"),0)</f>
        <v>0</v>
      </c>
      <c r="AB26" s="49"/>
      <c r="AC26" s="334"/>
      <c r="AD26" s="335"/>
      <c r="AE26" s="49"/>
      <c r="AF26" s="334"/>
      <c r="AG26" s="335"/>
      <c r="AH26" s="46"/>
      <c r="AI26" s="46"/>
    </row>
    <row r="27" spans="1:35" s="25" customFormat="1" hidden="1" outlineLevel="1">
      <c r="A27" s="43" t="s">
        <v>28</v>
      </c>
      <c r="B27" s="44" t="s">
        <v>205</v>
      </c>
      <c r="C27" s="44" t="s">
        <v>29</v>
      </c>
      <c r="D27" s="49">
        <v>0</v>
      </c>
      <c r="E27" s="334">
        <v>0</v>
      </c>
      <c r="F27" s="335">
        <v>0</v>
      </c>
      <c r="G27" s="49">
        <v>0</v>
      </c>
      <c r="H27" s="334">
        <v>0</v>
      </c>
      <c r="I27" s="335">
        <v>0</v>
      </c>
      <c r="J27" s="46">
        <f>IFERROR(IF((ABS((D27/G27)-1))&lt;100%,(D27/G27)-1,"N/A"),0)</f>
        <v>0</v>
      </c>
      <c r="K27" s="46">
        <f>IFERROR(IF((ABS((E27/H27)-1))&lt;100%,(E27/H27)-1,"N/A"),0)</f>
        <v>0</v>
      </c>
      <c r="L27" s="49">
        <v>0</v>
      </c>
      <c r="M27" s="334">
        <v>0</v>
      </c>
      <c r="N27" s="335">
        <v>0</v>
      </c>
      <c r="O27" s="49">
        <v>0</v>
      </c>
      <c r="P27" s="334">
        <v>0</v>
      </c>
      <c r="Q27" s="335">
        <v>0</v>
      </c>
      <c r="R27" s="46">
        <f>IFERROR(IF((ABS((L27/O27)-1))&lt;100%,(L27/O27)-1,"N/A"),0)</f>
        <v>0</v>
      </c>
      <c r="S27" s="46">
        <f>IFERROR(IF((ABS((M27/P27)-1))&lt;100%,(M27/P27)-1,"N/A"),0)</f>
        <v>0</v>
      </c>
      <c r="T27" s="49">
        <v>0</v>
      </c>
      <c r="U27" s="334">
        <v>0</v>
      </c>
      <c r="V27" s="335">
        <v>0</v>
      </c>
      <c r="W27" s="49">
        <v>0</v>
      </c>
      <c r="X27" s="334">
        <v>0</v>
      </c>
      <c r="Y27" s="335">
        <v>0</v>
      </c>
      <c r="Z27" s="46">
        <f>IFERROR(IF((ABS((T27/W27)-1))&lt;100%,(T27/W27)-1,"N/A"),0)</f>
        <v>0</v>
      </c>
      <c r="AA27" s="46">
        <f>IFERROR(IF((ABS((U27/X27)-1))&lt;100%,(U27/X27)-1,"N/A"),0)</f>
        <v>0</v>
      </c>
      <c r="AB27" s="49"/>
      <c r="AC27" s="334"/>
      <c r="AD27" s="335"/>
      <c r="AE27" s="49"/>
      <c r="AF27" s="334"/>
      <c r="AG27" s="335"/>
      <c r="AH27" s="46"/>
      <c r="AI27" s="46"/>
    </row>
    <row r="28" spans="1:35" s="25" customFormat="1" collapsed="1">
      <c r="A28" s="68" t="s">
        <v>30</v>
      </c>
      <c r="B28" s="170" t="s">
        <v>270</v>
      </c>
      <c r="C28" s="170" t="s">
        <v>26</v>
      </c>
      <c r="D28" s="91">
        <v>-34815</v>
      </c>
      <c r="E28" s="344">
        <v>4263</v>
      </c>
      <c r="F28" s="345">
        <v>-30552</v>
      </c>
      <c r="G28" s="91">
        <v>128988</v>
      </c>
      <c r="H28" s="344">
        <v>-5085</v>
      </c>
      <c r="I28" s="345">
        <v>123903</v>
      </c>
      <c r="J28" s="90" t="str">
        <f t="shared" si="27"/>
        <v>N/A</v>
      </c>
      <c r="K28" s="90" t="str">
        <f t="shared" si="28"/>
        <v>N/A</v>
      </c>
      <c r="L28" s="91">
        <v>-26371</v>
      </c>
      <c r="M28" s="344">
        <v>6852</v>
      </c>
      <c r="N28" s="345">
        <v>-19519</v>
      </c>
      <c r="O28" s="91">
        <v>119312</v>
      </c>
      <c r="P28" s="344">
        <v>-26907</v>
      </c>
      <c r="Q28" s="345">
        <v>92405</v>
      </c>
      <c r="R28" s="90" t="str">
        <f t="shared" ref="R28" si="33">IF((ABS((L28/O28)-1))&lt;100%,(L28/O28)-1,"N/A")</f>
        <v>N/A</v>
      </c>
      <c r="S28" s="90" t="str">
        <f t="shared" ref="S28" si="34">IF((ABS((N28/Q28)-1))&lt;100%,(N28/Q28)-1,"N/A")</f>
        <v>N/A</v>
      </c>
      <c r="T28" s="91">
        <v>50680</v>
      </c>
      <c r="U28" s="344">
        <v>6922</v>
      </c>
      <c r="V28" s="345">
        <v>57602</v>
      </c>
      <c r="W28" s="91">
        <v>279414</v>
      </c>
      <c r="X28" s="344">
        <v>-26246</v>
      </c>
      <c r="Y28" s="345">
        <v>253168</v>
      </c>
      <c r="Z28" s="90">
        <f t="shared" ref="Z28" si="35">IF((ABS((T28/W28)-1))&lt;100%,(T28/W28)-1,"N/A")</f>
        <v>-0.81862039840523382</v>
      </c>
      <c r="AA28" s="90">
        <f t="shared" ref="AA28" si="36">IF((ABS((V28/Y28)-1))&lt;100%,(V28/Y28)-1,"N/A")</f>
        <v>-0.77247519433735701</v>
      </c>
      <c r="AB28" s="91"/>
      <c r="AC28" s="344"/>
      <c r="AD28" s="345"/>
      <c r="AE28" s="91"/>
      <c r="AF28" s="344"/>
      <c r="AG28" s="345"/>
      <c r="AH28" s="90"/>
      <c r="AI28" s="90"/>
    </row>
    <row r="29" spans="1:35" s="66" customFormat="1" ht="12">
      <c r="A29" s="58" t="s">
        <v>32</v>
      </c>
      <c r="B29" s="60" t="s">
        <v>32</v>
      </c>
      <c r="C29" s="60" t="s">
        <v>33</v>
      </c>
      <c r="D29" s="65">
        <f t="shared" ref="D29:I29" si="37">IFERROR(D28/D$7,"")</f>
        <v>-6.4032461506034668E-3</v>
      </c>
      <c r="E29" s="338" t="str">
        <f t="shared" si="37"/>
        <v/>
      </c>
      <c r="F29" s="339">
        <f t="shared" si="37"/>
        <v>-5.6191864539203535E-3</v>
      </c>
      <c r="G29" s="65">
        <f t="shared" si="37"/>
        <v>2.4402780965043832E-2</v>
      </c>
      <c r="H29" s="338" t="str">
        <f t="shared" si="37"/>
        <v/>
      </c>
      <c r="I29" s="339">
        <f t="shared" si="37"/>
        <v>2.3440767900206421E-2</v>
      </c>
      <c r="J29" s="62">
        <f>IF((ABS((D29-G29)*10000))&lt;1000,(D29-G29)*10000,"N/A")</f>
        <v>-308.06027115647299</v>
      </c>
      <c r="K29" s="62">
        <f>IF((ABS((F29-I29)*10000))&lt;1000,(F29-I29)*10000,"N/A")</f>
        <v>-290.59954354126774</v>
      </c>
      <c r="L29" s="65">
        <f t="shared" ref="L29:Q29" si="38">IFERROR(L28/L$7,"")</f>
        <v>-3.2049466846892001E-3</v>
      </c>
      <c r="M29" s="338" t="str">
        <f t="shared" si="38"/>
        <v/>
      </c>
      <c r="N29" s="339">
        <f t="shared" si="38"/>
        <v>-2.3722025838401463E-3</v>
      </c>
      <c r="O29" s="65">
        <f t="shared" si="38"/>
        <v>1.5022863178019518E-2</v>
      </c>
      <c r="P29" s="338" t="str">
        <f t="shared" si="38"/>
        <v/>
      </c>
      <c r="Q29" s="339">
        <f t="shared" si="38"/>
        <v>1.1634937575138239E-2</v>
      </c>
      <c r="R29" s="62">
        <f>IF((ABS((L29-O29)*10000))&lt;1000,(L29-O29)*10000,"N/A")</f>
        <v>-182.27809862708719</v>
      </c>
      <c r="S29" s="62">
        <f>IF((ABS((N29-Q29)*10000))&lt;1000,(N29-Q29)*10000,"N/A")</f>
        <v>-140.07140158978385</v>
      </c>
      <c r="T29" s="65">
        <f t="shared" ref="T29:Y29" si="39">IFERROR(T28/T$7,"")</f>
        <v>4.4129919597863934E-3</v>
      </c>
      <c r="U29" s="338" t="str">
        <f t="shared" si="39"/>
        <v/>
      </c>
      <c r="V29" s="339">
        <f t="shared" si="39"/>
        <v>5.0157293383507459E-3</v>
      </c>
      <c r="W29" s="65">
        <f t="shared" si="39"/>
        <v>2.5352558937663049E-2</v>
      </c>
      <c r="X29" s="338">
        <f t="shared" si="39"/>
        <v>26246</v>
      </c>
      <c r="Y29" s="339">
        <f t="shared" si="39"/>
        <v>2.2971136820300268E-2</v>
      </c>
      <c r="Z29" s="62">
        <f>IF((ABS((T29-W29)*10000))&lt;1000,(T29-W29)*10000,"N/A")</f>
        <v>-209.39566977876655</v>
      </c>
      <c r="AA29" s="62">
        <f>IF((ABS((V29-Y29)*10000))&lt;1000,(V29-Y29)*10000,"N/A")</f>
        <v>-179.55407481949521</v>
      </c>
      <c r="AB29" s="65"/>
      <c r="AC29" s="338"/>
      <c r="AD29" s="339"/>
      <c r="AE29" s="65"/>
      <c r="AF29" s="338"/>
      <c r="AG29" s="339"/>
      <c r="AH29" s="62"/>
      <c r="AI29" s="62"/>
    </row>
    <row r="30" spans="1:35" s="25" customFormat="1">
      <c r="A30" s="68" t="s">
        <v>100</v>
      </c>
      <c r="B30" s="162" t="s">
        <v>320</v>
      </c>
      <c r="C30" s="162" t="s">
        <v>34</v>
      </c>
      <c r="D30" s="53">
        <v>205021</v>
      </c>
      <c r="E30" s="336">
        <v>127976</v>
      </c>
      <c r="F30" s="337">
        <v>332997</v>
      </c>
      <c r="G30" s="53">
        <v>204517</v>
      </c>
      <c r="H30" s="336">
        <v>149934</v>
      </c>
      <c r="I30" s="337">
        <v>354451</v>
      </c>
      <c r="J30" s="52">
        <f>IF((ABS((D30/G30)-1))&lt;100%,(D30/G30)-1,"N/A")</f>
        <v>2.4643428174675464E-3</v>
      </c>
      <c r="K30" s="52">
        <f>IF((ABS((F30/I30)-1))&lt;100%,(F30/I30)-1,"N/A")</f>
        <v>-6.0527407173346925E-2</v>
      </c>
      <c r="L30" s="53">
        <v>311093</v>
      </c>
      <c r="M30" s="336">
        <v>192090</v>
      </c>
      <c r="N30" s="337">
        <v>503183</v>
      </c>
      <c r="O30" s="53">
        <v>279153</v>
      </c>
      <c r="P30" s="336">
        <v>224604</v>
      </c>
      <c r="Q30" s="337">
        <v>503757</v>
      </c>
      <c r="R30" s="52">
        <f>IF((ABS((L30/O30)-1))&lt;100%,(L30/O30)-1,"N/A")</f>
        <v>0.11441754163487405</v>
      </c>
      <c r="S30" s="52">
        <f>IF((ABS((N30/Q30)-1))&lt;100%,(N30/Q30)-1,"N/A")</f>
        <v>-1.1394382609075659E-3</v>
      </c>
      <c r="T30" s="53">
        <v>568078</v>
      </c>
      <c r="U30" s="336">
        <v>258614</v>
      </c>
      <c r="V30" s="337">
        <v>826692</v>
      </c>
      <c r="W30" s="53">
        <v>481686</v>
      </c>
      <c r="X30" s="336">
        <v>303528</v>
      </c>
      <c r="Y30" s="337">
        <v>785214</v>
      </c>
      <c r="Z30" s="52">
        <f>IF((ABS((T30/W30)-1))&lt;100%,(T30/W30)-1,"N/A")</f>
        <v>0.17935335467503721</v>
      </c>
      <c r="AA30" s="52">
        <f>IF((ABS((V30/Y30)-1))&lt;100%,(V30/Y30)-1,"N/A")</f>
        <v>5.2823816182594907E-2</v>
      </c>
      <c r="AB30" s="53"/>
      <c r="AC30" s="336"/>
      <c r="AD30" s="337"/>
      <c r="AE30" s="53"/>
      <c r="AF30" s="336"/>
      <c r="AG30" s="337"/>
      <c r="AH30" s="52"/>
      <c r="AI30" s="52"/>
    </row>
    <row r="31" spans="1:35" s="66" customFormat="1" ht="12">
      <c r="A31" s="58" t="s">
        <v>35</v>
      </c>
      <c r="B31" s="60" t="s">
        <v>35</v>
      </c>
      <c r="C31" s="60" t="s">
        <v>255</v>
      </c>
      <c r="D31" s="93">
        <f t="shared" ref="D31:I31" si="40">IFERROR(D30/D$7,"")</f>
        <v>3.7707882494409692E-2</v>
      </c>
      <c r="E31" s="338" t="str">
        <f t="shared" si="40"/>
        <v/>
      </c>
      <c r="F31" s="346">
        <f t="shared" si="40"/>
        <v>6.1245490691153315E-2</v>
      </c>
      <c r="G31" s="93">
        <f t="shared" si="40"/>
        <v>3.8691843850806817E-2</v>
      </c>
      <c r="H31" s="338" t="str">
        <f t="shared" si="40"/>
        <v/>
      </c>
      <c r="I31" s="346">
        <f t="shared" si="40"/>
        <v>6.7057324059918377E-2</v>
      </c>
      <c r="J31" s="62">
        <f>IF((ABS((D31-G31)*10000))&lt;1000,(D31-G31)*10000,"N/A")</f>
        <v>-9.8396135639712554</v>
      </c>
      <c r="K31" s="62">
        <f>IF((ABS((F31-I31)*10000))&lt;1000,(F31-I31)*10000,"N/A")</f>
        <v>-58.118333687650626</v>
      </c>
      <c r="L31" s="93">
        <f t="shared" ref="L31:Q31" si="41">IFERROR(L30/L$7,"")</f>
        <v>3.7808064881120068E-2</v>
      </c>
      <c r="M31" s="338" t="str">
        <f t="shared" si="41"/>
        <v/>
      </c>
      <c r="N31" s="346">
        <f t="shared" si="41"/>
        <v>6.1153338426376158E-2</v>
      </c>
      <c r="O31" s="93">
        <f t="shared" si="41"/>
        <v>3.5148831003869542E-2</v>
      </c>
      <c r="P31" s="338" t="str">
        <f t="shared" si="41"/>
        <v/>
      </c>
      <c r="Q31" s="346">
        <f t="shared" si="41"/>
        <v>6.3429265170054802E-2</v>
      </c>
      <c r="R31" s="62">
        <f>IF((ABS((L31-O31)*10000))&lt;1000,(L31-O31)*10000,"N/A")</f>
        <v>26.592338772505261</v>
      </c>
      <c r="S31" s="62">
        <f>IF((ABS((N31-Q31)*10000))&lt;1000,(N31-Q31)*10000,"N/A")</f>
        <v>-22.759267436786441</v>
      </c>
      <c r="T31" s="93">
        <f t="shared" ref="T31:Y31" si="42">IFERROR(T30/T$7,"")</f>
        <v>4.9465738881837702E-2</v>
      </c>
      <c r="U31" s="338" t="str">
        <f t="shared" si="42"/>
        <v/>
      </c>
      <c r="V31" s="346">
        <f t="shared" si="42"/>
        <v>7.1984710915937902E-2</v>
      </c>
      <c r="W31" s="93">
        <f t="shared" si="42"/>
        <v>4.3705657928547477E-2</v>
      </c>
      <c r="X31" s="338">
        <f t="shared" si="42"/>
        <v>-303528</v>
      </c>
      <c r="Y31" s="346">
        <f t="shared" si="42"/>
        <v>7.1246201049165986E-2</v>
      </c>
      <c r="Z31" s="62">
        <f>IF((ABS((T31-W31)*10000))&lt;1000,(T31-W31)*10000,"N/A")</f>
        <v>57.600809532902254</v>
      </c>
      <c r="AA31" s="62">
        <f>IF((ABS((V31-Y31)*10000))&lt;1000,(V31-Y31)*10000,"N/A")</f>
        <v>7.3850986677191646</v>
      </c>
      <c r="AB31" s="93"/>
      <c r="AC31" s="338"/>
      <c r="AD31" s="346"/>
      <c r="AE31" s="93"/>
      <c r="AF31" s="338"/>
      <c r="AG31" s="346"/>
      <c r="AH31" s="62"/>
      <c r="AI31" s="62"/>
    </row>
    <row r="32" spans="1:35" s="25" customFormat="1">
      <c r="A32" s="68" t="s">
        <v>36</v>
      </c>
      <c r="B32" s="162" t="s">
        <v>36</v>
      </c>
      <c r="C32" s="162" t="s">
        <v>36</v>
      </c>
      <c r="D32" s="53">
        <v>174958</v>
      </c>
      <c r="E32" s="336">
        <v>127976</v>
      </c>
      <c r="F32" s="337">
        <v>302934</v>
      </c>
      <c r="G32" s="53">
        <v>157887</v>
      </c>
      <c r="H32" s="336">
        <v>150111</v>
      </c>
      <c r="I32" s="337">
        <v>307998</v>
      </c>
      <c r="J32" s="52">
        <f>IF((ABS((D32/G32)-1))&lt;100%,(D32/G32)-1,"N/A")</f>
        <v>0.10812163129326668</v>
      </c>
      <c r="K32" s="52">
        <f>IF((ABS((F32/I32)-1))&lt;100%,(F32/I32)-1,"N/A")</f>
        <v>-1.6441665205618183E-2</v>
      </c>
      <c r="L32" s="53">
        <v>278066</v>
      </c>
      <c r="M32" s="336">
        <v>192262</v>
      </c>
      <c r="N32" s="337">
        <v>470328</v>
      </c>
      <c r="O32" s="53">
        <v>230491</v>
      </c>
      <c r="P32" s="336">
        <v>224785</v>
      </c>
      <c r="Q32" s="337">
        <v>455276</v>
      </c>
      <c r="R32" s="52">
        <f>IF((ABS((L32/O32)-1))&lt;100%,(L32/O32)-1,"N/A")</f>
        <v>0.20640719160401066</v>
      </c>
      <c r="S32" s="52">
        <f>IF((ABS((N32/Q32)-1))&lt;100%,(N32/Q32)-1,"N/A")</f>
        <v>3.3061263936601026E-2</v>
      </c>
      <c r="T32" s="53">
        <v>497376</v>
      </c>
      <c r="U32" s="336">
        <v>258941</v>
      </c>
      <c r="V32" s="337">
        <v>756317</v>
      </c>
      <c r="W32" s="53">
        <v>410981</v>
      </c>
      <c r="X32" s="336">
        <v>303705</v>
      </c>
      <c r="Y32" s="337">
        <v>714686</v>
      </c>
      <c r="Z32" s="52">
        <f>IF((ABS((T32/W32)-1))&lt;100%,(T32/W32)-1,"N/A")</f>
        <v>0.21021653069119983</v>
      </c>
      <c r="AA32" s="52">
        <f>IF((ABS((V32/Y32)-1))&lt;100%,(V32/Y32)-1,"N/A")</f>
        <v>5.8250756276182925E-2</v>
      </c>
      <c r="AB32" s="53"/>
      <c r="AC32" s="336"/>
      <c r="AD32" s="337"/>
      <c r="AE32" s="53"/>
      <c r="AF32" s="336"/>
      <c r="AG32" s="337"/>
      <c r="AH32" s="52"/>
      <c r="AI32" s="52"/>
    </row>
    <row r="33" spans="1:229" s="66" customFormat="1" ht="12" hidden="1" outlineLevel="1">
      <c r="A33" s="58" t="s">
        <v>37</v>
      </c>
      <c r="B33" s="60" t="s">
        <v>37</v>
      </c>
      <c r="C33" s="60" t="s">
        <v>256</v>
      </c>
      <c r="D33" s="93">
        <f t="shared" ref="D33:I33" si="43">IFERROR(D32/D$7,"")</f>
        <v>3.2178633922656366E-2</v>
      </c>
      <c r="E33" s="338" t="str">
        <f t="shared" si="43"/>
        <v/>
      </c>
      <c r="F33" s="346">
        <f t="shared" si="43"/>
        <v>5.5716242119399989E-2</v>
      </c>
      <c r="G33" s="93">
        <f t="shared" si="43"/>
        <v>2.9870079993703877E-2</v>
      </c>
      <c r="H33" s="338" t="str">
        <f t="shared" si="43"/>
        <v/>
      </c>
      <c r="I33" s="346">
        <f t="shared" si="43"/>
        <v>5.8269046203302401E-2</v>
      </c>
      <c r="J33" s="62">
        <f>IF((ABS((D33-G33)*10000))&lt;1000,(D33-G33)*10000,"N/A")</f>
        <v>23.085539289524892</v>
      </c>
      <c r="K33" s="62">
        <f>IF((ABS((F33-I33)*10000))&lt;1000,(F33-I33)*10000,"N/A")</f>
        <v>-25.528040839024115</v>
      </c>
      <c r="L33" s="93">
        <f t="shared" ref="L33:Q33" si="44">IFERROR(L32/L$7,"")</f>
        <v>3.3794194563148423E-2</v>
      </c>
      <c r="M33" s="338" t="str">
        <f t="shared" si="44"/>
        <v/>
      </c>
      <c r="N33" s="346">
        <f t="shared" si="44"/>
        <v>5.7160371784024194E-2</v>
      </c>
      <c r="O33" s="93">
        <f t="shared" si="44"/>
        <v>2.902168060852971E-2</v>
      </c>
      <c r="P33" s="338" t="str">
        <f t="shared" si="44"/>
        <v/>
      </c>
      <c r="Q33" s="346">
        <f t="shared" si="44"/>
        <v>5.7324904923528347E-2</v>
      </c>
      <c r="R33" s="62">
        <f>IF((ABS((L33-O33)*10000))&lt;1000,(L33-O33)*10000,"N/A")</f>
        <v>47.72513954618713</v>
      </c>
      <c r="S33" s="62">
        <f>IF((ABS((N33-Q33)*10000))&lt;1000,(N33-Q33)*10000,"N/A")</f>
        <v>-1.6453313950415271</v>
      </c>
      <c r="T33" s="93">
        <f t="shared" ref="T33:Y33" si="45">IFERROR(T32/T$7,"")</f>
        <v>4.3309319040858663E-2</v>
      </c>
      <c r="U33" s="338" t="str">
        <f t="shared" si="45"/>
        <v/>
      </c>
      <c r="V33" s="346">
        <f t="shared" si="45"/>
        <v>6.5856764799719122E-2</v>
      </c>
      <c r="W33" s="93">
        <f t="shared" si="45"/>
        <v>3.7290257556026891E-2</v>
      </c>
      <c r="X33" s="338">
        <f t="shared" si="45"/>
        <v>-303705</v>
      </c>
      <c r="Y33" s="346">
        <f t="shared" si="45"/>
        <v>6.4846860146436827E-2</v>
      </c>
      <c r="Z33" s="62">
        <f>IF((ABS((T33-W33)*10000))&lt;1000,(T33-W33)*10000,"N/A")</f>
        <v>60.190614848317708</v>
      </c>
      <c r="AA33" s="62">
        <f>IF((ABS((V33-Y33)*10000))&lt;1000,(V33-Y33)*10000,"N/A")</f>
        <v>10.099046532822953</v>
      </c>
      <c r="AB33" s="93"/>
      <c r="AC33" s="338"/>
      <c r="AD33" s="346"/>
      <c r="AE33" s="93"/>
      <c r="AF33" s="338"/>
      <c r="AG33" s="346"/>
      <c r="AH33" s="62"/>
      <c r="AI33" s="62"/>
    </row>
    <row r="34" spans="1:229" collapsed="1">
      <c r="A34" s="20"/>
      <c r="B34" s="19"/>
      <c r="C34" s="19"/>
      <c r="D34" s="108"/>
      <c r="E34" s="19"/>
      <c r="F34" s="19"/>
      <c r="G34" s="19"/>
      <c r="H34" s="19"/>
      <c r="I34" s="19"/>
      <c r="J34" s="103"/>
      <c r="K34" s="103"/>
      <c r="L34" s="25"/>
      <c r="M34" s="25"/>
      <c r="N34" s="25"/>
      <c r="O34" s="25"/>
      <c r="P34" s="25"/>
      <c r="Q34" s="25"/>
      <c r="R34" s="138"/>
      <c r="S34" s="138"/>
      <c r="T34" s="25"/>
      <c r="U34" s="25"/>
      <c r="V34" s="25"/>
      <c r="W34" s="25"/>
      <c r="X34" s="25"/>
      <c r="Y34" s="25"/>
      <c r="Z34" s="138"/>
      <c r="AA34" s="138"/>
      <c r="AB34" s="352"/>
    </row>
    <row r="35" spans="1:229" s="67" customFormat="1">
      <c r="A35" s="107"/>
      <c r="B35" s="106"/>
      <c r="C35" s="176"/>
      <c r="D35" s="355"/>
      <c r="E35" s="108"/>
      <c r="F35" s="108"/>
      <c r="G35" s="108"/>
      <c r="H35" s="108"/>
      <c r="I35" s="108"/>
      <c r="J35" s="109"/>
      <c r="K35" s="109"/>
      <c r="L35" s="66"/>
      <c r="M35" s="66"/>
      <c r="N35" s="66"/>
      <c r="O35" s="66"/>
      <c r="P35" s="66"/>
      <c r="Q35" s="66"/>
      <c r="R35" s="138"/>
      <c r="S35" s="138"/>
      <c r="T35" s="66"/>
      <c r="U35" s="66"/>
      <c r="V35" s="66"/>
      <c r="W35" s="66"/>
      <c r="X35" s="66"/>
      <c r="Y35" s="66"/>
      <c r="Z35" s="138"/>
      <c r="AA35" s="138"/>
      <c r="AB35" s="352"/>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row>
    <row r="36" spans="1:229" s="359" customFormat="1">
      <c r="A36" s="353"/>
      <c r="B36" s="354"/>
      <c r="C36" s="354"/>
      <c r="D36" s="25"/>
      <c r="E36" s="355"/>
      <c r="F36" s="355"/>
      <c r="G36" s="355"/>
      <c r="H36" s="355"/>
      <c r="I36" s="355"/>
      <c r="J36" s="356"/>
      <c r="K36" s="356"/>
      <c r="L36" s="357"/>
      <c r="M36" s="357"/>
      <c r="N36" s="357"/>
      <c r="O36" s="357"/>
      <c r="P36" s="357"/>
      <c r="Q36" s="357"/>
      <c r="R36" s="358"/>
      <c r="S36" s="358"/>
      <c r="T36" s="357"/>
      <c r="U36" s="357"/>
      <c r="V36" s="357"/>
      <c r="W36" s="357"/>
      <c r="X36" s="357"/>
      <c r="Y36" s="357"/>
      <c r="Z36" s="358"/>
      <c r="AA36" s="358"/>
      <c r="AB36" s="352"/>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7"/>
      <c r="FU36" s="357"/>
      <c r="FV36" s="357"/>
      <c r="FW36" s="357"/>
      <c r="FX36" s="357"/>
      <c r="FY36" s="357"/>
      <c r="FZ36" s="357"/>
      <c r="GA36" s="357"/>
      <c r="GB36" s="357"/>
      <c r="GC36" s="357"/>
      <c r="GD36" s="357"/>
      <c r="GE36" s="357"/>
      <c r="GF36" s="357"/>
      <c r="GG36" s="357"/>
      <c r="GH36" s="357"/>
      <c r="GI36" s="357"/>
      <c r="GJ36" s="357"/>
      <c r="GK36" s="357"/>
      <c r="GL36" s="357"/>
      <c r="GM36" s="357"/>
      <c r="GN36" s="357"/>
      <c r="GO36" s="357"/>
      <c r="GP36" s="357"/>
      <c r="GQ36" s="357"/>
      <c r="GR36" s="357"/>
      <c r="GS36" s="357"/>
      <c r="GT36" s="357"/>
      <c r="GU36" s="357"/>
      <c r="GV36" s="357"/>
      <c r="GW36" s="357"/>
      <c r="GX36" s="357"/>
      <c r="GY36" s="357"/>
      <c r="GZ36" s="357"/>
      <c r="HA36" s="357"/>
      <c r="HB36" s="357"/>
      <c r="HC36" s="357"/>
      <c r="HD36" s="357"/>
      <c r="HE36" s="357"/>
      <c r="HF36" s="357"/>
      <c r="HG36" s="357"/>
      <c r="HH36" s="357"/>
      <c r="HI36" s="357"/>
      <c r="HJ36" s="357"/>
      <c r="HK36" s="357"/>
      <c r="HL36" s="357"/>
      <c r="HM36" s="357"/>
      <c r="HN36" s="357"/>
      <c r="HO36" s="357"/>
      <c r="HP36" s="357"/>
      <c r="HQ36" s="357"/>
      <c r="HR36" s="357"/>
      <c r="HS36" s="357"/>
      <c r="HT36" s="357"/>
      <c r="HU36" s="357"/>
    </row>
    <row r="37" spans="1:229" s="25" customFormat="1">
      <c r="A37" s="39"/>
      <c r="J37" s="138"/>
      <c r="K37" s="138"/>
      <c r="R37" s="138"/>
      <c r="S37" s="138"/>
      <c r="Z37" s="138"/>
      <c r="AA37" s="138"/>
      <c r="AB37" s="352"/>
    </row>
    <row r="38" spans="1:229" s="25" customFormat="1">
      <c r="A38" s="39"/>
      <c r="J38" s="138"/>
      <c r="K38" s="138"/>
      <c r="R38" s="138"/>
      <c r="S38" s="138"/>
      <c r="Z38" s="138"/>
      <c r="AA38" s="138"/>
      <c r="AB38" s="352"/>
    </row>
    <row r="39" spans="1:229" s="25" customFormat="1">
      <c r="A39" s="39"/>
      <c r="J39" s="138"/>
      <c r="K39" s="138"/>
      <c r="R39" s="138"/>
      <c r="S39" s="138"/>
      <c r="Z39" s="138"/>
      <c r="AA39" s="138"/>
      <c r="AB39" s="352"/>
    </row>
    <row r="40" spans="1:229" s="25" customFormat="1">
      <c r="A40" s="39"/>
      <c r="J40" s="138"/>
      <c r="K40" s="138"/>
      <c r="R40" s="138"/>
      <c r="S40" s="138"/>
      <c r="Z40" s="138"/>
      <c r="AA40" s="138"/>
      <c r="AB40" s="352"/>
    </row>
    <row r="41" spans="1:229" s="25" customFormat="1">
      <c r="A41" s="39"/>
      <c r="J41" s="138"/>
      <c r="K41" s="138"/>
      <c r="R41" s="138"/>
      <c r="S41" s="138"/>
      <c r="Z41" s="138"/>
      <c r="AA41" s="138"/>
      <c r="AB41" s="352"/>
    </row>
    <row r="42" spans="1:229" s="25" customFormat="1">
      <c r="A42" s="39"/>
      <c r="J42" s="138"/>
      <c r="K42" s="138"/>
      <c r="R42" s="138"/>
      <c r="S42" s="138"/>
      <c r="Z42" s="138"/>
      <c r="AA42" s="138"/>
      <c r="AB42" s="352"/>
    </row>
    <row r="43" spans="1:229" s="25" customFormat="1">
      <c r="A43" s="39"/>
      <c r="J43" s="138"/>
      <c r="K43" s="138"/>
      <c r="R43" s="138"/>
      <c r="S43" s="138"/>
      <c r="Z43" s="138"/>
      <c r="AA43" s="138"/>
      <c r="AB43" s="352"/>
    </row>
    <row r="44" spans="1:229" s="25" customFormat="1">
      <c r="A44" s="39"/>
      <c r="J44" s="138"/>
      <c r="K44" s="138"/>
      <c r="R44" s="138"/>
      <c r="S44" s="138"/>
      <c r="Z44" s="138"/>
      <c r="AA44" s="138"/>
      <c r="AB44" s="352"/>
    </row>
    <row r="45" spans="1:229" s="25" customFormat="1">
      <c r="A45" s="39"/>
      <c r="J45" s="138"/>
      <c r="K45" s="138"/>
      <c r="R45" s="138"/>
      <c r="S45" s="138"/>
      <c r="Z45" s="138"/>
      <c r="AA45" s="138"/>
      <c r="AB45" s="352"/>
    </row>
    <row r="46" spans="1:229" s="25" customFormat="1">
      <c r="A46" s="39"/>
      <c r="J46" s="138"/>
      <c r="K46" s="138"/>
      <c r="R46" s="138"/>
      <c r="S46" s="138"/>
      <c r="Z46" s="138"/>
      <c r="AA46" s="138"/>
      <c r="AB46" s="352"/>
    </row>
    <row r="47" spans="1:229" s="25" customFormat="1">
      <c r="A47" s="39"/>
      <c r="J47" s="138"/>
      <c r="K47" s="138"/>
      <c r="R47" s="138"/>
      <c r="S47" s="138"/>
      <c r="Z47" s="138"/>
      <c r="AA47" s="138"/>
      <c r="AB47" s="352"/>
    </row>
    <row r="48" spans="1:229" s="25" customFormat="1">
      <c r="A48" s="39"/>
      <c r="J48" s="138"/>
      <c r="K48" s="138"/>
      <c r="R48" s="138"/>
      <c r="S48" s="138"/>
      <c r="Z48" s="138"/>
      <c r="AA48" s="138"/>
      <c r="AB48" s="352"/>
    </row>
    <row r="49" spans="1:28" s="25" customFormat="1">
      <c r="A49" s="39"/>
      <c r="J49" s="138"/>
      <c r="K49" s="138"/>
      <c r="R49" s="138"/>
      <c r="S49" s="138"/>
      <c r="Z49" s="138"/>
      <c r="AA49" s="138"/>
    </row>
    <row r="50" spans="1:28" s="25" customFormat="1">
      <c r="A50" s="39"/>
      <c r="J50" s="138"/>
      <c r="K50" s="138"/>
      <c r="R50" s="138"/>
      <c r="S50" s="138"/>
      <c r="Z50" s="138"/>
      <c r="AA50" s="138"/>
    </row>
    <row r="51" spans="1:28" s="25" customFormat="1">
      <c r="A51" s="39"/>
      <c r="J51" s="138"/>
      <c r="K51" s="138"/>
      <c r="R51" s="138"/>
      <c r="S51" s="138"/>
      <c r="Z51" s="138"/>
      <c r="AA51" s="138"/>
    </row>
    <row r="52" spans="1:28" s="25" customFormat="1">
      <c r="A52" s="39"/>
      <c r="J52" s="138"/>
      <c r="K52" s="138"/>
      <c r="R52" s="138"/>
      <c r="S52" s="138"/>
      <c r="Z52" s="138"/>
      <c r="AA52" s="138"/>
    </row>
    <row r="53" spans="1:28" s="25" customFormat="1">
      <c r="A53" s="39"/>
      <c r="J53" s="138"/>
      <c r="K53" s="138"/>
      <c r="R53" s="138"/>
      <c r="S53" s="138"/>
      <c r="Z53" s="138"/>
      <c r="AA53" s="138"/>
      <c r="AB53" s="39"/>
    </row>
    <row r="54" spans="1:28" s="25" customFormat="1">
      <c r="A54" s="39"/>
      <c r="J54" s="138"/>
      <c r="K54" s="138"/>
      <c r="R54" s="138"/>
      <c r="S54" s="138"/>
      <c r="Z54" s="138"/>
      <c r="AA54" s="138"/>
    </row>
    <row r="55" spans="1:28" s="25" customFormat="1">
      <c r="A55" s="39"/>
      <c r="J55" s="138"/>
      <c r="K55" s="138"/>
      <c r="R55" s="138"/>
      <c r="S55" s="138"/>
      <c r="Z55" s="138"/>
      <c r="AA55" s="138"/>
    </row>
    <row r="56" spans="1:28" s="25" customFormat="1">
      <c r="A56" s="39"/>
      <c r="J56" s="138"/>
      <c r="K56" s="138"/>
      <c r="R56" s="138"/>
      <c r="S56" s="138"/>
      <c r="Z56" s="138"/>
      <c r="AA56" s="138"/>
      <c r="AB56" s="352"/>
    </row>
    <row r="57" spans="1:28" s="25" customFormat="1">
      <c r="A57" s="39"/>
      <c r="J57" s="138"/>
      <c r="K57" s="138"/>
      <c r="R57" s="138"/>
      <c r="S57" s="138"/>
      <c r="Z57" s="138"/>
      <c r="AA57" s="138"/>
      <c r="AB57" s="352"/>
    </row>
    <row r="58" spans="1:28" s="25" customFormat="1">
      <c r="A58" s="39"/>
      <c r="J58" s="138"/>
      <c r="K58" s="138"/>
      <c r="R58" s="138"/>
      <c r="S58" s="138"/>
      <c r="Z58" s="138"/>
      <c r="AA58" s="138"/>
      <c r="AB58" s="352"/>
    </row>
    <row r="59" spans="1:28" s="25" customFormat="1">
      <c r="A59" s="39"/>
      <c r="J59" s="138"/>
      <c r="K59" s="138"/>
      <c r="R59" s="138"/>
      <c r="S59" s="138"/>
      <c r="Z59" s="138"/>
      <c r="AA59" s="138"/>
      <c r="AB59" s="352"/>
    </row>
    <row r="60" spans="1:28" s="25" customFormat="1">
      <c r="A60" s="39"/>
      <c r="J60" s="138"/>
      <c r="K60" s="138"/>
      <c r="R60" s="138"/>
      <c r="S60" s="138"/>
      <c r="Z60" s="138"/>
      <c r="AA60" s="138"/>
      <c r="AB60" s="352"/>
    </row>
    <row r="61" spans="1:28" s="25" customFormat="1">
      <c r="A61" s="39"/>
      <c r="J61" s="138"/>
      <c r="K61" s="138"/>
      <c r="R61" s="138"/>
      <c r="S61" s="138"/>
      <c r="Z61" s="138"/>
      <c r="AA61" s="138"/>
      <c r="AB61" s="352"/>
    </row>
    <row r="62" spans="1:28" s="25" customFormat="1">
      <c r="A62" s="39"/>
      <c r="J62" s="138"/>
      <c r="K62" s="138"/>
      <c r="R62" s="138"/>
      <c r="S62" s="138"/>
      <c r="Z62" s="138"/>
      <c r="AA62" s="138"/>
      <c r="AB62" s="352"/>
    </row>
    <row r="63" spans="1:28" s="25" customFormat="1">
      <c r="A63" s="39"/>
      <c r="J63" s="138"/>
      <c r="K63" s="138"/>
      <c r="R63" s="138"/>
      <c r="S63" s="138"/>
      <c r="Z63" s="138"/>
      <c r="AA63" s="138"/>
      <c r="AB63" s="352"/>
    </row>
    <row r="64" spans="1:28" s="25" customFormat="1">
      <c r="A64" s="39"/>
      <c r="J64" s="138"/>
      <c r="K64" s="138"/>
      <c r="R64" s="138"/>
      <c r="S64" s="138"/>
      <c r="Z64" s="138"/>
      <c r="AA64" s="138"/>
      <c r="AB64" s="352"/>
    </row>
    <row r="65" spans="1:28" s="25" customFormat="1">
      <c r="A65" s="39"/>
      <c r="J65" s="138"/>
      <c r="K65" s="138"/>
      <c r="R65" s="138"/>
      <c r="S65" s="138"/>
      <c r="Z65" s="138"/>
      <c r="AA65" s="138"/>
      <c r="AB65" s="352"/>
    </row>
    <row r="66" spans="1:28" s="25" customFormat="1">
      <c r="A66" s="39"/>
      <c r="J66" s="138"/>
      <c r="K66" s="138"/>
      <c r="R66" s="138"/>
      <c r="S66" s="138"/>
      <c r="Z66" s="138"/>
      <c r="AA66" s="138"/>
      <c r="AB66" s="352"/>
    </row>
    <row r="67" spans="1:28" s="25" customFormat="1">
      <c r="A67" s="39"/>
      <c r="J67" s="138"/>
      <c r="K67" s="138"/>
      <c r="R67" s="138"/>
      <c r="S67" s="138"/>
      <c r="Z67" s="138"/>
      <c r="AA67" s="138"/>
      <c r="AB67" s="352"/>
    </row>
    <row r="68" spans="1:28" s="25" customFormat="1">
      <c r="A68" s="39"/>
      <c r="J68" s="138"/>
      <c r="K68" s="138"/>
      <c r="R68" s="138"/>
      <c r="S68" s="138"/>
      <c r="Z68" s="138"/>
      <c r="AA68" s="138"/>
      <c r="AB68" s="352"/>
    </row>
    <row r="69" spans="1:28" s="25" customFormat="1">
      <c r="A69" s="39"/>
      <c r="J69" s="138"/>
      <c r="K69" s="138"/>
      <c r="R69" s="138"/>
      <c r="S69" s="138"/>
      <c r="Z69" s="138"/>
      <c r="AA69" s="138"/>
      <c r="AB69" s="352"/>
    </row>
    <row r="70" spans="1:28" s="25" customFormat="1">
      <c r="A70" s="39"/>
      <c r="J70" s="138"/>
      <c r="K70" s="138"/>
      <c r="R70" s="138"/>
      <c r="S70" s="138"/>
      <c r="Z70" s="138"/>
      <c r="AA70" s="138"/>
      <c r="AB70" s="352"/>
    </row>
    <row r="71" spans="1:28" s="25" customFormat="1">
      <c r="A71" s="39"/>
      <c r="J71" s="138"/>
      <c r="K71" s="138"/>
      <c r="R71" s="138"/>
      <c r="S71" s="138"/>
      <c r="Z71" s="138"/>
      <c r="AA71" s="138"/>
      <c r="AB71" s="352"/>
    </row>
    <row r="72" spans="1:28" s="25" customFormat="1">
      <c r="A72" s="39"/>
      <c r="J72" s="138"/>
      <c r="K72" s="138"/>
      <c r="R72" s="138"/>
      <c r="S72" s="138"/>
      <c r="Z72" s="138"/>
      <c r="AA72" s="138"/>
      <c r="AB72" s="352"/>
    </row>
    <row r="73" spans="1:28" s="25" customFormat="1">
      <c r="A73" s="39"/>
      <c r="J73" s="138"/>
      <c r="K73" s="138"/>
      <c r="R73" s="138"/>
      <c r="S73" s="138"/>
      <c r="Z73" s="138"/>
      <c r="AA73" s="138"/>
      <c r="AB73" s="352"/>
    </row>
    <row r="74" spans="1:28" s="25" customFormat="1">
      <c r="A74" s="39"/>
      <c r="J74" s="138"/>
      <c r="K74" s="138"/>
      <c r="R74" s="138"/>
      <c r="S74" s="138"/>
      <c r="Z74" s="138"/>
      <c r="AA74" s="138"/>
    </row>
    <row r="75" spans="1:28" s="25" customFormat="1">
      <c r="A75" s="39"/>
      <c r="J75" s="138"/>
      <c r="K75" s="138"/>
      <c r="R75" s="138"/>
      <c r="S75" s="138"/>
      <c r="Z75" s="138"/>
      <c r="AA75" s="138"/>
    </row>
    <row r="76" spans="1:28" s="25" customFormat="1">
      <c r="A76" s="39"/>
      <c r="J76" s="138"/>
      <c r="K76" s="138"/>
      <c r="R76" s="138"/>
      <c r="S76" s="138"/>
      <c r="Z76" s="138"/>
      <c r="AA76" s="138"/>
    </row>
    <row r="77" spans="1:28" s="25" customFormat="1">
      <c r="A77" s="39"/>
      <c r="J77" s="138"/>
      <c r="K77" s="138"/>
      <c r="R77" s="138"/>
      <c r="S77" s="138"/>
      <c r="Z77" s="138"/>
      <c r="AA77" s="138"/>
    </row>
    <row r="78" spans="1:28" s="25" customFormat="1">
      <c r="A78" s="39"/>
      <c r="J78" s="138"/>
      <c r="K78" s="138"/>
      <c r="R78" s="138"/>
      <c r="S78" s="138"/>
      <c r="Z78" s="138"/>
      <c r="AA78" s="138"/>
      <c r="AB78" s="39"/>
    </row>
    <row r="79" spans="1:28" s="25" customFormat="1">
      <c r="A79" s="39"/>
      <c r="D79" s="26"/>
      <c r="J79" s="138"/>
      <c r="K79" s="138"/>
      <c r="R79" s="138"/>
      <c r="S79" s="138"/>
      <c r="Z79" s="138"/>
      <c r="AA79" s="138"/>
    </row>
    <row r="81" spans="28:28">
      <c r="AB81" s="352"/>
    </row>
    <row r="82" spans="28:28">
      <c r="AB82" s="352"/>
    </row>
    <row r="83" spans="28:28">
      <c r="AB83" s="352"/>
    </row>
    <row r="84" spans="28:28">
      <c r="AB84" s="352"/>
    </row>
    <row r="85" spans="28:28">
      <c r="AB85" s="352"/>
    </row>
    <row r="86" spans="28:28">
      <c r="AB86" s="352"/>
    </row>
    <row r="87" spans="28:28">
      <c r="AB87" s="352"/>
    </row>
    <row r="88" spans="28:28">
      <c r="AB88" s="352"/>
    </row>
    <row r="89" spans="28:28">
      <c r="AB89" s="352"/>
    </row>
    <row r="90" spans="28:28">
      <c r="AB90" s="352"/>
    </row>
    <row r="91" spans="28:28">
      <c r="AB91" s="352"/>
    </row>
    <row r="92" spans="28:28">
      <c r="AB92" s="352"/>
    </row>
    <row r="93" spans="28:28">
      <c r="AB93" s="352"/>
    </row>
    <row r="94" spans="28:28">
      <c r="AB94" s="352"/>
    </row>
    <row r="95" spans="28:28">
      <c r="AB95" s="352"/>
    </row>
    <row r="96" spans="28:28">
      <c r="AB96" s="352"/>
    </row>
    <row r="97" spans="28:28">
      <c r="AB97" s="352"/>
    </row>
    <row r="98" spans="28:28">
      <c r="AB98" s="3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O124"/>
  <sheetViews>
    <sheetView tabSelected="1" zoomScaleNormal="100" workbookViewId="0">
      <pane xSplit="25" ySplit="5" topLeftCell="EJ8" activePane="bottomRight" state="frozen"/>
      <selection pane="topRight" activeCell="Z1" sqref="Z1"/>
      <selection pane="bottomLeft" activeCell="A6" sqref="A6"/>
      <selection pane="bottomRight" activeCell="ES8" sqref="ES8"/>
    </sheetView>
  </sheetViews>
  <sheetFormatPr baseColWidth="10" defaultColWidth="11" defaultRowHeight="18" outlineLevelRow="1" outlineLevelCol="1"/>
  <cols>
    <col min="1" max="2" width="2.58203125" style="39" customWidth="1"/>
    <col min="3" max="3" width="36.58203125" style="26" customWidth="1"/>
    <col min="4" max="4" width="34.9140625" style="26" customWidth="1"/>
    <col min="5" max="6" width="15.58203125" style="26" hidden="1" customWidth="1" outlineLevel="1"/>
    <col min="7" max="7" width="6.58203125" style="112" hidden="1" customWidth="1" outlineLevel="1"/>
    <col min="8" max="9" width="15.58203125" style="26" hidden="1" customWidth="1" outlineLevel="1"/>
    <col min="10" max="10" width="7.33203125" style="112" hidden="1" customWidth="1" outlineLevel="1"/>
    <col min="11" max="12" width="15.58203125" style="26" hidden="1" customWidth="1" outlineLevel="1"/>
    <col min="13" max="13" width="6.5" style="112" hidden="1" customWidth="1" outlineLevel="1"/>
    <col min="14" max="15" width="15.58203125" style="26" hidden="1" customWidth="1" outlineLevel="1"/>
    <col min="16" max="16" width="6.33203125" style="112" hidden="1" customWidth="1" outlineLevel="1"/>
    <col min="17" max="18" width="15.58203125" style="26" hidden="1" customWidth="1" outlineLevel="1"/>
    <col min="19" max="19" width="7.33203125" style="112" hidden="1" customWidth="1" outlineLevel="1"/>
    <col min="20" max="21" width="15.58203125" style="26" hidden="1" customWidth="1" outlineLevel="1"/>
    <col min="22" max="22" width="6.83203125" style="112" hidden="1" customWidth="1" outlineLevel="1"/>
    <col min="23" max="24" width="10.58203125" style="26" hidden="1" customWidth="1" outlineLevel="1"/>
    <col min="25" max="25" width="7.25" style="112" hidden="1" customWidth="1" outlineLevel="1"/>
    <col min="26" max="26" width="4.83203125" style="112" customWidth="1" collapsed="1"/>
    <col min="27" max="28" width="11.33203125" style="26" hidden="1" customWidth="1" outlineLevel="1"/>
    <col min="29" max="29" width="6.58203125" style="112" hidden="1" customWidth="1" outlineLevel="1"/>
    <col min="30" max="30" width="14.25" style="26" hidden="1" customWidth="1" outlineLevel="1"/>
    <col min="31" max="31" width="13.83203125" style="26" hidden="1" customWidth="1" outlineLevel="1"/>
    <col min="32" max="32" width="7.33203125" style="112" hidden="1" customWidth="1" outlineLevel="1"/>
    <col min="33" max="34" width="14.25" style="26" hidden="1" customWidth="1" outlineLevel="1"/>
    <col min="35" max="35" width="6.58203125" style="112" hidden="1" customWidth="1" outlineLevel="1"/>
    <col min="36" max="36" width="13.25" style="26" hidden="1" customWidth="1" outlineLevel="1"/>
    <col min="37" max="37" width="13.75" style="26" hidden="1" customWidth="1" outlineLevel="1"/>
    <col min="38" max="38" width="7.08203125" style="112" hidden="1" customWidth="1" outlineLevel="1"/>
    <col min="39" max="39" width="13.5" style="26" hidden="1" customWidth="1" outlineLevel="1"/>
    <col min="40" max="40" width="14.25" style="26" hidden="1" customWidth="1" outlineLevel="1"/>
    <col min="41" max="41" width="7.33203125" style="112" hidden="1" customWidth="1" outlineLevel="1"/>
    <col min="42" max="42" width="11" style="26" hidden="1" customWidth="1" outlineLevel="1"/>
    <col min="43" max="43" width="15.58203125" style="26" hidden="1" customWidth="1" outlineLevel="1"/>
    <col min="44" max="44" width="6.25" style="112" hidden="1" customWidth="1" outlineLevel="1"/>
    <col min="45" max="45" width="11" style="26" hidden="1" customWidth="1" outlineLevel="1"/>
    <col min="46" max="46" width="15.58203125" style="26" hidden="1" customWidth="1" outlineLevel="1"/>
    <col min="47" max="47" width="7.33203125" style="112" hidden="1" customWidth="1" outlineLevel="1"/>
    <col min="48" max="48" width="5.25" style="112" customWidth="1" collapsed="1"/>
    <col min="49" max="49" width="11" style="25" hidden="1" customWidth="1" outlineLevel="1"/>
    <col min="50" max="66" width="11" style="26" hidden="1" customWidth="1" outlineLevel="1"/>
    <col min="67" max="67" width="13.75" style="26" hidden="1" customWidth="1" outlineLevel="1"/>
    <col min="68" max="68" width="11" style="26" hidden="1" customWidth="1" outlineLevel="1"/>
    <col min="69" max="69" width="7.08203125" style="26" hidden="1" customWidth="1" outlineLevel="1"/>
    <col min="70" max="70" width="4.75" style="26" customWidth="1" collapsed="1"/>
    <col min="71" max="71" width="12.58203125" style="26" hidden="1" customWidth="1" outlineLevel="1"/>
    <col min="72" max="72" width="12.33203125" style="26" hidden="1" customWidth="1" outlineLevel="1"/>
    <col min="73" max="78" width="11" style="26" hidden="1" customWidth="1" outlineLevel="1"/>
    <col min="79" max="79" width="7.75" style="26" hidden="1" customWidth="1" outlineLevel="1"/>
    <col min="80" max="80" width="10.08203125" style="26" hidden="1" customWidth="1" outlineLevel="1"/>
    <col min="81" max="81" width="11.75" style="26" hidden="1" customWidth="1" outlineLevel="1"/>
    <col min="82" max="82" width="7.25" style="26" hidden="1" customWidth="1" outlineLevel="1"/>
    <col min="83" max="84" width="11" style="26" hidden="1" customWidth="1" outlineLevel="1"/>
    <col min="85" max="85" width="8.5" style="26" hidden="1" customWidth="1" outlineLevel="1"/>
    <col min="86" max="87" width="11" style="26" hidden="1" customWidth="1" outlineLevel="1"/>
    <col min="88" max="88" width="7.83203125" style="26" hidden="1" customWidth="1" outlineLevel="1"/>
    <col min="89" max="91" width="11" style="26" hidden="1" customWidth="1" outlineLevel="1"/>
    <col min="92" max="92" width="4.75" style="26" customWidth="1" collapsed="1"/>
    <col min="93" max="93" width="12.58203125" style="26" hidden="1" customWidth="1" outlineLevel="1"/>
    <col min="94" max="94" width="12.33203125" style="26" hidden="1" customWidth="1" outlineLevel="1"/>
    <col min="95" max="100" width="11" style="26" hidden="1" customWidth="1" outlineLevel="1"/>
    <col min="101" max="101" width="7.75" style="26" hidden="1" customWidth="1" outlineLevel="1"/>
    <col min="102" max="102" width="10.08203125" style="26" hidden="1" customWidth="1" outlineLevel="1"/>
    <col min="103" max="103" width="11.75" style="26" hidden="1" customWidth="1" outlineLevel="1"/>
    <col min="104" max="104" width="7.25" style="26" hidden="1" customWidth="1" outlineLevel="1"/>
    <col min="105" max="106" width="11" style="26" hidden="1" customWidth="1" outlineLevel="1"/>
    <col min="107" max="107" width="8.5" style="26" hidden="1" customWidth="1" outlineLevel="1"/>
    <col min="108" max="109" width="11" style="26" hidden="1" customWidth="1" outlineLevel="1"/>
    <col min="110" max="110" width="7.83203125" style="26" hidden="1" customWidth="1" outlineLevel="1"/>
    <col min="111" max="112" width="11" style="26" hidden="1" customWidth="1" outlineLevel="1"/>
    <col min="113" max="113" width="8.6640625" style="26" hidden="1" customWidth="1" outlineLevel="1"/>
    <col min="114" max="114" width="4.83203125" style="25" customWidth="1" collapsed="1"/>
    <col min="115" max="115" width="12.58203125" style="26" hidden="1" customWidth="1" outlineLevel="1"/>
    <col min="116" max="116" width="12.33203125" style="26" hidden="1" customWidth="1" outlineLevel="1"/>
    <col min="117" max="119" width="11" style="26" hidden="1" customWidth="1" outlineLevel="1"/>
    <col min="120" max="120" width="9.08203125" style="26" hidden="1" customWidth="1" outlineLevel="1"/>
    <col min="121" max="122" width="11" style="26" hidden="1" customWidth="1" outlineLevel="1"/>
    <col min="123" max="123" width="7.75" style="26" hidden="1" customWidth="1" outlineLevel="1"/>
    <col min="124" max="124" width="11.1640625" style="26" hidden="1" customWidth="1" outlineLevel="1"/>
    <col min="125" max="125" width="11.75" style="26" hidden="1" customWidth="1" outlineLevel="1"/>
    <col min="126" max="126" width="7.25" style="26" hidden="1" customWidth="1" outlineLevel="1"/>
    <col min="127" max="128" width="11" style="26" hidden="1" customWidth="1" outlineLevel="1"/>
    <col min="129" max="129" width="7.83203125" style="26" hidden="1" customWidth="1" outlineLevel="1"/>
    <col min="130" max="131" width="11" style="26" hidden="1" customWidth="1" outlineLevel="1"/>
    <col min="132" max="132" width="7.83203125" style="26" hidden="1" customWidth="1" outlineLevel="1"/>
    <col min="133" max="134" width="11" style="26" hidden="1" customWidth="1" outlineLevel="1"/>
    <col min="135" max="135" width="8.6640625" style="26" hidden="1" customWidth="1" outlineLevel="1"/>
    <col min="136" max="136" width="4.9140625" style="25" customWidth="1" collapsed="1"/>
    <col min="137" max="137" width="12.58203125" style="26" hidden="1" customWidth="1" outlineLevel="1"/>
    <col min="138" max="138" width="12.33203125" style="26" hidden="1" customWidth="1" outlineLevel="1"/>
    <col min="139" max="139" width="0" style="26" hidden="1" customWidth="1" outlineLevel="1"/>
    <col min="140" max="140" width="11" style="26" customWidth="1" collapsed="1"/>
    <col min="141" max="141" width="11" style="26" customWidth="1"/>
    <col min="142" max="142" width="9.08203125" style="26" customWidth="1"/>
    <col min="143" max="144" width="11" style="26" hidden="1" customWidth="1" outlineLevel="1"/>
    <col min="145" max="145" width="7.75" style="26" hidden="1" customWidth="1" outlineLevel="1"/>
    <col min="146" max="146" width="11.1640625" style="26" hidden="1" customWidth="1" outlineLevel="1"/>
    <col min="147" max="147" width="11.75" style="26" hidden="1" customWidth="1" outlineLevel="1"/>
    <col min="148" max="148" width="9.75" style="26" hidden="1" customWidth="1" outlineLevel="1"/>
    <col min="149" max="149" width="11" style="26" customWidth="1" collapsed="1"/>
    <col min="150" max="150" width="11" style="26" customWidth="1"/>
    <col min="151" max="151" width="7.83203125" style="26" customWidth="1"/>
    <col min="152" max="153" width="11" style="26" hidden="1" customWidth="1" outlineLevel="1"/>
    <col min="154" max="154" width="7.83203125" style="26" hidden="1" customWidth="1" outlineLevel="1"/>
    <col min="155" max="156" width="11" style="26" hidden="1" customWidth="1" outlineLevel="1"/>
    <col min="157" max="157" width="8.6640625" style="26" hidden="1" customWidth="1" outlineLevel="1"/>
    <col min="158" max="158" width="11" style="25" collapsed="1"/>
    <col min="159" max="223" width="11" style="25"/>
    <col min="224" max="16384" width="11" style="26"/>
  </cols>
  <sheetData>
    <row r="1" spans="1:223" ht="60" customHeight="1">
      <c r="A1" s="19"/>
      <c r="B1" s="19"/>
      <c r="C1" s="20" t="s">
        <v>171</v>
      </c>
      <c r="D1" s="19"/>
      <c r="E1" s="21"/>
      <c r="F1" s="21"/>
      <c r="G1" s="22"/>
      <c r="H1" s="21"/>
      <c r="I1" s="21"/>
      <c r="J1" s="22"/>
      <c r="K1" s="21"/>
      <c r="L1" s="21"/>
      <c r="M1" s="22"/>
      <c r="N1" s="21"/>
      <c r="O1" s="21"/>
      <c r="P1" s="22"/>
      <c r="Q1" s="21"/>
      <c r="R1" s="21"/>
      <c r="S1" s="22"/>
      <c r="T1" s="21"/>
      <c r="U1" s="21"/>
      <c r="V1" s="22"/>
      <c r="W1" s="21"/>
      <c r="X1" s="21"/>
      <c r="Y1" s="22"/>
      <c r="Z1" s="22"/>
      <c r="AA1" s="23" t="str">
        <f>$C$1&amp;BS5</f>
        <v>GRUPO ÉXITO (COL+URU+BRA+ARG)1Q19</v>
      </c>
      <c r="AB1" s="21"/>
      <c r="AC1" s="22"/>
      <c r="AD1" s="20"/>
      <c r="AE1" s="21"/>
      <c r="AF1" s="22"/>
      <c r="AG1" s="21"/>
      <c r="AH1" s="21"/>
      <c r="AI1" s="22"/>
      <c r="AJ1" s="21"/>
      <c r="AK1" s="21"/>
      <c r="AL1" s="22"/>
      <c r="AM1" s="21"/>
      <c r="AN1" s="21"/>
      <c r="AO1" s="22"/>
      <c r="AP1" s="24"/>
      <c r="AQ1" s="21"/>
      <c r="AR1" s="22"/>
      <c r="AS1" s="24"/>
      <c r="AT1" s="21"/>
      <c r="AU1" s="22"/>
      <c r="AV1" s="22"/>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K1" s="24"/>
      <c r="DL1" s="24"/>
      <c r="DM1" s="24"/>
      <c r="DN1" s="24"/>
      <c r="DO1" s="24"/>
      <c r="DP1" s="24"/>
      <c r="DQ1" s="24"/>
      <c r="DR1" s="24"/>
      <c r="DS1" s="24"/>
      <c r="DT1" s="24"/>
      <c r="DU1" s="24"/>
      <c r="DV1" s="24"/>
      <c r="DW1" s="24"/>
      <c r="DX1" s="24"/>
      <c r="DY1" s="24"/>
      <c r="DZ1" s="24"/>
      <c r="EA1" s="24"/>
      <c r="EB1" s="24"/>
      <c r="EC1" s="24"/>
      <c r="ED1" s="24"/>
      <c r="EE1" s="24"/>
      <c r="EG1" s="24"/>
      <c r="EH1" s="24"/>
      <c r="EI1" s="24"/>
      <c r="EJ1" s="24"/>
      <c r="EK1" s="24"/>
      <c r="EL1" s="24"/>
      <c r="EM1" s="24"/>
      <c r="EN1" s="24"/>
      <c r="EO1" s="24"/>
      <c r="EP1" s="24"/>
      <c r="EQ1" s="24"/>
      <c r="ER1" s="24"/>
      <c r="ES1" s="24"/>
      <c r="ET1" s="24"/>
      <c r="EU1" s="24"/>
      <c r="EV1" s="24"/>
      <c r="EW1" s="24"/>
      <c r="EX1" s="24"/>
      <c r="EY1" s="24"/>
      <c r="EZ1" s="24"/>
      <c r="FA1" s="24"/>
    </row>
    <row r="2" spans="1:223">
      <c r="A2" s="27"/>
      <c r="B2" s="27"/>
      <c r="C2" s="28" t="s">
        <v>231</v>
      </c>
      <c r="D2" s="28" t="s">
        <v>232</v>
      </c>
      <c r="E2" s="29"/>
      <c r="F2" s="29"/>
      <c r="G2" s="30"/>
      <c r="H2" s="31"/>
      <c r="I2" s="29"/>
      <c r="J2" s="30"/>
      <c r="K2" s="31"/>
      <c r="L2" s="31"/>
      <c r="M2" s="30"/>
      <c r="N2" s="31"/>
      <c r="O2" s="31"/>
      <c r="P2" s="30"/>
      <c r="Q2" s="31"/>
      <c r="R2" s="31"/>
      <c r="S2" s="30"/>
      <c r="T2" s="29"/>
      <c r="U2" s="31"/>
      <c r="V2" s="30"/>
      <c r="W2" s="31"/>
      <c r="X2" s="31"/>
      <c r="Y2" s="30"/>
      <c r="Z2" s="30"/>
      <c r="AA2" s="29"/>
      <c r="AB2" s="29"/>
      <c r="AC2" s="30"/>
      <c r="AD2" s="29"/>
      <c r="AE2" s="29"/>
      <c r="AF2" s="30"/>
      <c r="AG2" s="31"/>
      <c r="AH2" s="31"/>
      <c r="AI2" s="30"/>
      <c r="AJ2" s="31"/>
      <c r="AK2" s="31"/>
      <c r="AL2" s="30"/>
      <c r="AM2" s="29"/>
      <c r="AN2" s="31"/>
      <c r="AO2" s="30"/>
      <c r="AP2" s="24"/>
      <c r="AQ2" s="31"/>
      <c r="AR2" s="30"/>
      <c r="AS2" s="24"/>
      <c r="AT2" s="31"/>
      <c r="AU2" s="30"/>
      <c r="AV2" s="30"/>
      <c r="AW2" s="24"/>
      <c r="AX2" s="24"/>
      <c r="AY2" s="24"/>
      <c r="AZ2" s="24"/>
      <c r="BA2" s="24"/>
      <c r="BB2" s="24"/>
      <c r="BC2" s="24"/>
      <c r="BD2" s="24"/>
      <c r="BE2" s="24"/>
      <c r="BF2" s="24"/>
      <c r="BG2" s="24"/>
      <c r="BH2" s="24"/>
      <c r="BI2" s="24"/>
      <c r="BJ2" s="24"/>
      <c r="BK2" s="24"/>
      <c r="BL2" s="24"/>
      <c r="BM2" s="24"/>
      <c r="BN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K2" s="24"/>
      <c r="DL2" s="24"/>
      <c r="DM2" s="24"/>
      <c r="DN2" s="24"/>
      <c r="DO2" s="24"/>
      <c r="DP2" s="24"/>
      <c r="DQ2" s="24"/>
      <c r="DR2" s="24"/>
      <c r="DS2" s="24"/>
      <c r="DT2" s="24"/>
      <c r="DU2" s="24"/>
      <c r="DV2" s="24"/>
      <c r="DW2" s="24"/>
      <c r="DX2" s="24"/>
      <c r="DY2" s="24"/>
      <c r="DZ2" s="24"/>
      <c r="EA2" s="24"/>
      <c r="EB2" s="24"/>
      <c r="EC2" s="24"/>
      <c r="ED2" s="24"/>
      <c r="EE2" s="24"/>
      <c r="EG2" s="24"/>
      <c r="EH2" s="24"/>
      <c r="EI2" s="24"/>
      <c r="EJ2" s="24"/>
      <c r="EK2" s="24"/>
      <c r="EL2" s="24"/>
      <c r="EM2" s="24"/>
      <c r="EN2" s="24"/>
      <c r="EO2" s="24"/>
      <c r="EP2" s="24"/>
      <c r="EQ2" s="24"/>
      <c r="ER2" s="24"/>
      <c r="ES2" s="24"/>
      <c r="ET2" s="24"/>
      <c r="EU2" s="24"/>
      <c r="EV2" s="24"/>
      <c r="EW2" s="24"/>
      <c r="EX2" s="24"/>
      <c r="EY2" s="24"/>
      <c r="EZ2" s="24"/>
      <c r="FA2" s="24"/>
    </row>
    <row r="3" spans="1:223" s="38" customFormat="1" ht="21.75" customHeight="1">
      <c r="A3" s="32"/>
      <c r="B3" s="32"/>
      <c r="C3" s="32" t="s">
        <v>319</v>
      </c>
      <c r="D3" s="32" t="s">
        <v>233</v>
      </c>
      <c r="E3" s="23" t="str">
        <f>$C$1&amp;AW5</f>
        <v>GRUPO ÉXITO (COL+URU+BRA+ARG)1Q18</v>
      </c>
      <c r="F3" s="23" t="str">
        <f>$C$1&amp;AX5</f>
        <v>GRUPO ÉXITO (COL+URU+BRA+ARG)1Q17</v>
      </c>
      <c r="G3" s="33"/>
      <c r="H3" s="23" t="str">
        <f>$C$1&amp;AZ5</f>
        <v>GRUPO ÉXITO (COL+URU+BRA+ARG)2Q18</v>
      </c>
      <c r="I3" s="23" t="str">
        <f>$C$1&amp;BA5</f>
        <v>GRUPO ÉXITO (COL+URU+BRA+ARG)2Q17</v>
      </c>
      <c r="J3" s="34"/>
      <c r="K3" s="23" t="str">
        <f>$C$1&amp;BC5</f>
        <v>GRUPO ÉXITO (COL+URU+BRA+ARG)3Q18</v>
      </c>
      <c r="L3" s="23" t="str">
        <f>$C$1&amp;BD5</f>
        <v>GRUPO ÉXITO (COL+URU+BRA+ARG)3Q17</v>
      </c>
      <c r="M3" s="34"/>
      <c r="N3" s="23" t="str">
        <f>$C$1&amp;BF5</f>
        <v>GRUPO ÉXITO (COL+URU+BRA+ARG)4Q18</v>
      </c>
      <c r="O3" s="23" t="str">
        <f>$C$1&amp;BG5</f>
        <v>GRUPO ÉXITO (COL+URU+BRA+ARG)4Q17</v>
      </c>
      <c r="P3" s="34"/>
      <c r="Q3" s="23" t="str">
        <f>$C$1&amp;BI5</f>
        <v>GRUPO ÉXITO (COL+URU+BRA+ARG)1H18</v>
      </c>
      <c r="R3" s="23" t="str">
        <f>$C$1&amp;BJ5</f>
        <v>GRUPO ÉXITO (COL+URU+BRA+ARG)1H17</v>
      </c>
      <c r="S3" s="34"/>
      <c r="T3" s="23" t="str">
        <f>$C$1&amp;BL5</f>
        <v>GRUPO ÉXITO (COL+URU+BRA+ARG)9M18</v>
      </c>
      <c r="U3" s="23" t="str">
        <f>$C$1&amp;BM5</f>
        <v>GRUPO ÉXITO (COL+URU+BRA+ARG)9M17</v>
      </c>
      <c r="V3" s="34"/>
      <c r="W3" s="23" t="str">
        <f>$C$1&amp;BO5</f>
        <v>GRUPO ÉXITO (COL+URU+BRA+ARG)FY18</v>
      </c>
      <c r="X3" s="23" t="str">
        <f>$C$1&amp;BP5</f>
        <v>GRUPO ÉXITO (COL+URU+BRA+ARG)FY17</v>
      </c>
      <c r="Y3" s="34"/>
      <c r="Z3" s="34"/>
      <c r="AA3" s="35"/>
      <c r="AB3" s="23" t="str">
        <f>$C$1&amp;BT5</f>
        <v>GRUPO ÉXITO (COL+URU+BRA+ARG)1Q18</v>
      </c>
      <c r="AC3" s="33"/>
      <c r="AD3" s="23" t="str">
        <f>$C$1&amp;BV5</f>
        <v>GRUPO ÉXITO (COL+URU+BRA+ARG)2Q19</v>
      </c>
      <c r="AE3" s="23" t="str">
        <f>$C$1&amp;BW5</f>
        <v>GRUPO ÉXITO (COL+URU+BRA+ARG)2Q18</v>
      </c>
      <c r="AF3" s="34"/>
      <c r="AG3" s="36"/>
      <c r="AH3" s="23" t="str">
        <f>$C$1&amp;BZ5</f>
        <v>GRUPO ÉXITO (COL+URU+BRA+ARG)3Q18</v>
      </c>
      <c r="AI3" s="34"/>
      <c r="AJ3" s="36"/>
      <c r="AK3" s="35" t="str">
        <f>$C$1&amp;CC5</f>
        <v>GRUPO ÉXITO (COL+URU+BRA+ARG)4Q18</v>
      </c>
      <c r="AL3" s="34"/>
      <c r="AM3" s="23" t="str">
        <f>$C$1&amp;CE5</f>
        <v>GRUPO ÉXITO (COL+URU+BRA+ARG)1H19</v>
      </c>
      <c r="AN3" s="23" t="str">
        <f>$C$1&amp;CF5</f>
        <v>GRUPO ÉXITO (COL+URU+BRA+ARG)1H18</v>
      </c>
      <c r="AO3" s="34"/>
      <c r="AP3" s="36"/>
      <c r="AQ3" s="23" t="str">
        <f>$C$1&amp;CI5</f>
        <v>GRUPO ÉXITO (COL+URU+BRA+ARG)9M18</v>
      </c>
      <c r="AR3" s="34"/>
      <c r="AS3" s="36"/>
      <c r="AT3" s="23" t="str">
        <f>$C$1&amp;CL5</f>
        <v>GRUPO ÉXITO (COL+URU+BRA+ARG)FY18</v>
      </c>
      <c r="AU3" s="34"/>
      <c r="AV3" s="34"/>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7"/>
      <c r="DK3" s="36"/>
      <c r="DL3" s="36"/>
      <c r="DM3" s="36"/>
      <c r="DN3" s="36"/>
      <c r="DO3" s="36"/>
      <c r="DP3" s="36"/>
      <c r="DQ3" s="36"/>
      <c r="DR3" s="36"/>
      <c r="DS3" s="36"/>
      <c r="DT3" s="36"/>
      <c r="DU3" s="36"/>
      <c r="DV3" s="36"/>
      <c r="DW3" s="36"/>
      <c r="DX3" s="36"/>
      <c r="DY3" s="36"/>
      <c r="DZ3" s="36"/>
      <c r="EA3" s="36"/>
      <c r="EB3" s="36"/>
      <c r="EC3" s="36"/>
      <c r="ED3" s="36"/>
      <c r="EE3" s="36"/>
      <c r="EF3" s="37"/>
      <c r="EG3" s="36"/>
      <c r="EH3" s="36"/>
      <c r="EI3" s="36"/>
      <c r="EJ3" s="36"/>
      <c r="EK3" s="36"/>
      <c r="EL3" s="36"/>
      <c r="EM3" s="36"/>
      <c r="EN3" s="36"/>
      <c r="EO3" s="36"/>
      <c r="EP3" s="36"/>
      <c r="EQ3" s="36"/>
      <c r="ER3" s="36"/>
      <c r="ES3" s="36"/>
      <c r="ET3" s="36"/>
      <c r="EU3" s="36"/>
      <c r="EV3" s="36"/>
      <c r="EW3" s="36"/>
      <c r="EX3" s="36"/>
      <c r="EY3" s="36"/>
      <c r="EZ3" s="36"/>
      <c r="FA3" s="36"/>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row>
    <row r="4" spans="1:223" s="38" customFormat="1" ht="21.75" customHeight="1">
      <c r="A4" s="32"/>
      <c r="B4" s="32"/>
      <c r="C4" s="39" t="s">
        <v>384</v>
      </c>
      <c r="D4" s="32"/>
      <c r="E4" s="35" t="str">
        <f>$C$4&amp;E5</f>
        <v>Consolidado1Q16</v>
      </c>
      <c r="F4" s="35" t="str">
        <f>$C$4&amp;F5</f>
        <v>Consolidado1Q15</v>
      </c>
      <c r="G4" s="33"/>
      <c r="H4" s="35" t="str">
        <f>$C$4&amp;H5</f>
        <v>Consolidado2Q16</v>
      </c>
      <c r="I4" s="35" t="str">
        <f>$C$4&amp;I5</f>
        <v>Consolidado2Q15</v>
      </c>
      <c r="J4" s="34"/>
      <c r="K4" s="35" t="str">
        <f>$C$4&amp;K5</f>
        <v>Consolidado3Q16</v>
      </c>
      <c r="L4" s="35" t="str">
        <f>$C$4&amp;L5</f>
        <v>Consolidado3Q15</v>
      </c>
      <c r="M4" s="34"/>
      <c r="N4" s="35" t="str">
        <f>$C$4&amp;N5</f>
        <v>Consolidado4Q16</v>
      </c>
      <c r="O4" s="35" t="str">
        <f>$C$4&amp;O5</f>
        <v>Consolidado4Q15</v>
      </c>
      <c r="P4" s="34"/>
      <c r="Q4" s="35" t="str">
        <f>$C$4&amp;Q5</f>
        <v>Consolidado1H16</v>
      </c>
      <c r="R4" s="35" t="str">
        <f>$C$4&amp;R5</f>
        <v>Consolidado1H15</v>
      </c>
      <c r="S4" s="34"/>
      <c r="T4" s="35" t="str">
        <f>$C$4&amp;T5</f>
        <v>Consolidado9M16</v>
      </c>
      <c r="U4" s="35" t="str">
        <f>$C$4&amp;U5</f>
        <v>Consolidado9M15</v>
      </c>
      <c r="V4" s="34"/>
      <c r="W4" s="35" t="str">
        <f>$C$4&amp;W5</f>
        <v>ConsolidadoFY16</v>
      </c>
      <c r="X4" s="35" t="str">
        <f>$C$4&amp;X5</f>
        <v>ConsolidadoFY15</v>
      </c>
      <c r="Y4" s="34"/>
      <c r="Z4" s="34"/>
      <c r="AA4" s="35" t="str">
        <f>$C$4&amp;AA5</f>
        <v>Consolidado1Q17</v>
      </c>
      <c r="AB4" s="35" t="str">
        <f>$C$4&amp;AB5</f>
        <v>Consolidado1Q16</v>
      </c>
      <c r="AC4" s="33"/>
      <c r="AD4" s="35" t="str">
        <f>$C$4&amp;AD5</f>
        <v>Consolidado2Q17</v>
      </c>
      <c r="AE4" s="35" t="str">
        <f>$C$4&amp;AE5</f>
        <v>Consolidado2Q16</v>
      </c>
      <c r="AF4" s="34"/>
      <c r="AG4" s="35" t="str">
        <f>$C$4&amp;AG5</f>
        <v>Consolidado3Q17</v>
      </c>
      <c r="AH4" s="35" t="str">
        <f>$C$4&amp;AH5</f>
        <v>Consolidado3Q16</v>
      </c>
      <c r="AI4" s="34"/>
      <c r="AJ4" s="35" t="str">
        <f>$C$4&amp;AJ5</f>
        <v>Consolidado4Q17</v>
      </c>
      <c r="AK4" s="35" t="str">
        <f>$C$4&amp;AK5</f>
        <v>Consolidado4Q16</v>
      </c>
      <c r="AL4" s="34"/>
      <c r="AM4" s="35" t="str">
        <f>$C$4&amp;AM5</f>
        <v>Consolidado1H17</v>
      </c>
      <c r="AN4" s="35" t="str">
        <f>$C$4&amp;AN5</f>
        <v>Consolidado1H16</v>
      </c>
      <c r="AO4" s="34"/>
      <c r="AP4" s="35" t="str">
        <f>$C$4&amp;AP5</f>
        <v>Consolidado9M17</v>
      </c>
      <c r="AQ4" s="35" t="str">
        <f>$C$4&amp;AQ5</f>
        <v>Consolidado9M16</v>
      </c>
      <c r="AR4" s="34"/>
      <c r="AS4" s="35" t="str">
        <f>$C$4&amp;AS5</f>
        <v>ConsolidadoFY17</v>
      </c>
      <c r="AT4" s="35" t="str">
        <f>$C$4&amp;AT5</f>
        <v>ConsolidadoFY16</v>
      </c>
      <c r="AU4" s="34"/>
      <c r="AV4" s="34"/>
      <c r="AW4" s="35" t="str">
        <f>$C$4&amp;AW5</f>
        <v>Consolidado1Q18</v>
      </c>
      <c r="AX4" s="35" t="str">
        <f>$C$4&amp;AX5</f>
        <v>Consolidado1Q17</v>
      </c>
      <c r="AY4" s="36"/>
      <c r="AZ4" s="35" t="str">
        <f>$C$4&amp;AZ5</f>
        <v>Consolidado2Q18</v>
      </c>
      <c r="BA4" s="35" t="str">
        <f>$C$4&amp;BA5</f>
        <v>Consolidado2Q17</v>
      </c>
      <c r="BB4" s="36"/>
      <c r="BC4" s="35" t="str">
        <f>$C$4&amp;BC5</f>
        <v>Consolidado3Q18</v>
      </c>
      <c r="BD4" s="35" t="str">
        <f>$C$4&amp;BD5</f>
        <v>Consolidado3Q17</v>
      </c>
      <c r="BE4" s="36"/>
      <c r="BF4" s="40" t="str">
        <f>$C$1&amp;BF5</f>
        <v>GRUPO ÉXITO (COL+URU+BRA+ARG)4Q18</v>
      </c>
      <c r="BG4" s="35" t="str">
        <f>$C$4&amp;BG5</f>
        <v>Consolidado4Q17</v>
      </c>
      <c r="BH4" s="36"/>
      <c r="BI4" s="35" t="str">
        <f>$C$4&amp;BI5</f>
        <v>Consolidado1H18</v>
      </c>
      <c r="BJ4" s="35" t="str">
        <f>$C$4&amp;BJ5</f>
        <v>Consolidado1H17</v>
      </c>
      <c r="BK4" s="36"/>
      <c r="BL4" s="35" t="str">
        <f>$C$4&amp;BL5</f>
        <v>Consolidado9M18</v>
      </c>
      <c r="BM4" s="35" t="str">
        <f>$C$4&amp;BM5</f>
        <v>Consolidado9M17</v>
      </c>
      <c r="BN4" s="36"/>
      <c r="BO4" s="40" t="str">
        <f>$C$1&amp;BO5</f>
        <v>GRUPO ÉXITO (COL+URU+BRA+ARG)FY18</v>
      </c>
      <c r="BP4" s="35" t="str">
        <f>$C$4&amp;BP5</f>
        <v>ConsolidadoFY17</v>
      </c>
      <c r="BQ4" s="36"/>
      <c r="BR4" s="36"/>
      <c r="BS4" s="23" t="str">
        <f>$C$4&amp;BS5</f>
        <v>Consolidado1Q19</v>
      </c>
      <c r="BT4" s="23" t="str">
        <f>$C$4&amp;BT5</f>
        <v>Consolidado1Q18</v>
      </c>
      <c r="BU4" s="35"/>
      <c r="BV4" s="23" t="str">
        <f>$C$4&amp;BV5</f>
        <v>Consolidado2Q19</v>
      </c>
      <c r="BW4" s="23" t="str">
        <f>$C$4&amp;BW5</f>
        <v>Consolidado2Q18</v>
      </c>
      <c r="BX4" s="35"/>
      <c r="BY4" s="23" t="str">
        <f>$C$4&amp;BY5</f>
        <v>Consolidado3Q19</v>
      </c>
      <c r="BZ4" s="23" t="str">
        <f>$C$4&amp;BZ5</f>
        <v>Consolidado3Q18</v>
      </c>
      <c r="CA4" s="35"/>
      <c r="CB4" s="23" t="str">
        <f>$C$4&amp;CB5</f>
        <v>Consolidado4Q19</v>
      </c>
      <c r="CC4" s="40" t="str">
        <f>$C$4&amp;CC5</f>
        <v>Consolidado4Q18</v>
      </c>
      <c r="CD4" s="35"/>
      <c r="CE4" s="23" t="str">
        <f>$C$4&amp;CE5</f>
        <v>Consolidado1H19</v>
      </c>
      <c r="CF4" s="23" t="str">
        <f>$C$4&amp;CF5</f>
        <v>Consolidado1H18</v>
      </c>
      <c r="CG4" s="35"/>
      <c r="CH4" s="23" t="str">
        <f>$C$4&amp;CH5</f>
        <v>Consolidado9M19</v>
      </c>
      <c r="CI4" s="23" t="str">
        <f>$C$4&amp;CI5</f>
        <v>Consolidado9M18</v>
      </c>
      <c r="CJ4" s="35"/>
      <c r="CK4" s="23" t="str">
        <f>$C$4&amp;CK5</f>
        <v>ConsolidadoFY19</v>
      </c>
      <c r="CL4" s="23" t="str">
        <f>$C$4&amp;CL5</f>
        <v>ConsolidadoFY18</v>
      </c>
      <c r="CM4" s="35"/>
      <c r="CN4" s="36"/>
      <c r="CO4" s="23" t="str">
        <f>$C$4&amp;CO5</f>
        <v>Consolidado1Q20</v>
      </c>
      <c r="CP4" s="23" t="str">
        <f>$C$4&amp;CP5</f>
        <v>Consolidado1Q19</v>
      </c>
      <c r="CQ4" s="35"/>
      <c r="CR4" s="23" t="str">
        <f>$C$4&amp;CR5</f>
        <v>Consolidado2Q20</v>
      </c>
      <c r="CS4" s="23" t="str">
        <f>$C$4&amp;CS5</f>
        <v>Consolidado2Q19</v>
      </c>
      <c r="CT4" s="35"/>
      <c r="CU4" s="23" t="str">
        <f>$C$4&amp;CU5</f>
        <v>Consolidado3Q20</v>
      </c>
      <c r="CV4" s="23" t="str">
        <f>$C$4&amp;CV5</f>
        <v>Consolidado3Q19</v>
      </c>
      <c r="CW4" s="35"/>
      <c r="CX4" s="23" t="str">
        <f>$C$4&amp;CX5</f>
        <v>Consolidado4Q20</v>
      </c>
      <c r="CY4" s="40" t="str">
        <f>$C$4&amp;CY5</f>
        <v>Consolidado4Q19</v>
      </c>
      <c r="CZ4" s="35"/>
      <c r="DA4" s="23" t="str">
        <f>$C$4&amp;DA5</f>
        <v>Consolidado1H20</v>
      </c>
      <c r="DB4" s="23" t="str">
        <f>$C$4&amp;DB5</f>
        <v>Consolidado1H19</v>
      </c>
      <c r="DC4" s="35"/>
      <c r="DD4" s="23" t="str">
        <f>$C$4&amp;DD5</f>
        <v>Consolidado9M20</v>
      </c>
      <c r="DE4" s="23" t="str">
        <f>$C$4&amp;DE5</f>
        <v>Consolidado9M19</v>
      </c>
      <c r="DF4" s="35"/>
      <c r="DG4" s="23" t="str">
        <f>$C$4&amp;DG5</f>
        <v>ConsolidadoFY20</v>
      </c>
      <c r="DH4" s="23" t="str">
        <f>$C$4&amp;DH5</f>
        <v>ConsolidadoFY19</v>
      </c>
      <c r="DI4" s="35"/>
      <c r="DJ4" s="37"/>
      <c r="DK4" s="23" t="str">
        <f>$C$4&amp;DK5</f>
        <v>Consolidado1Q21</v>
      </c>
      <c r="DL4" s="23" t="str">
        <f>$C$4&amp;DL5</f>
        <v>Consolidado1Q20</v>
      </c>
      <c r="DM4" s="35"/>
      <c r="DN4" s="23" t="str">
        <f>$C$4&amp;DN5</f>
        <v>Consolidado2Q21</v>
      </c>
      <c r="DO4" s="23" t="str">
        <f>$C$4&amp;DO5</f>
        <v>Consolidado2Q20</v>
      </c>
      <c r="DP4" s="35"/>
      <c r="DQ4" s="23" t="str">
        <f>$C$4&amp;DQ5</f>
        <v>Consolidado3Q21</v>
      </c>
      <c r="DR4" s="23" t="str">
        <f>$C$4&amp;DR5</f>
        <v>Consolidado3Q20</v>
      </c>
      <c r="DS4" s="35"/>
      <c r="DT4" s="23" t="str">
        <f>$C$4&amp;DT5</f>
        <v>Consolidado4Q21</v>
      </c>
      <c r="DU4" s="40" t="str">
        <f>$C$4&amp;DU5</f>
        <v>Consolidado4Q20</v>
      </c>
      <c r="DV4" s="35"/>
      <c r="DW4" s="23" t="str">
        <f>$C$4&amp;DW5</f>
        <v>Consolidado1H21</v>
      </c>
      <c r="DX4" s="23" t="str">
        <f>$C$4&amp;DX5</f>
        <v>Consolidado1H20</v>
      </c>
      <c r="DY4" s="35"/>
      <c r="DZ4" s="23" t="str">
        <f>$C$4&amp;DZ5</f>
        <v>Consolidado9M21</v>
      </c>
      <c r="EA4" s="23" t="str">
        <f>$C$4&amp;EA5</f>
        <v>Consolidado9M20</v>
      </c>
      <c r="EB4" s="35"/>
      <c r="EC4" s="23" t="str">
        <f>$C$4&amp;EC5</f>
        <v>ConsolidadoFY21</v>
      </c>
      <c r="ED4" s="23" t="str">
        <f>$C$4&amp;ED5</f>
        <v>ConsolidadoFY20</v>
      </c>
      <c r="EE4" s="35"/>
      <c r="EF4" s="37"/>
      <c r="EG4" s="23" t="str">
        <f>$C$4&amp;EG5</f>
        <v>Consolidado1Q22</v>
      </c>
      <c r="EH4" s="23" t="str">
        <f>$C$4&amp;EH5</f>
        <v>Consolidado1Q21</v>
      </c>
      <c r="EI4" s="35"/>
      <c r="EJ4" s="23" t="str">
        <f>$C$4&amp;EJ5</f>
        <v>Consolidado2Q22</v>
      </c>
      <c r="EK4" s="23" t="str">
        <f>$C$4&amp;EK5</f>
        <v>Consolidado2Q21</v>
      </c>
      <c r="EL4" s="35"/>
      <c r="EM4" s="23" t="str">
        <f>$C$4&amp;EM5</f>
        <v>Consolidado3Q22</v>
      </c>
      <c r="EN4" s="23" t="str">
        <f>$C$4&amp;EN5</f>
        <v>Consolidado3Q21</v>
      </c>
      <c r="EO4" s="35"/>
      <c r="EP4" s="23" t="str">
        <f>$C$4&amp;EP5</f>
        <v>Consolidado4Q22</v>
      </c>
      <c r="EQ4" s="40" t="str">
        <f>$C$4&amp;EQ5</f>
        <v>Consolidado4Q21</v>
      </c>
      <c r="ER4" s="35"/>
      <c r="ES4" s="23" t="str">
        <f>$C$4&amp;ES5</f>
        <v>Consolidado1H22</v>
      </c>
      <c r="ET4" s="23" t="str">
        <f>$C$4&amp;ET5</f>
        <v>Consolidado1H21</v>
      </c>
      <c r="EU4" s="35"/>
      <c r="EV4" s="23" t="str">
        <f>$C$4&amp;EV5</f>
        <v>Consolidado9M22</v>
      </c>
      <c r="EW4" s="23" t="str">
        <f>$C$4&amp;EW5</f>
        <v>Consolidado9M21</v>
      </c>
      <c r="EX4" s="35"/>
      <c r="EY4" s="23" t="str">
        <f>$C$4&amp;EY5</f>
        <v>ConsolidadoFY22</v>
      </c>
      <c r="EZ4" s="23" t="str">
        <f>$C$4&amp;EZ5</f>
        <v>ConsolidadoFY21</v>
      </c>
      <c r="FA4" s="35"/>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row>
    <row r="5" spans="1:223" s="378" customFormat="1" ht="18.5" thickBot="1">
      <c r="A5" s="41" t="s">
        <v>198</v>
      </c>
      <c r="B5" s="41"/>
      <c r="C5" s="390" t="s">
        <v>198</v>
      </c>
      <c r="D5" s="391" t="s">
        <v>149</v>
      </c>
      <c r="E5" s="392" t="s">
        <v>362</v>
      </c>
      <c r="F5" s="393" t="s">
        <v>369</v>
      </c>
      <c r="G5" s="389" t="s">
        <v>310</v>
      </c>
      <c r="H5" s="387" t="s">
        <v>361</v>
      </c>
      <c r="I5" s="393" t="s">
        <v>368</v>
      </c>
      <c r="J5" s="389" t="s">
        <v>310</v>
      </c>
      <c r="K5" s="387" t="s">
        <v>360</v>
      </c>
      <c r="L5" s="393" t="s">
        <v>367</v>
      </c>
      <c r="M5" s="389" t="s">
        <v>310</v>
      </c>
      <c r="N5" s="387" t="s">
        <v>359</v>
      </c>
      <c r="O5" s="393" t="s">
        <v>366</v>
      </c>
      <c r="P5" s="389" t="s">
        <v>310</v>
      </c>
      <c r="Q5" s="387" t="s">
        <v>358</v>
      </c>
      <c r="R5" s="393" t="s">
        <v>365</v>
      </c>
      <c r="S5" s="389" t="s">
        <v>310</v>
      </c>
      <c r="T5" s="387" t="s">
        <v>357</v>
      </c>
      <c r="U5" s="393" t="s">
        <v>364</v>
      </c>
      <c r="V5" s="389" t="s">
        <v>310</v>
      </c>
      <c r="W5" s="387" t="s">
        <v>356</v>
      </c>
      <c r="X5" s="388" t="s">
        <v>363</v>
      </c>
      <c r="Y5" s="389" t="s">
        <v>310</v>
      </c>
      <c r="Z5" s="394"/>
      <c r="AA5" s="388" t="s">
        <v>349</v>
      </c>
      <c r="AB5" s="388" t="s">
        <v>362</v>
      </c>
      <c r="AC5" s="389" t="s">
        <v>310</v>
      </c>
      <c r="AD5" s="387" t="s">
        <v>350</v>
      </c>
      <c r="AE5" s="388" t="s">
        <v>361</v>
      </c>
      <c r="AF5" s="389" t="s">
        <v>310</v>
      </c>
      <c r="AG5" s="387" t="s">
        <v>351</v>
      </c>
      <c r="AH5" s="388" t="s">
        <v>360</v>
      </c>
      <c r="AI5" s="389" t="s">
        <v>310</v>
      </c>
      <c r="AJ5" s="387" t="s">
        <v>352</v>
      </c>
      <c r="AK5" s="388" t="s">
        <v>359</v>
      </c>
      <c r="AL5" s="389" t="s">
        <v>310</v>
      </c>
      <c r="AM5" s="387" t="s">
        <v>353</v>
      </c>
      <c r="AN5" s="388" t="s">
        <v>358</v>
      </c>
      <c r="AO5" s="389" t="s">
        <v>310</v>
      </c>
      <c r="AP5" s="388" t="s">
        <v>354</v>
      </c>
      <c r="AQ5" s="388" t="s">
        <v>357</v>
      </c>
      <c r="AR5" s="389" t="s">
        <v>310</v>
      </c>
      <c r="AS5" s="388" t="s">
        <v>355</v>
      </c>
      <c r="AT5" s="388" t="s">
        <v>356</v>
      </c>
      <c r="AU5" s="395" t="s">
        <v>310</v>
      </c>
      <c r="AV5" s="396"/>
      <c r="AW5" s="388" t="s">
        <v>172</v>
      </c>
      <c r="AX5" s="388" t="s">
        <v>349</v>
      </c>
      <c r="AY5" s="389" t="s">
        <v>310</v>
      </c>
      <c r="AZ5" s="387" t="s">
        <v>173</v>
      </c>
      <c r="BA5" s="388" t="s">
        <v>350</v>
      </c>
      <c r="BB5" s="389" t="s">
        <v>310</v>
      </c>
      <c r="BC5" s="387" t="s">
        <v>174</v>
      </c>
      <c r="BD5" s="388" t="s">
        <v>351</v>
      </c>
      <c r="BE5" s="389" t="s">
        <v>310</v>
      </c>
      <c r="BF5" s="387" t="s">
        <v>175</v>
      </c>
      <c r="BG5" s="388" t="s">
        <v>352</v>
      </c>
      <c r="BH5" s="389" t="s">
        <v>310</v>
      </c>
      <c r="BI5" s="387" t="s">
        <v>235</v>
      </c>
      <c r="BJ5" s="388" t="s">
        <v>353</v>
      </c>
      <c r="BK5" s="389" t="s">
        <v>310</v>
      </c>
      <c r="BL5" s="387" t="s">
        <v>237</v>
      </c>
      <c r="BM5" s="388" t="s">
        <v>354</v>
      </c>
      <c r="BN5" s="389" t="s">
        <v>310</v>
      </c>
      <c r="BO5" s="387" t="s">
        <v>277</v>
      </c>
      <c r="BP5" s="388" t="s">
        <v>355</v>
      </c>
      <c r="BQ5" s="389" t="s">
        <v>310</v>
      </c>
      <c r="BR5" s="396"/>
      <c r="BS5" s="387" t="s">
        <v>136</v>
      </c>
      <c r="BT5" s="388" t="s">
        <v>172</v>
      </c>
      <c r="BU5" s="389" t="s">
        <v>310</v>
      </c>
      <c r="BV5" s="387" t="s">
        <v>158</v>
      </c>
      <c r="BW5" s="388" t="s">
        <v>173</v>
      </c>
      <c r="BX5" s="389" t="s">
        <v>310</v>
      </c>
      <c r="BY5" s="387" t="s">
        <v>159</v>
      </c>
      <c r="BZ5" s="388" t="s">
        <v>174</v>
      </c>
      <c r="CA5" s="389" t="s">
        <v>310</v>
      </c>
      <c r="CB5" s="387" t="s">
        <v>160</v>
      </c>
      <c r="CC5" s="388" t="s">
        <v>175</v>
      </c>
      <c r="CD5" s="389" t="s">
        <v>310</v>
      </c>
      <c r="CE5" s="387" t="s">
        <v>234</v>
      </c>
      <c r="CF5" s="388" t="s">
        <v>235</v>
      </c>
      <c r="CG5" s="389" t="s">
        <v>310</v>
      </c>
      <c r="CH5" s="387" t="s">
        <v>236</v>
      </c>
      <c r="CI5" s="388" t="s">
        <v>237</v>
      </c>
      <c r="CJ5" s="389" t="s">
        <v>310</v>
      </c>
      <c r="CK5" s="387" t="s">
        <v>276</v>
      </c>
      <c r="CL5" s="388" t="s">
        <v>277</v>
      </c>
      <c r="CM5" s="389" t="s">
        <v>310</v>
      </c>
      <c r="CN5" s="396"/>
      <c r="CO5" s="387" t="s">
        <v>587</v>
      </c>
      <c r="CP5" s="388" t="s">
        <v>136</v>
      </c>
      <c r="CQ5" s="389" t="s">
        <v>310</v>
      </c>
      <c r="CR5" s="387" t="s">
        <v>588</v>
      </c>
      <c r="CS5" s="388" t="s">
        <v>158</v>
      </c>
      <c r="CT5" s="389" t="s">
        <v>310</v>
      </c>
      <c r="CU5" s="387" t="s">
        <v>589</v>
      </c>
      <c r="CV5" s="388" t="s">
        <v>159</v>
      </c>
      <c r="CW5" s="389" t="s">
        <v>310</v>
      </c>
      <c r="CX5" s="387" t="s">
        <v>590</v>
      </c>
      <c r="CY5" s="388" t="s">
        <v>160</v>
      </c>
      <c r="CZ5" s="389" t="s">
        <v>310</v>
      </c>
      <c r="DA5" s="387" t="s">
        <v>591</v>
      </c>
      <c r="DB5" s="388" t="s">
        <v>234</v>
      </c>
      <c r="DC5" s="389" t="s">
        <v>310</v>
      </c>
      <c r="DD5" s="387" t="s">
        <v>592</v>
      </c>
      <c r="DE5" s="388" t="s">
        <v>236</v>
      </c>
      <c r="DF5" s="389" t="s">
        <v>310</v>
      </c>
      <c r="DG5" s="387" t="s">
        <v>593</v>
      </c>
      <c r="DH5" s="388" t="s">
        <v>276</v>
      </c>
      <c r="DI5" s="389" t="s">
        <v>310</v>
      </c>
      <c r="DJ5" s="396"/>
      <c r="DK5" s="387" t="s">
        <v>613</v>
      </c>
      <c r="DL5" s="388" t="s">
        <v>587</v>
      </c>
      <c r="DM5" s="389" t="s">
        <v>310</v>
      </c>
      <c r="DN5" s="387" t="s">
        <v>614</v>
      </c>
      <c r="DO5" s="388" t="s">
        <v>588</v>
      </c>
      <c r="DP5" s="389" t="s">
        <v>310</v>
      </c>
      <c r="DQ5" s="387" t="s">
        <v>615</v>
      </c>
      <c r="DR5" s="388" t="s">
        <v>589</v>
      </c>
      <c r="DS5" s="389" t="s">
        <v>310</v>
      </c>
      <c r="DT5" s="387" t="s">
        <v>616</v>
      </c>
      <c r="DU5" s="388" t="s">
        <v>590</v>
      </c>
      <c r="DV5" s="389" t="s">
        <v>310</v>
      </c>
      <c r="DW5" s="387" t="s">
        <v>617</v>
      </c>
      <c r="DX5" s="388" t="s">
        <v>591</v>
      </c>
      <c r="DY5" s="389" t="s">
        <v>310</v>
      </c>
      <c r="DZ5" s="387" t="s">
        <v>618</v>
      </c>
      <c r="EA5" s="388" t="s">
        <v>592</v>
      </c>
      <c r="EB5" s="389" t="s">
        <v>310</v>
      </c>
      <c r="EC5" s="387" t="s">
        <v>619</v>
      </c>
      <c r="ED5" s="388" t="s">
        <v>593</v>
      </c>
      <c r="EE5" s="389" t="s">
        <v>310</v>
      </c>
      <c r="EF5" s="396"/>
      <c r="EG5" s="387" t="s">
        <v>632</v>
      </c>
      <c r="EH5" s="388" t="s">
        <v>613</v>
      </c>
      <c r="EI5" s="389" t="s">
        <v>310</v>
      </c>
      <c r="EJ5" s="387" t="s">
        <v>633</v>
      </c>
      <c r="EK5" s="388" t="s">
        <v>614</v>
      </c>
      <c r="EL5" s="389" t="s">
        <v>310</v>
      </c>
      <c r="EM5" s="387" t="s">
        <v>634</v>
      </c>
      <c r="EN5" s="388" t="s">
        <v>615</v>
      </c>
      <c r="EO5" s="389" t="s">
        <v>310</v>
      </c>
      <c r="EP5" s="387" t="s">
        <v>635</v>
      </c>
      <c r="EQ5" s="388" t="s">
        <v>616</v>
      </c>
      <c r="ER5" s="389" t="s">
        <v>310</v>
      </c>
      <c r="ES5" s="387" t="s">
        <v>636</v>
      </c>
      <c r="ET5" s="388" t="s">
        <v>617</v>
      </c>
      <c r="EU5" s="389" t="s">
        <v>310</v>
      </c>
      <c r="EV5" s="387" t="s">
        <v>637</v>
      </c>
      <c r="EW5" s="388" t="s">
        <v>618</v>
      </c>
      <c r="EX5" s="389" t="s">
        <v>310</v>
      </c>
      <c r="EY5" s="387" t="s">
        <v>638</v>
      </c>
      <c r="EZ5" s="388" t="s">
        <v>619</v>
      </c>
      <c r="FA5" s="389" t="s">
        <v>310</v>
      </c>
    </row>
    <row r="6" spans="1:223" ht="15" hidden="1" customHeight="1" outlineLevel="1">
      <c r="A6" s="43" t="s">
        <v>0</v>
      </c>
      <c r="B6" s="43"/>
      <c r="C6" s="44" t="s">
        <v>200</v>
      </c>
      <c r="D6" s="44" t="s">
        <v>1</v>
      </c>
      <c r="E6" s="45">
        <v>11805517</v>
      </c>
      <c r="F6" s="45">
        <v>3000466.5</v>
      </c>
      <c r="G6" s="46" t="str">
        <f>IFERROR(IF((ABS((E6/F6)-1))&lt;100%,(E6/F6)-1,"N/A"),"")</f>
        <v>N/A</v>
      </c>
      <c r="H6" s="45">
        <v>11678137</v>
      </c>
      <c r="I6" s="45">
        <v>2874862</v>
      </c>
      <c r="J6" s="46" t="str">
        <f t="shared" ref="J6:J11" si="0">IFERROR(IF((ABS((H6/I6)-1))&lt;100%,(H6/I6)-1,"N/A"),"")</f>
        <v>N/A</v>
      </c>
      <c r="K6" s="45">
        <v>12655713</v>
      </c>
      <c r="L6" s="45">
        <v>6666888</v>
      </c>
      <c r="M6" s="46">
        <f t="shared" ref="M6:M11" si="1">IFERROR(IF((ABS((K6/L6)-1))&lt;100%,(K6/L6)-1,"N/A"),"")</f>
        <v>0.89829392664163543</v>
      </c>
      <c r="N6" s="45">
        <v>14728590</v>
      </c>
      <c r="O6" s="45">
        <v>12351664</v>
      </c>
      <c r="P6" s="46">
        <f t="shared" ref="P6:P11" si="2">IFERROR(IF((ABS((N6/O6)-1))&lt;100%,(N6/O6)-1,"N/A"),"")</f>
        <v>0.19243771527463838</v>
      </c>
      <c r="Q6" s="45">
        <v>23483654</v>
      </c>
      <c r="R6" s="45">
        <f>+F6+I6</f>
        <v>5875328.5</v>
      </c>
      <c r="S6" s="46" t="str">
        <f t="shared" ref="S6:S11" si="3">IFERROR(IF((ABS((Q6/R6)-1))&lt;100%,(Q6/R6)-1,"N/A"),"")</f>
        <v>N/A</v>
      </c>
      <c r="T6" s="45">
        <v>36139367</v>
      </c>
      <c r="U6" s="45">
        <v>12542218</v>
      </c>
      <c r="V6" s="46" t="str">
        <f t="shared" ref="V6:V11" si="4">IFERROR(IF((ABS((T6/U6)-1))&lt;100%,(T6/U6)-1,"N/A"),"")</f>
        <v>N/A</v>
      </c>
      <c r="W6" s="45">
        <v>50867957</v>
      </c>
      <c r="X6" s="45">
        <v>23598803</v>
      </c>
      <c r="Y6" s="46" t="str">
        <f t="shared" ref="Y6:Y11" si="5">IFERROR(IF((ABS((W6/X6)-1))&lt;100%,(W6/X6)-1,"N/A"),"")</f>
        <v>N/A</v>
      </c>
      <c r="Z6" s="47"/>
      <c r="AA6" s="45">
        <v>13333244</v>
      </c>
      <c r="AB6" s="45">
        <f>E6</f>
        <v>11805517</v>
      </c>
      <c r="AC6" s="46">
        <f t="shared" ref="AC6:AC11" si="6">IFERROR(IF((ABS((AA6/AB6)-1))&lt;100%,(AA6/AB6)-1,"N/A"),"")</f>
        <v>0.1294078861603436</v>
      </c>
      <c r="AD6" s="45">
        <v>13053737</v>
      </c>
      <c r="AE6" s="45">
        <f>H6</f>
        <v>11678137</v>
      </c>
      <c r="AF6" s="46">
        <f t="shared" ref="AF6:AF11" si="7">IFERROR(IF((ABS((AD6/AE6)-1))&lt;100%,(AD6/AE6)-1,"N/A"),"")</f>
        <v>0.11779276095151126</v>
      </c>
      <c r="AG6" s="45">
        <v>13692439</v>
      </c>
      <c r="AH6" s="45">
        <f>K6</f>
        <v>12655713</v>
      </c>
      <c r="AI6" s="46">
        <f t="shared" ref="AI6:AI11" si="8">IFERROR(IF((ABS((AG6/AH6)-1))&lt;100%,(AG6/AH6)-1,"N/A"),"")</f>
        <v>8.1917628821070787E-2</v>
      </c>
      <c r="AJ6" s="45">
        <v>15476821</v>
      </c>
      <c r="AK6" s="45">
        <f>N6</f>
        <v>14728590</v>
      </c>
      <c r="AL6" s="46">
        <f t="shared" ref="AL6:AL11" si="9">IFERROR(IF((ABS((AJ6/AK6)-1))&lt;100%,(AJ6/AK6)-1,"N/A"),"")</f>
        <v>5.0801264751072495E-2</v>
      </c>
      <c r="AM6" s="45">
        <v>26386981</v>
      </c>
      <c r="AN6" s="45">
        <f>Q6</f>
        <v>23483654</v>
      </c>
      <c r="AO6" s="46">
        <f t="shared" ref="AO6:AO11" si="10">IFERROR(IF((ABS((AM6/AN6)-1))&lt;100%,(AM6/AN6)-1,"N/A"),"")</f>
        <v>0.12363182492809677</v>
      </c>
      <c r="AP6" s="45">
        <v>40079420</v>
      </c>
      <c r="AQ6" s="45">
        <f>T6</f>
        <v>36139367</v>
      </c>
      <c r="AR6" s="46">
        <f t="shared" ref="AR6:AR11" si="11">IFERROR(IF((ABS((AP6/AQ6)-1))&lt;100%,(AP6/AQ6)-1,"N/A"),"")</f>
        <v>0.10902385202264342</v>
      </c>
      <c r="AS6" s="45">
        <v>55556241</v>
      </c>
      <c r="AT6" s="45">
        <f>W6</f>
        <v>50867957</v>
      </c>
      <c r="AU6" s="46">
        <f t="shared" ref="AU6:AU11" si="12">IFERROR(IF((ABS((AS6/AT6)-1))&lt;100%,(AS6/AT6)-1,"N/A"),"")</f>
        <v>9.2165761640476296E-2</v>
      </c>
      <c r="AV6" s="47"/>
      <c r="AW6" s="45">
        <f>BT6</f>
        <v>3594248</v>
      </c>
      <c r="AX6" s="45">
        <f>AA6</f>
        <v>13333244</v>
      </c>
      <c r="AY6" s="46">
        <f t="shared" ref="AY6:AY11" si="13">IFERROR(IF((ABS((AW6/AX6)-1))&lt;100%,(AW6/AX6)-1,"N/A"),"")</f>
        <v>-0.73042959387827899</v>
      </c>
      <c r="AZ6" s="45">
        <f>BW6</f>
        <v>3387882</v>
      </c>
      <c r="BA6" s="45">
        <f>AD6</f>
        <v>13053737</v>
      </c>
      <c r="BB6" s="46">
        <f t="shared" ref="BB6:BB11" si="14">IFERROR(IF((ABS((AZ6/BA6)-1))&lt;100%,(AZ6/BA6)-1,"N/A"),"")</f>
        <v>-0.74046650395974734</v>
      </c>
      <c r="BC6" s="45">
        <f>BZ6</f>
        <v>3347504</v>
      </c>
      <c r="BD6" s="45">
        <f>AG6</f>
        <v>13692439</v>
      </c>
      <c r="BE6" s="46">
        <f t="shared" ref="BE6:BE11" si="15">IFERROR(IF((ABS((BC6/BD6)-1))&lt;100%,(BC6/BD6)-1,"N/A"),"")</f>
        <v>-0.75552171530579759</v>
      </c>
      <c r="BF6" s="45">
        <f>CC6</f>
        <v>3846719</v>
      </c>
      <c r="BG6" s="45">
        <f>AJ6</f>
        <v>15476821</v>
      </c>
      <c r="BH6" s="46">
        <f t="shared" ref="BH6:BH11" si="16">IFERROR(IF((ABS((BF6/BG6)-1))&lt;100%,(BF6/BG6)-1,"N/A"),"")</f>
        <v>-0.75145289849898766</v>
      </c>
      <c r="BI6" s="45">
        <f>CF6</f>
        <v>6982130</v>
      </c>
      <c r="BJ6" s="45">
        <f>AM6</f>
        <v>26386981</v>
      </c>
      <c r="BK6" s="46">
        <f t="shared" ref="BK6:BK11" si="17">IFERROR(IF((ABS((BI6/BJ6)-1))&lt;100%,(BI6/BJ6)-1,"N/A"),"")</f>
        <v>-0.73539489038173789</v>
      </c>
      <c r="BL6" s="45">
        <f>CI6</f>
        <v>10329634</v>
      </c>
      <c r="BM6" s="45">
        <f>AP6</f>
        <v>40079420</v>
      </c>
      <c r="BN6" s="46">
        <f t="shared" ref="BN6:BN11" si="18">IFERROR(IF((ABS((BL6/BM6)-1))&lt;100%,(BL6/BM6)-1,"N/A"),"")</f>
        <v>-0.74227087118526169</v>
      </c>
      <c r="BO6" s="45">
        <f>CL6</f>
        <v>14176353</v>
      </c>
      <c r="BP6" s="45">
        <f>AS6</f>
        <v>55556241</v>
      </c>
      <c r="BQ6" s="46">
        <f t="shared" ref="BQ6:BQ11" si="19">IFERROR(IF((ABS((BO6/BP6)-1))&lt;100%,(BO6/BP6)-1,"N/A"),"")</f>
        <v>-0.74482879430233595</v>
      </c>
      <c r="BR6" s="47"/>
      <c r="BS6" s="49">
        <f>CP6</f>
        <v>3527129</v>
      </c>
      <c r="BT6" s="45">
        <v>3594248</v>
      </c>
      <c r="BU6" s="46">
        <f t="shared" ref="BU6:BU11" si="20">IFERROR(IF((ABS((BS6/BT6)-1))&lt;100%,(BS6/BT6)-1,"N/A"),"")</f>
        <v>-1.8674003574600251E-2</v>
      </c>
      <c r="BV6" s="49">
        <f>CS6</f>
        <v>3471900</v>
      </c>
      <c r="BW6" s="45">
        <v>3387882</v>
      </c>
      <c r="BX6" s="46">
        <f t="shared" ref="BX6:BX11" si="21">IFERROR(IF((ABS((BV6/BW6)-1))&lt;100%,(BV6/BW6)-1,"N/A"),"")</f>
        <v>2.4799565037979532E-2</v>
      </c>
      <c r="BY6" s="49">
        <f>CV6</f>
        <v>3424872</v>
      </c>
      <c r="BZ6" s="45">
        <v>3347504</v>
      </c>
      <c r="CA6" s="46">
        <f t="shared" ref="CA6:CA11" si="22">IFERROR(IF((ABS((BY6/BZ6)-1))&lt;100%,(BY6/BZ6)-1,"N/A"),"")</f>
        <v>2.3112145646427829E-2</v>
      </c>
      <c r="CB6" s="49">
        <f>CY6</f>
        <v>4079945</v>
      </c>
      <c r="CC6" s="45">
        <v>3846719</v>
      </c>
      <c r="CD6" s="46">
        <f t="shared" ref="CD6:CD11" si="23">IFERROR(IF((ABS((CB6/CC6)-1))&lt;100%,(CB6/CC6)-1,"N/A"),"")</f>
        <v>6.0629851049686767E-2</v>
      </c>
      <c r="CE6" s="49">
        <f>DB6</f>
        <v>6999029</v>
      </c>
      <c r="CF6" s="45">
        <v>6982130</v>
      </c>
      <c r="CG6" s="46">
        <f t="shared" ref="CG6:CG11" si="24">IFERROR(IF((ABS((CE6/CF6)-1))&lt;100%,(CE6/CF6)-1,"N/A"),"")</f>
        <v>2.4203215924081256E-3</v>
      </c>
      <c r="CH6" s="49">
        <f>DE6</f>
        <v>10423901</v>
      </c>
      <c r="CI6" s="45">
        <v>10329634</v>
      </c>
      <c r="CJ6" s="46">
        <f t="shared" ref="CJ6:CJ11" si="25">IFERROR(IF((ABS((CH6/CI6)-1))&lt;100%,(CH6/CI6)-1,"N/A"),"")</f>
        <v>9.1258799682545355E-3</v>
      </c>
      <c r="CK6" s="49">
        <f>DH6</f>
        <v>14503846</v>
      </c>
      <c r="CL6" s="45">
        <v>14176353</v>
      </c>
      <c r="CM6" s="46">
        <f t="shared" ref="CM6:CM11" si="26">IFERROR(IF((ABS((CK6/CL6)-1))&lt;100%,(CK6/CL6)-1,"N/A"),"")</f>
        <v>2.3101357591758687E-2</v>
      </c>
      <c r="CN6" s="47"/>
      <c r="CO6" s="49">
        <f>DL6</f>
        <v>3899888</v>
      </c>
      <c r="CP6" s="45">
        <v>3527129</v>
      </c>
      <c r="CQ6" s="46">
        <f t="shared" ref="CQ6:CQ11" si="27">IFERROR(IF((ABS((CO6/CP6)-1))&lt;100%,(CO6/CP6)-1,"N/A"),"")</f>
        <v>0.1056834042644883</v>
      </c>
      <c r="CR6" s="49">
        <f>DO6</f>
        <v>3560056</v>
      </c>
      <c r="CS6" s="45">
        <v>3471900</v>
      </c>
      <c r="CT6" s="46">
        <f t="shared" ref="CT6:CT11" si="28">IFERROR(IF((ABS((CR6/CS6)-1))&lt;100%,(CR6/CS6)-1,"N/A"),"")</f>
        <v>2.5391284311184092E-2</v>
      </c>
      <c r="CU6" s="49">
        <f>DR6</f>
        <v>3507629</v>
      </c>
      <c r="CV6" s="45">
        <v>3424872</v>
      </c>
      <c r="CW6" s="46">
        <f t="shared" ref="CW6:CW11" si="29">IF(AND(CU6&lt;0,CV6&lt;0),((CU6-CV6)/CV6),((CU6-CV6)/ABS(CV6)))</f>
        <v>2.4163530783048243E-2</v>
      </c>
      <c r="CX6" s="49">
        <f>DU6</f>
        <v>4173671</v>
      </c>
      <c r="CY6" s="45">
        <v>4079945</v>
      </c>
      <c r="CZ6" s="46">
        <f t="shared" ref="CZ6:CZ11" si="30">IF(AND(CX6&lt;0,CY6&lt;0),((CX6-CY6)/CY6),((CX6-CY6)/ABS(CY6)))</f>
        <v>2.2972368500065565E-2</v>
      </c>
      <c r="DA6" s="49">
        <f>DX6</f>
        <v>7459944</v>
      </c>
      <c r="DB6" s="45">
        <v>6999029</v>
      </c>
      <c r="DC6" s="46">
        <f t="shared" ref="DC6:DC11" si="31">IFERROR(IF((ABS((DA6/DB6)-1))&lt;100%,(DA6/DB6)-1,"N/A"),"")</f>
        <v>6.5854134909285378E-2</v>
      </c>
      <c r="DD6" s="49">
        <f>EA6</f>
        <v>10967573</v>
      </c>
      <c r="DE6" s="45">
        <v>10423901</v>
      </c>
      <c r="DF6" s="46">
        <f t="shared" ref="DF6:DF11" si="32">IF(AND(DD6&lt;0,DE6&lt;0),((DD6-DE6)/DE6),((DD6-DE6)/ABS(DE6)))</f>
        <v>5.21562896654525E-2</v>
      </c>
      <c r="DG6" s="49">
        <f>ED6</f>
        <v>15141244</v>
      </c>
      <c r="DH6" s="45">
        <v>14503846</v>
      </c>
      <c r="DI6" s="46">
        <f t="shared" ref="DI6:DI11" si="33">IF(AND(DG6&lt;0,DH6&lt;0),((DG6-DH6)/DH6),((DG6-DH6)/ABS(DH6)))</f>
        <v>4.3946826241812002E-2</v>
      </c>
      <c r="DJ6" s="47"/>
      <c r="DK6" s="49">
        <v>3590213</v>
      </c>
      <c r="DL6" s="45">
        <v>3899888</v>
      </c>
      <c r="DM6" s="46">
        <f>(DK6-DL6)/ABS(DL6)</f>
        <v>-7.9406126534915869E-2</v>
      </c>
      <c r="DN6" s="49">
        <v>3536415</v>
      </c>
      <c r="DO6" s="45">
        <v>3560056</v>
      </c>
      <c r="DP6" s="46">
        <f>(DN6-DO6)/ABS(DO6)</f>
        <v>-6.640625877795181E-3</v>
      </c>
      <c r="DQ6" s="49">
        <v>3982284</v>
      </c>
      <c r="DR6" s="45">
        <v>3507629</v>
      </c>
      <c r="DS6" s="46">
        <f>(DQ6-DR6)/ABS(DR6)</f>
        <v>0.13532075370570834</v>
      </c>
      <c r="DT6" s="49">
        <v>4996844</v>
      </c>
      <c r="DU6" s="45">
        <v>4173671</v>
      </c>
      <c r="DV6" s="46">
        <f>(DT6-DU6)/ABS(DU6)</f>
        <v>0.19722996853369612</v>
      </c>
      <c r="DW6" s="49">
        <v>7126628</v>
      </c>
      <c r="DX6" s="45">
        <v>7459944</v>
      </c>
      <c r="DY6" s="46">
        <f>(DW6-DX6)/ABS(DX6)</f>
        <v>-4.4680764359625216E-2</v>
      </c>
      <c r="DZ6" s="49">
        <v>11108912</v>
      </c>
      <c r="EA6" s="45">
        <v>10967573</v>
      </c>
      <c r="EB6" s="46">
        <f>(DZ6-EA6)/ABS(EA6)</f>
        <v>1.2886989674014479E-2</v>
      </c>
      <c r="EC6" s="49">
        <v>16105756</v>
      </c>
      <c r="ED6" s="45">
        <v>15141244</v>
      </c>
      <c r="EE6" s="46">
        <f>(EC6-ED6)/ABS(ED6)</f>
        <v>6.3700974635901783E-2</v>
      </c>
      <c r="EF6" s="47"/>
      <c r="EG6" s="49">
        <v>4375148</v>
      </c>
      <c r="EH6" s="45">
        <v>3590213</v>
      </c>
      <c r="EI6" s="46">
        <f>(EG6-EH6)/ABS(EH6)</f>
        <v>0.21863187504473969</v>
      </c>
      <c r="EJ6" s="49">
        <v>4530238</v>
      </c>
      <c r="EK6" s="45">
        <v>3536415</v>
      </c>
      <c r="EL6" s="46">
        <f>(EJ6-EK6)/ABS(EK6)</f>
        <v>0.28102555836913939</v>
      </c>
      <c r="EM6" s="49">
        <v>-8905386</v>
      </c>
      <c r="EN6" s="45">
        <v>3982284</v>
      </c>
      <c r="EO6" s="46">
        <f>(EM6-EN6)/ABS(EN6)</f>
        <v>-3.2362508550369586</v>
      </c>
      <c r="EP6" s="49">
        <v>0</v>
      </c>
      <c r="EQ6" s="45">
        <v>4996844</v>
      </c>
      <c r="ER6" s="46">
        <f>(EP6-EQ6)/ABS(EQ6)</f>
        <v>-1</v>
      </c>
      <c r="ES6" s="49">
        <v>8905386</v>
      </c>
      <c r="ET6" s="45">
        <v>7126628</v>
      </c>
      <c r="EU6" s="46">
        <f>(ES6-ET6)/ABS(ET6)</f>
        <v>0.24959321575364954</v>
      </c>
      <c r="EV6" s="49">
        <v>0</v>
      </c>
      <c r="EW6" s="45">
        <v>11108912</v>
      </c>
      <c r="EX6" s="46">
        <f>(EV6-EW6)/ABS(EW6)</f>
        <v>-1</v>
      </c>
      <c r="EY6" s="49">
        <v>0</v>
      </c>
      <c r="EZ6" s="45">
        <v>16105756</v>
      </c>
      <c r="FA6" s="46">
        <f>(EY6-EZ6)/ABS(EZ6)</f>
        <v>-1</v>
      </c>
    </row>
    <row r="7" spans="1:223" ht="15" hidden="1" customHeight="1" outlineLevel="1">
      <c r="A7" s="43" t="s">
        <v>2</v>
      </c>
      <c r="B7" s="43"/>
      <c r="C7" s="44" t="s">
        <v>2</v>
      </c>
      <c r="D7" s="44" t="s">
        <v>3</v>
      </c>
      <c r="E7" s="45">
        <v>174998</v>
      </c>
      <c r="F7" s="45">
        <v>90933.5</v>
      </c>
      <c r="G7" s="46">
        <f t="shared" ref="G7:G11" si="34">IFERROR(IF((ABS((E7/F7)-1))&lt;100%,(E7/F7)-1,"N/A"),"")</f>
        <v>0.92446128214574386</v>
      </c>
      <c r="H7" s="45">
        <v>186937</v>
      </c>
      <c r="I7" s="45">
        <f>77232+1337</f>
        <v>78569</v>
      </c>
      <c r="J7" s="46" t="str">
        <f t="shared" si="0"/>
        <v>N/A</v>
      </c>
      <c r="K7" s="45">
        <v>167530</v>
      </c>
      <c r="L7" s="45">
        <v>315964</v>
      </c>
      <c r="M7" s="46">
        <f t="shared" si="1"/>
        <v>-0.46978136749756305</v>
      </c>
      <c r="N7" s="45">
        <v>209533</v>
      </c>
      <c r="O7" s="45">
        <v>166188</v>
      </c>
      <c r="P7" s="46">
        <f t="shared" si="2"/>
        <v>0.26081907237586344</v>
      </c>
      <c r="Q7" s="45">
        <v>361935</v>
      </c>
      <c r="R7" s="45">
        <f>+(F7+I7)-1337</f>
        <v>168165.5</v>
      </c>
      <c r="S7" s="46" t="str">
        <f t="shared" si="3"/>
        <v>N/A</v>
      </c>
      <c r="T7" s="45">
        <v>529465</v>
      </c>
      <c r="U7" s="45">
        <v>484129</v>
      </c>
      <c r="V7" s="46">
        <f t="shared" si="4"/>
        <v>9.3644462529615113E-2</v>
      </c>
      <c r="W7" s="45">
        <v>738998</v>
      </c>
      <c r="X7" s="45">
        <v>447168</v>
      </c>
      <c r="Y7" s="46">
        <f t="shared" si="5"/>
        <v>0.65261825533132956</v>
      </c>
      <c r="Z7" s="47"/>
      <c r="AA7" s="45">
        <v>192669</v>
      </c>
      <c r="AB7" s="45">
        <f t="shared" ref="AB7:AB14" si="35">E7</f>
        <v>174998</v>
      </c>
      <c r="AC7" s="46">
        <f t="shared" si="6"/>
        <v>0.10097829689482163</v>
      </c>
      <c r="AD7" s="45">
        <v>213984</v>
      </c>
      <c r="AE7" s="45">
        <f t="shared" ref="AE7:AE14" si="36">H7</f>
        <v>186937</v>
      </c>
      <c r="AF7" s="46">
        <f t="shared" si="7"/>
        <v>0.14468510781707211</v>
      </c>
      <c r="AG7" s="45">
        <v>227104</v>
      </c>
      <c r="AH7" s="45">
        <f t="shared" ref="AH7:AH14" si="37">K7</f>
        <v>167530</v>
      </c>
      <c r="AI7" s="46">
        <f t="shared" si="8"/>
        <v>0.35560198173461477</v>
      </c>
      <c r="AJ7" s="45">
        <v>252805</v>
      </c>
      <c r="AK7" s="45">
        <f t="shared" ref="AK7:AK14" si="38">N7</f>
        <v>209533</v>
      </c>
      <c r="AL7" s="46">
        <f t="shared" si="9"/>
        <v>0.20651639598535798</v>
      </c>
      <c r="AM7" s="45">
        <v>406653</v>
      </c>
      <c r="AN7" s="45">
        <f t="shared" ref="AN7:AN14" si="39">Q7</f>
        <v>361935</v>
      </c>
      <c r="AO7" s="46">
        <f t="shared" si="10"/>
        <v>0.12355257159434707</v>
      </c>
      <c r="AP7" s="45">
        <v>633757</v>
      </c>
      <c r="AQ7" s="45">
        <f t="shared" ref="AQ7:AQ14" si="40">T7</f>
        <v>529465</v>
      </c>
      <c r="AR7" s="46">
        <f t="shared" si="11"/>
        <v>0.19697619294948665</v>
      </c>
      <c r="AS7" s="45">
        <v>886562</v>
      </c>
      <c r="AT7" s="45">
        <f t="shared" ref="AT7:AT14" si="41">W7</f>
        <v>738998</v>
      </c>
      <c r="AU7" s="46">
        <f t="shared" si="12"/>
        <v>0.1996811899355615</v>
      </c>
      <c r="AV7" s="47"/>
      <c r="AW7" s="45">
        <f>BT7</f>
        <v>146914</v>
      </c>
      <c r="AX7" s="45">
        <f t="shared" ref="AX7:AX14" si="42">AA7</f>
        <v>192669</v>
      </c>
      <c r="AY7" s="46">
        <f t="shared" si="13"/>
        <v>-0.23747982290871905</v>
      </c>
      <c r="AZ7" s="45">
        <f>BW7</f>
        <v>169210</v>
      </c>
      <c r="BA7" s="45">
        <f t="shared" ref="BA7:BA14" si="43">AD7</f>
        <v>213984</v>
      </c>
      <c r="BB7" s="46">
        <f t="shared" si="14"/>
        <v>-0.2092399431733214</v>
      </c>
      <c r="BC7" s="45">
        <f>BZ7</f>
        <v>177472</v>
      </c>
      <c r="BD7" s="45">
        <f t="shared" ref="BD7:BD14" si="44">AG7</f>
        <v>227104</v>
      </c>
      <c r="BE7" s="46">
        <f t="shared" si="15"/>
        <v>-0.2185430463576159</v>
      </c>
      <c r="BF7" s="45">
        <f>CC7</f>
        <v>200078</v>
      </c>
      <c r="BG7" s="45">
        <f t="shared" ref="BG7:BG14" si="45">AJ7</f>
        <v>252805</v>
      </c>
      <c r="BH7" s="46">
        <f t="shared" si="16"/>
        <v>-0.20856786851525877</v>
      </c>
      <c r="BI7" s="45">
        <f>CF7</f>
        <v>316124</v>
      </c>
      <c r="BJ7" s="45">
        <f t="shared" ref="BJ7:BJ14" si="46">AM7</f>
        <v>406653</v>
      </c>
      <c r="BK7" s="46">
        <f t="shared" si="17"/>
        <v>-0.22261977656626164</v>
      </c>
      <c r="BL7" s="45">
        <f>CI7</f>
        <v>493596</v>
      </c>
      <c r="BM7" s="45">
        <f t="shared" ref="BM7:BM14" si="47">AP7</f>
        <v>633757</v>
      </c>
      <c r="BN7" s="46">
        <f t="shared" si="18"/>
        <v>-0.22115889844214742</v>
      </c>
      <c r="BO7" s="45">
        <f>CL7</f>
        <v>693674</v>
      </c>
      <c r="BP7" s="45">
        <f t="shared" ref="BP7:BP14" si="48">AS7</f>
        <v>886562</v>
      </c>
      <c r="BQ7" s="46">
        <f t="shared" si="19"/>
        <v>-0.21756854004570469</v>
      </c>
      <c r="BR7" s="47"/>
      <c r="BS7" s="49">
        <f t="shared" ref="BS7:BS39" si="49">CP7</f>
        <v>166634</v>
      </c>
      <c r="BT7" s="45">
        <v>146914</v>
      </c>
      <c r="BU7" s="46">
        <f t="shared" si="20"/>
        <v>0.13422818791946312</v>
      </c>
      <c r="BV7" s="49">
        <f t="shared" ref="BV7:BV39" si="50">CS7</f>
        <v>178423</v>
      </c>
      <c r="BW7" s="45">
        <v>169210</v>
      </c>
      <c r="BX7" s="46">
        <f t="shared" si="21"/>
        <v>5.4447136694048881E-2</v>
      </c>
      <c r="BY7" s="49">
        <f t="shared" ref="BY7:BY39" si="51">CV7</f>
        <v>199597</v>
      </c>
      <c r="BZ7" s="45">
        <v>177472</v>
      </c>
      <c r="CA7" s="46">
        <f t="shared" si="22"/>
        <v>0.12466755319148937</v>
      </c>
      <c r="CB7" s="49">
        <f t="shared" ref="CB7:CB39" si="52">CY7</f>
        <v>244583</v>
      </c>
      <c r="CC7" s="45">
        <v>200078</v>
      </c>
      <c r="CD7" s="46">
        <f t="shared" si="23"/>
        <v>0.22243824908285759</v>
      </c>
      <c r="CE7" s="49">
        <f t="shared" ref="CE7:CE39" si="53">DB7</f>
        <v>345057</v>
      </c>
      <c r="CF7" s="45">
        <v>316124</v>
      </c>
      <c r="CG7" s="46">
        <f t="shared" si="24"/>
        <v>9.1524212018068818E-2</v>
      </c>
      <c r="CH7" s="49">
        <f t="shared" ref="CH7:CH39" si="54">DE7</f>
        <v>544654</v>
      </c>
      <c r="CI7" s="45">
        <v>493596</v>
      </c>
      <c r="CJ7" s="46">
        <f t="shared" si="25"/>
        <v>0.10344087067156127</v>
      </c>
      <c r="CK7" s="49">
        <f t="shared" ref="CK7:CK39" si="55">DH7</f>
        <v>789237</v>
      </c>
      <c r="CL7" s="45">
        <v>693674</v>
      </c>
      <c r="CM7" s="46">
        <f t="shared" si="26"/>
        <v>0.13776356040445514</v>
      </c>
      <c r="CN7" s="47"/>
      <c r="CO7" s="49">
        <f t="shared" ref="CO7:CO39" si="56">DL7</f>
        <v>152543</v>
      </c>
      <c r="CP7" s="45">
        <v>166634</v>
      </c>
      <c r="CQ7" s="46">
        <f t="shared" si="27"/>
        <v>-8.4562574264555823E-2</v>
      </c>
      <c r="CR7" s="49">
        <f t="shared" ref="CR7:CR39" si="57">DO7</f>
        <v>128400</v>
      </c>
      <c r="CS7" s="45">
        <v>178423</v>
      </c>
      <c r="CT7" s="46">
        <f t="shared" si="28"/>
        <v>-0.28036183675871384</v>
      </c>
      <c r="CU7" s="49">
        <f t="shared" ref="CU7:CU39" si="58">DR7</f>
        <v>142310</v>
      </c>
      <c r="CV7" s="45">
        <v>199597</v>
      </c>
      <c r="CW7" s="46">
        <f t="shared" si="29"/>
        <v>-0.28701333186370537</v>
      </c>
      <c r="CX7" s="49">
        <f t="shared" ref="CX7:CX39" si="59">DU7</f>
        <v>171342</v>
      </c>
      <c r="CY7" s="45">
        <v>244583</v>
      </c>
      <c r="CZ7" s="46">
        <f t="shared" si="30"/>
        <v>-0.29945253758437829</v>
      </c>
      <c r="DA7" s="49">
        <f t="shared" ref="DA7:DA39" si="60">DX7</f>
        <v>280943</v>
      </c>
      <c r="DB7" s="45">
        <v>345057</v>
      </c>
      <c r="DC7" s="46">
        <f t="shared" si="31"/>
        <v>-0.1858069826144666</v>
      </c>
      <c r="DD7" s="49">
        <f t="shared" ref="DD7:DD39" si="61">EA7</f>
        <v>423253</v>
      </c>
      <c r="DE7" s="45">
        <v>544654</v>
      </c>
      <c r="DF7" s="46">
        <f t="shared" si="32"/>
        <v>-0.22289563649583038</v>
      </c>
      <c r="DG7" s="49">
        <f t="shared" ref="DG7:DG39" si="62">ED7</f>
        <v>594595</v>
      </c>
      <c r="DH7" s="45">
        <v>789237</v>
      </c>
      <c r="DI7" s="46">
        <f t="shared" si="33"/>
        <v>-0.24662047015028438</v>
      </c>
      <c r="DJ7" s="47"/>
      <c r="DK7" s="49">
        <v>228959</v>
      </c>
      <c r="DL7" s="45">
        <v>152543</v>
      </c>
      <c r="DM7" s="46">
        <f t="shared" ref="DM7:DM33" si="63">(DK7-DL7)/ABS(DL7)</f>
        <v>0.50094727388342963</v>
      </c>
      <c r="DN7" s="49">
        <v>160272</v>
      </c>
      <c r="DO7" s="45">
        <v>128400</v>
      </c>
      <c r="DP7" s="46">
        <f t="shared" ref="DP7:DP33" si="64">(DN7-DO7)/ABS(DO7)</f>
        <v>0.24822429906542057</v>
      </c>
      <c r="DQ7" s="49">
        <v>181573</v>
      </c>
      <c r="DR7" s="45">
        <v>142310</v>
      </c>
      <c r="DS7" s="46">
        <f t="shared" ref="DS7:DS33" si="65">(DQ7-DR7)/ABS(DR7)</f>
        <v>0.27589768814559762</v>
      </c>
      <c r="DT7" s="49">
        <v>245825</v>
      </c>
      <c r="DU7" s="45">
        <v>171342</v>
      </c>
      <c r="DV7" s="46">
        <f t="shared" ref="DV7:DV33" si="66">(DT7-DU7)/ABS(DU7)</f>
        <v>0.4347036920311424</v>
      </c>
      <c r="DW7" s="49">
        <v>389231</v>
      </c>
      <c r="DX7" s="45">
        <v>280943</v>
      </c>
      <c r="DY7" s="46">
        <f t="shared" ref="DY7:DY33" si="67">(DW7-DX7)/ABS(DX7)</f>
        <v>0.38544473434112969</v>
      </c>
      <c r="DZ7" s="49">
        <v>570804</v>
      </c>
      <c r="EA7" s="45">
        <v>423253</v>
      </c>
      <c r="EB7" s="46">
        <f t="shared" ref="EB7:EB33" si="68">(DZ7-EA7)/ABS(EA7)</f>
        <v>0.34861182318849482</v>
      </c>
      <c r="EC7" s="49">
        <v>816629</v>
      </c>
      <c r="ED7" s="45">
        <v>594595</v>
      </c>
      <c r="EE7" s="46">
        <f t="shared" ref="EE7:EE33" si="69">(EC7-ED7)/ABS(ED7)</f>
        <v>0.37342056357688846</v>
      </c>
      <c r="EF7" s="47"/>
      <c r="EG7" s="49">
        <v>226819</v>
      </c>
      <c r="EH7" s="45">
        <v>228959</v>
      </c>
      <c r="EI7" s="46">
        <f t="shared" ref="EI7:EI8" si="70">(EG7-EH7)/ABS(EH7)</f>
        <v>-9.3466515839080357E-3</v>
      </c>
      <c r="EJ7" s="49">
        <v>186977</v>
      </c>
      <c r="EK7" s="45">
        <v>160272</v>
      </c>
      <c r="EL7" s="46">
        <f t="shared" ref="EL7:EL8" si="71">(EJ7-EK7)/ABS(EK7)</f>
        <v>0.16662299091544375</v>
      </c>
      <c r="EM7" s="49">
        <v>-413796</v>
      </c>
      <c r="EN7" s="45">
        <v>181573</v>
      </c>
      <c r="EO7" s="46">
        <f t="shared" ref="EO7:EO8" si="72">(EM7-EN7)/ABS(EN7)</f>
        <v>-3.2789511656468746</v>
      </c>
      <c r="EP7" s="49">
        <v>0</v>
      </c>
      <c r="EQ7" s="45">
        <v>245825</v>
      </c>
      <c r="ER7" s="46">
        <f t="shared" ref="ER7:ER8" si="73">(EP7-EQ7)/ABS(EQ7)</f>
        <v>-1</v>
      </c>
      <c r="ES7" s="49">
        <v>413796</v>
      </c>
      <c r="ET7" s="45">
        <v>389231</v>
      </c>
      <c r="EU7" s="46">
        <f t="shared" ref="EU7:EU8" si="74">(ES7-ET7)/ABS(ET7)</f>
        <v>6.3111622661093283E-2</v>
      </c>
      <c r="EV7" s="49">
        <v>0</v>
      </c>
      <c r="EW7" s="45">
        <v>570804</v>
      </c>
      <c r="EX7" s="46">
        <f t="shared" ref="EX7:EX8" si="75">(EV7-EW7)/ABS(EW7)</f>
        <v>-1</v>
      </c>
      <c r="EY7" s="49">
        <v>0</v>
      </c>
      <c r="EZ7" s="45">
        <v>816629</v>
      </c>
      <c r="FA7" s="46">
        <f t="shared" ref="FA7:FA8" si="76">(EY7-EZ7)/ABS(EZ7)</f>
        <v>-1</v>
      </c>
    </row>
    <row r="8" spans="1:223" s="25" customFormat="1" collapsed="1">
      <c r="A8" s="50" t="s">
        <v>4</v>
      </c>
      <c r="B8" s="50"/>
      <c r="C8" s="398" t="s">
        <v>4</v>
      </c>
      <c r="D8" s="398" t="s">
        <v>5</v>
      </c>
      <c r="E8" s="399">
        <v>11980515</v>
      </c>
      <c r="F8" s="399">
        <v>3091400</v>
      </c>
      <c r="G8" s="400" t="str">
        <f t="shared" si="34"/>
        <v>N/A</v>
      </c>
      <c r="H8" s="399">
        <v>11865074</v>
      </c>
      <c r="I8" s="399">
        <f>+I6+I7</f>
        <v>2953431</v>
      </c>
      <c r="J8" s="400" t="str">
        <f t="shared" si="0"/>
        <v>N/A</v>
      </c>
      <c r="K8" s="399">
        <v>12823243</v>
      </c>
      <c r="L8" s="399">
        <f>+L6+L7</f>
        <v>6982852</v>
      </c>
      <c r="M8" s="400">
        <f t="shared" si="1"/>
        <v>0.83639048915829806</v>
      </c>
      <c r="N8" s="399">
        <v>14938123</v>
      </c>
      <c r="O8" s="399">
        <f>+O6+O7</f>
        <v>12517852</v>
      </c>
      <c r="P8" s="400">
        <f t="shared" si="2"/>
        <v>0.19334555161700262</v>
      </c>
      <c r="Q8" s="399">
        <v>23845589</v>
      </c>
      <c r="R8" s="399">
        <f>+R6+R7</f>
        <v>6043494</v>
      </c>
      <c r="S8" s="400" t="str">
        <f t="shared" si="3"/>
        <v>N/A</v>
      </c>
      <c r="T8" s="399">
        <v>36668832</v>
      </c>
      <c r="U8" s="399">
        <f>SUM(U6:U7)</f>
        <v>13026347</v>
      </c>
      <c r="V8" s="400" t="str">
        <f t="shared" si="4"/>
        <v>N/A</v>
      </c>
      <c r="W8" s="399">
        <v>51606955</v>
      </c>
      <c r="X8" s="399">
        <v>24045971</v>
      </c>
      <c r="Y8" s="400" t="str">
        <f t="shared" si="5"/>
        <v>N/A</v>
      </c>
      <c r="Z8" s="401"/>
      <c r="AA8" s="399">
        <v>13525913</v>
      </c>
      <c r="AB8" s="399">
        <f t="shared" si="35"/>
        <v>11980515</v>
      </c>
      <c r="AC8" s="400">
        <f t="shared" si="6"/>
        <v>0.12899261843084364</v>
      </c>
      <c r="AD8" s="399">
        <v>13267721</v>
      </c>
      <c r="AE8" s="399">
        <f t="shared" si="36"/>
        <v>11865074</v>
      </c>
      <c r="AF8" s="400">
        <f t="shared" si="7"/>
        <v>0.11821645612998277</v>
      </c>
      <c r="AG8" s="399">
        <v>13919543</v>
      </c>
      <c r="AH8" s="399">
        <f t="shared" si="37"/>
        <v>12823243</v>
      </c>
      <c r="AI8" s="400">
        <f t="shared" si="8"/>
        <v>8.5493193882389962E-2</v>
      </c>
      <c r="AJ8" s="399">
        <v>15729626</v>
      </c>
      <c r="AK8" s="399">
        <f t="shared" si="38"/>
        <v>14938123</v>
      </c>
      <c r="AL8" s="400">
        <f t="shared" si="9"/>
        <v>5.2985438665888562E-2</v>
      </c>
      <c r="AM8" s="399">
        <v>26793634</v>
      </c>
      <c r="AN8" s="399">
        <f t="shared" si="39"/>
        <v>23845589</v>
      </c>
      <c r="AO8" s="400">
        <f t="shared" si="10"/>
        <v>0.12363062199889474</v>
      </c>
      <c r="AP8" s="399">
        <v>40713177</v>
      </c>
      <c r="AQ8" s="399">
        <f t="shared" si="40"/>
        <v>36668832</v>
      </c>
      <c r="AR8" s="400">
        <f t="shared" si="11"/>
        <v>0.11029380483130735</v>
      </c>
      <c r="AS8" s="399">
        <v>56442803</v>
      </c>
      <c r="AT8" s="399">
        <f t="shared" si="41"/>
        <v>51606955</v>
      </c>
      <c r="AU8" s="400">
        <f t="shared" si="12"/>
        <v>9.3705354249248085E-2</v>
      </c>
      <c r="AV8" s="401"/>
      <c r="AW8" s="399">
        <f t="shared" ref="AW8:AW34" si="77">BT8</f>
        <v>3741162</v>
      </c>
      <c r="AX8" s="399">
        <f t="shared" si="42"/>
        <v>13525913</v>
      </c>
      <c r="AY8" s="400">
        <f t="shared" si="13"/>
        <v>-0.72340780248993175</v>
      </c>
      <c r="AZ8" s="399">
        <f t="shared" ref="AZ8:AZ34" si="78">BW8</f>
        <v>3557092</v>
      </c>
      <c r="BA8" s="399">
        <f t="shared" si="43"/>
        <v>13267721</v>
      </c>
      <c r="BB8" s="400">
        <f t="shared" si="14"/>
        <v>-0.73189879407322478</v>
      </c>
      <c r="BC8" s="399">
        <f t="shared" ref="BC8:BC34" si="79">BZ8</f>
        <v>3524976</v>
      </c>
      <c r="BD8" s="399">
        <f t="shared" si="44"/>
        <v>13919543</v>
      </c>
      <c r="BE8" s="400">
        <f t="shared" si="15"/>
        <v>-0.74676065155299998</v>
      </c>
      <c r="BF8" s="399">
        <f t="shared" ref="BF8:BF34" si="80">CC8</f>
        <v>4046797</v>
      </c>
      <c r="BG8" s="399">
        <f t="shared" si="45"/>
        <v>15729626</v>
      </c>
      <c r="BH8" s="400">
        <f t="shared" si="16"/>
        <v>-0.74272770376104302</v>
      </c>
      <c r="BI8" s="399">
        <f t="shared" ref="BI8:BI34" si="81">CF8</f>
        <v>7298254</v>
      </c>
      <c r="BJ8" s="399">
        <f t="shared" si="46"/>
        <v>26793634</v>
      </c>
      <c r="BK8" s="400">
        <f t="shared" si="17"/>
        <v>-0.72761238733051292</v>
      </c>
      <c r="BL8" s="399">
        <f t="shared" ref="BL8:BL34" si="82">CI8</f>
        <v>10823230</v>
      </c>
      <c r="BM8" s="399">
        <f t="shared" si="47"/>
        <v>40713177</v>
      </c>
      <c r="BN8" s="400">
        <f t="shared" si="18"/>
        <v>-0.73415904143270372</v>
      </c>
      <c r="BO8" s="399">
        <f t="shared" ref="BO8:BO34" si="83">CL8</f>
        <v>14870027</v>
      </c>
      <c r="BP8" s="399">
        <f t="shared" si="48"/>
        <v>56442803</v>
      </c>
      <c r="BQ8" s="400">
        <f t="shared" si="19"/>
        <v>-0.73654697836321126</v>
      </c>
      <c r="BR8" s="401"/>
      <c r="BS8" s="403">
        <f t="shared" si="49"/>
        <v>3693763</v>
      </c>
      <c r="BT8" s="399">
        <v>3741162</v>
      </c>
      <c r="BU8" s="400">
        <f t="shared" si="20"/>
        <v>-1.2669593030186888E-2</v>
      </c>
      <c r="BV8" s="403">
        <f t="shared" si="50"/>
        <v>3650323</v>
      </c>
      <c r="BW8" s="399">
        <v>3557092</v>
      </c>
      <c r="BX8" s="400">
        <f t="shared" si="21"/>
        <v>2.6209892800073797E-2</v>
      </c>
      <c r="BY8" s="403">
        <f t="shared" si="51"/>
        <v>3624469</v>
      </c>
      <c r="BZ8" s="399">
        <v>3524976</v>
      </c>
      <c r="CA8" s="400">
        <f t="shared" si="22"/>
        <v>2.8225156710286914E-2</v>
      </c>
      <c r="CB8" s="403">
        <f t="shared" si="52"/>
        <v>4324528</v>
      </c>
      <c r="CC8" s="399">
        <v>4046797</v>
      </c>
      <c r="CD8" s="400">
        <f t="shared" si="23"/>
        <v>6.8629832432909321E-2</v>
      </c>
      <c r="CE8" s="403">
        <f t="shared" si="53"/>
        <v>7344086</v>
      </c>
      <c r="CF8" s="399">
        <v>7298254</v>
      </c>
      <c r="CG8" s="400">
        <f t="shared" si="24"/>
        <v>6.2798581688168209E-3</v>
      </c>
      <c r="CH8" s="403">
        <f t="shared" si="54"/>
        <v>10968555</v>
      </c>
      <c r="CI8" s="399">
        <v>10823230</v>
      </c>
      <c r="CJ8" s="400">
        <f t="shared" si="25"/>
        <v>1.3427137739842943E-2</v>
      </c>
      <c r="CK8" s="403">
        <f t="shared" si="55"/>
        <v>15293083</v>
      </c>
      <c r="CL8" s="399">
        <v>14870027</v>
      </c>
      <c r="CM8" s="400">
        <f t="shared" si="26"/>
        <v>2.8450250964574542E-2</v>
      </c>
      <c r="CN8" s="401"/>
      <c r="CO8" s="53">
        <f t="shared" si="56"/>
        <v>4052431</v>
      </c>
      <c r="CP8" s="51">
        <v>3693763</v>
      </c>
      <c r="CQ8" s="52">
        <f>IFERROR(IF((ABS((CO8/CP8)-1))&lt;100%,(CO8/CP8)-1,"N/A"),"")</f>
        <v>9.7100978054087461E-2</v>
      </c>
      <c r="CR8" s="53">
        <f t="shared" si="57"/>
        <v>3688456</v>
      </c>
      <c r="CS8" s="51">
        <v>3650323</v>
      </c>
      <c r="CT8" s="52">
        <f t="shared" si="28"/>
        <v>1.044647281898059E-2</v>
      </c>
      <c r="CU8" s="53">
        <f t="shared" si="58"/>
        <v>3649939</v>
      </c>
      <c r="CV8" s="51">
        <v>3624469</v>
      </c>
      <c r="CW8" s="52">
        <f t="shared" si="29"/>
        <v>7.0272362655053747E-3</v>
      </c>
      <c r="CX8" s="53">
        <f t="shared" si="59"/>
        <v>4345013</v>
      </c>
      <c r="CY8" s="51">
        <v>4324528</v>
      </c>
      <c r="CZ8" s="52">
        <f t="shared" si="30"/>
        <v>4.7369331404490851E-3</v>
      </c>
      <c r="DA8" s="53">
        <f t="shared" si="60"/>
        <v>7740887</v>
      </c>
      <c r="DB8" s="51">
        <v>7344086</v>
      </c>
      <c r="DC8" s="52">
        <f t="shared" si="31"/>
        <v>5.4030004550600363E-2</v>
      </c>
      <c r="DD8" s="53">
        <f t="shared" si="61"/>
        <v>11390826</v>
      </c>
      <c r="DE8" s="51">
        <v>10968555</v>
      </c>
      <c r="DF8" s="52">
        <f t="shared" si="32"/>
        <v>3.849832544031552E-2</v>
      </c>
      <c r="DG8" s="53">
        <f t="shared" si="62"/>
        <v>15735839</v>
      </c>
      <c r="DH8" s="51">
        <v>15293083</v>
      </c>
      <c r="DI8" s="52">
        <f t="shared" si="33"/>
        <v>2.8951389330718991E-2</v>
      </c>
      <c r="DJ8" s="401"/>
      <c r="DK8" s="404">
        <v>3819172</v>
      </c>
      <c r="DL8" s="405">
        <v>4052431</v>
      </c>
      <c r="DM8" s="406">
        <f t="shared" si="63"/>
        <v>-5.7560264443737595E-2</v>
      </c>
      <c r="DN8" s="404">
        <v>3696687</v>
      </c>
      <c r="DO8" s="405">
        <v>3688456</v>
      </c>
      <c r="DP8" s="406">
        <f t="shared" si="64"/>
        <v>2.2315570525987026E-3</v>
      </c>
      <c r="DQ8" s="404">
        <v>4163857</v>
      </c>
      <c r="DR8" s="405">
        <v>3649939</v>
      </c>
      <c r="DS8" s="406">
        <f t="shared" si="65"/>
        <v>0.1408018051808537</v>
      </c>
      <c r="DT8" s="404">
        <v>5242669</v>
      </c>
      <c r="DU8" s="405">
        <v>4345013</v>
      </c>
      <c r="DV8" s="406">
        <f t="shared" si="66"/>
        <v>0.20659454873897962</v>
      </c>
      <c r="DW8" s="404">
        <v>7515859</v>
      </c>
      <c r="DX8" s="405">
        <v>7740887</v>
      </c>
      <c r="DY8" s="406">
        <f t="shared" si="67"/>
        <v>-2.9070053599800642E-2</v>
      </c>
      <c r="DZ8" s="404">
        <v>11679716</v>
      </c>
      <c r="EA8" s="405">
        <v>11390826</v>
      </c>
      <c r="EB8" s="406">
        <f t="shared" si="68"/>
        <v>2.536163751425928E-2</v>
      </c>
      <c r="EC8" s="404">
        <v>16922385</v>
      </c>
      <c r="ED8" s="405">
        <v>15735839</v>
      </c>
      <c r="EE8" s="406">
        <f t="shared" si="69"/>
        <v>7.5404050587960389E-2</v>
      </c>
      <c r="EF8" s="401"/>
      <c r="EG8" s="404">
        <v>4601967</v>
      </c>
      <c r="EH8" s="405">
        <v>3819172</v>
      </c>
      <c r="EI8" s="406">
        <f t="shared" si="70"/>
        <v>0.20496458394646797</v>
      </c>
      <c r="EJ8" s="404">
        <v>4717215</v>
      </c>
      <c r="EK8" s="405">
        <v>3696687</v>
      </c>
      <c r="EL8" s="406">
        <f t="shared" si="71"/>
        <v>0.27606556898109036</v>
      </c>
      <c r="EM8" s="404">
        <v>-9319182</v>
      </c>
      <c r="EN8" s="405">
        <v>4163857</v>
      </c>
      <c r="EO8" s="406">
        <f t="shared" si="72"/>
        <v>-3.2381128842801279</v>
      </c>
      <c r="EP8" s="404">
        <v>0</v>
      </c>
      <c r="EQ8" s="405">
        <v>5242669</v>
      </c>
      <c r="ER8" s="406">
        <f t="shared" si="73"/>
        <v>-1</v>
      </c>
      <c r="ES8" s="404">
        <v>9319182</v>
      </c>
      <c r="ET8" s="405">
        <v>7515859</v>
      </c>
      <c r="EU8" s="406">
        <f t="shared" si="74"/>
        <v>0.2399357146002872</v>
      </c>
      <c r="EV8" s="404">
        <v>0</v>
      </c>
      <c r="EW8" s="405">
        <v>11679716</v>
      </c>
      <c r="EX8" s="406">
        <f t="shared" si="75"/>
        <v>-1</v>
      </c>
      <c r="EY8" s="404">
        <v>0</v>
      </c>
      <c r="EZ8" s="405">
        <v>16922385</v>
      </c>
      <c r="FA8" s="406">
        <f t="shared" si="76"/>
        <v>-1</v>
      </c>
    </row>
    <row r="9" spans="1:223" hidden="1" outlineLevel="1">
      <c r="A9" s="43" t="s">
        <v>6</v>
      </c>
      <c r="B9" s="43"/>
      <c r="C9" s="54" t="s">
        <v>6</v>
      </c>
      <c r="D9" s="44" t="s">
        <v>130</v>
      </c>
      <c r="E9" s="45">
        <v>-9151922</v>
      </c>
      <c r="F9" s="45">
        <v>-2309599</v>
      </c>
      <c r="G9" s="55" t="str">
        <f t="shared" si="34"/>
        <v>N/A</v>
      </c>
      <c r="H9" s="45">
        <v>-8862032</v>
      </c>
      <c r="I9" s="45">
        <f>-2190928-28</f>
        <v>-2190956</v>
      </c>
      <c r="J9" s="55" t="str">
        <f t="shared" si="0"/>
        <v>N/A</v>
      </c>
      <c r="K9" s="45">
        <v>-9789580</v>
      </c>
      <c r="L9" s="45">
        <v>-5132871</v>
      </c>
      <c r="M9" s="55">
        <f t="shared" si="1"/>
        <v>0.90723281376056408</v>
      </c>
      <c r="N9" s="45">
        <v>-11273906</v>
      </c>
      <c r="O9" s="45">
        <v>-9232452</v>
      </c>
      <c r="P9" s="55">
        <f t="shared" si="2"/>
        <v>0.22111720699983062</v>
      </c>
      <c r="Q9" s="45">
        <v>-18013954</v>
      </c>
      <c r="R9" s="45">
        <f t="shared" ref="R9:R10" si="84">+F9+I9</f>
        <v>-4500555</v>
      </c>
      <c r="S9" s="55" t="str">
        <f t="shared" si="3"/>
        <v>N/A</v>
      </c>
      <c r="T9" s="45">
        <v>-27803534</v>
      </c>
      <c r="U9" s="45">
        <f>+R9+L9+27</f>
        <v>-9633399</v>
      </c>
      <c r="V9" s="55" t="str">
        <f t="shared" si="4"/>
        <v>N/A</v>
      </c>
      <c r="W9" s="45">
        <v>-39077440</v>
      </c>
      <c r="X9" s="45">
        <v>-17787553</v>
      </c>
      <c r="Y9" s="55" t="str">
        <f t="shared" si="5"/>
        <v>N/A</v>
      </c>
      <c r="Z9" s="56"/>
      <c r="AA9" s="45">
        <v>-10238643</v>
      </c>
      <c r="AB9" s="45">
        <f t="shared" si="35"/>
        <v>-9151922</v>
      </c>
      <c r="AC9" s="55">
        <f t="shared" si="6"/>
        <v>0.11874238001591353</v>
      </c>
      <c r="AD9" s="45">
        <v>-9644497</v>
      </c>
      <c r="AE9" s="45">
        <f t="shared" si="36"/>
        <v>-8862032</v>
      </c>
      <c r="AF9" s="55">
        <f t="shared" si="7"/>
        <v>8.8294084246141269E-2</v>
      </c>
      <c r="AG9" s="45">
        <v>-10659599</v>
      </c>
      <c r="AH9" s="45">
        <f t="shared" si="37"/>
        <v>-9789580</v>
      </c>
      <c r="AI9" s="55">
        <f t="shared" si="8"/>
        <v>8.8871943433732614E-2</v>
      </c>
      <c r="AJ9" s="45">
        <v>-11605383</v>
      </c>
      <c r="AK9" s="45">
        <f t="shared" si="38"/>
        <v>-11273906</v>
      </c>
      <c r="AL9" s="55">
        <f t="shared" si="9"/>
        <v>2.940214332104607E-2</v>
      </c>
      <c r="AM9" s="45">
        <v>-19883140</v>
      </c>
      <c r="AN9" s="45">
        <f t="shared" si="39"/>
        <v>-18013954</v>
      </c>
      <c r="AO9" s="55">
        <f t="shared" si="10"/>
        <v>0.10376322710716379</v>
      </c>
      <c r="AP9" s="45">
        <v>-30542739</v>
      </c>
      <c r="AQ9" s="45">
        <f t="shared" si="40"/>
        <v>-27803534</v>
      </c>
      <c r="AR9" s="55">
        <f t="shared" si="11"/>
        <v>9.8520029863829572E-2</v>
      </c>
      <c r="AS9" s="45">
        <v>-42148122</v>
      </c>
      <c r="AT9" s="45">
        <f t="shared" si="41"/>
        <v>-39077440</v>
      </c>
      <c r="AU9" s="55">
        <f t="shared" si="12"/>
        <v>7.8579405406290714E-2</v>
      </c>
      <c r="AV9" s="56"/>
      <c r="AW9" s="45">
        <f t="shared" si="77"/>
        <v>-2713699</v>
      </c>
      <c r="AX9" s="45">
        <f t="shared" si="42"/>
        <v>-10238643</v>
      </c>
      <c r="AY9" s="55">
        <f t="shared" si="13"/>
        <v>-0.73495520841970952</v>
      </c>
      <c r="AZ9" s="45">
        <f t="shared" si="78"/>
        <v>-2666023</v>
      </c>
      <c r="BA9" s="45">
        <f t="shared" si="43"/>
        <v>-9644497</v>
      </c>
      <c r="BB9" s="55">
        <f t="shared" si="14"/>
        <v>-0.72357055012822336</v>
      </c>
      <c r="BC9" s="45">
        <f t="shared" si="79"/>
        <v>-2615216</v>
      </c>
      <c r="BD9" s="45">
        <f t="shared" si="44"/>
        <v>-10659599</v>
      </c>
      <c r="BE9" s="55">
        <f t="shared" si="15"/>
        <v>-0.75466093987212846</v>
      </c>
      <c r="BF9" s="45">
        <f t="shared" si="80"/>
        <v>-2941397</v>
      </c>
      <c r="BG9" s="45">
        <f t="shared" si="45"/>
        <v>-11605383</v>
      </c>
      <c r="BH9" s="55">
        <f t="shared" si="16"/>
        <v>-0.74654890751989833</v>
      </c>
      <c r="BI9" s="45">
        <f t="shared" si="81"/>
        <v>-5379722</v>
      </c>
      <c r="BJ9" s="45">
        <f t="shared" si="46"/>
        <v>-19883140</v>
      </c>
      <c r="BK9" s="55">
        <f t="shared" si="17"/>
        <v>-0.72943297688393283</v>
      </c>
      <c r="BL9" s="45">
        <f t="shared" si="82"/>
        <v>-7994938</v>
      </c>
      <c r="BM9" s="45">
        <f t="shared" si="47"/>
        <v>-30542739</v>
      </c>
      <c r="BN9" s="55">
        <f t="shared" si="18"/>
        <v>-0.73823768719629235</v>
      </c>
      <c r="BO9" s="45">
        <f t="shared" si="83"/>
        <v>-10936335</v>
      </c>
      <c r="BP9" s="45">
        <f t="shared" si="48"/>
        <v>-42148122</v>
      </c>
      <c r="BQ9" s="55">
        <f t="shared" si="19"/>
        <v>-0.74052616152150263</v>
      </c>
      <c r="BR9" s="56"/>
      <c r="BS9" s="49">
        <f t="shared" si="49"/>
        <v>-2701572</v>
      </c>
      <c r="BT9" s="45">
        <v>-2713699</v>
      </c>
      <c r="BU9" s="55">
        <f t="shared" si="20"/>
        <v>-4.4688080734083258E-3</v>
      </c>
      <c r="BV9" s="49">
        <f t="shared" si="50"/>
        <v>-2761046</v>
      </c>
      <c r="BW9" s="45">
        <v>-2666023</v>
      </c>
      <c r="BX9" s="55">
        <f t="shared" si="21"/>
        <v>3.5642228142817922E-2</v>
      </c>
      <c r="BY9" s="49">
        <f t="shared" si="51"/>
        <v>-2690627</v>
      </c>
      <c r="BZ9" s="45">
        <v>-2615216</v>
      </c>
      <c r="CA9" s="55">
        <f t="shared" si="22"/>
        <v>2.8835476687202988E-2</v>
      </c>
      <c r="CB9" s="49">
        <f t="shared" si="52"/>
        <v>-3123986</v>
      </c>
      <c r="CC9" s="45">
        <v>-2941397</v>
      </c>
      <c r="CD9" s="55">
        <f t="shared" si="23"/>
        <v>6.2075605571094261E-2</v>
      </c>
      <c r="CE9" s="49">
        <f t="shared" si="53"/>
        <v>-5462618</v>
      </c>
      <c r="CF9" s="45">
        <v>-5379722</v>
      </c>
      <c r="CG9" s="55">
        <f t="shared" si="24"/>
        <v>1.5408974664490094E-2</v>
      </c>
      <c r="CH9" s="49">
        <f t="shared" si="54"/>
        <v>-8153245</v>
      </c>
      <c r="CI9" s="45">
        <v>-7994938</v>
      </c>
      <c r="CJ9" s="55">
        <f t="shared" si="25"/>
        <v>1.9800904022019949E-2</v>
      </c>
      <c r="CK9" s="49">
        <f t="shared" si="55"/>
        <v>-11277231</v>
      </c>
      <c r="CL9" s="45">
        <v>-10936335</v>
      </c>
      <c r="CM9" s="55">
        <f t="shared" si="26"/>
        <v>3.1170954437661269E-2</v>
      </c>
      <c r="CN9" s="56"/>
      <c r="CO9" s="49">
        <f t="shared" si="56"/>
        <v>-3034922</v>
      </c>
      <c r="CP9" s="45">
        <v>-2701572</v>
      </c>
      <c r="CQ9" s="55">
        <f t="shared" si="27"/>
        <v>0.12339112190976209</v>
      </c>
      <c r="CR9" s="49">
        <f t="shared" si="57"/>
        <v>-2759014</v>
      </c>
      <c r="CS9" s="45">
        <v>-2761046</v>
      </c>
      <c r="CT9" s="55">
        <f t="shared" si="28"/>
        <v>-7.3595296854889192E-4</v>
      </c>
      <c r="CU9" s="49">
        <f t="shared" si="58"/>
        <v>-2724185</v>
      </c>
      <c r="CV9" s="45">
        <v>-2690627</v>
      </c>
      <c r="CW9" s="55">
        <f t="shared" si="29"/>
        <v>1.2472185851104593E-2</v>
      </c>
      <c r="CX9" s="49">
        <f t="shared" si="59"/>
        <v>-3186064</v>
      </c>
      <c r="CY9" s="45">
        <v>-3123986</v>
      </c>
      <c r="CZ9" s="55">
        <f t="shared" si="30"/>
        <v>1.9871407874427094E-2</v>
      </c>
      <c r="DA9" s="49">
        <f t="shared" si="60"/>
        <v>-5793936</v>
      </c>
      <c r="DB9" s="45">
        <v>-5462618</v>
      </c>
      <c r="DC9" s="55">
        <f t="shared" si="31"/>
        <v>6.0651870586594159E-2</v>
      </c>
      <c r="DD9" s="49">
        <f t="shared" si="61"/>
        <v>-8518121</v>
      </c>
      <c r="DE9" s="45">
        <v>-8153245</v>
      </c>
      <c r="DF9" s="55">
        <f t="shared" si="32"/>
        <v>4.4752242818656869E-2</v>
      </c>
      <c r="DG9" s="49">
        <f t="shared" si="62"/>
        <v>-11704185</v>
      </c>
      <c r="DH9" s="45">
        <v>-11277231</v>
      </c>
      <c r="DI9" s="55">
        <f t="shared" si="33"/>
        <v>3.7859825696573916E-2</v>
      </c>
      <c r="DJ9" s="56"/>
      <c r="DK9" s="49">
        <v>-2785351</v>
      </c>
      <c r="DL9" s="45">
        <v>-3034922</v>
      </c>
      <c r="DM9" s="55">
        <f t="shared" ref="DM9:DM10" si="85">IF(AND(DK9&lt;0,DL9&lt;0),((DK9-DL9)/DL9),((DK9-DL9)/ABS(DL9)))</f>
        <v>-8.2233085397252381E-2</v>
      </c>
      <c r="DN9" s="49">
        <v>-2715735</v>
      </c>
      <c r="DO9" s="45">
        <v>-2759014</v>
      </c>
      <c r="DP9" s="46">
        <f t="shared" ref="DP9:DP10" si="86">IF(AND(DN9&lt;0,DO9&lt;0),((DN9-DO9)/DO9),((DN9-DO9)/ABS(DO9)))</f>
        <v>-1.5686401011375802E-2</v>
      </c>
      <c r="DQ9" s="49">
        <v>-3080818</v>
      </c>
      <c r="DR9" s="45">
        <v>-2724185</v>
      </c>
      <c r="DS9" s="46">
        <f t="shared" ref="DS9:DS10" si="87">IF(AND(DQ9&lt;0,DR9&lt;0),((DQ9-DR9)/DR9),((DQ9-DR9)/ABS(DR9)))</f>
        <v>0.13091364940339956</v>
      </c>
      <c r="DT9" s="49">
        <v>-3824641</v>
      </c>
      <c r="DU9" s="45">
        <v>-3186064</v>
      </c>
      <c r="DV9" s="46">
        <f t="shared" ref="DV9:DV10" si="88">IF(AND(DT9&lt;0,DU9&lt;0),((DT9-DU9)/DU9),((DT9-DU9)/ABS(DU9)))</f>
        <v>0.20042817721175721</v>
      </c>
      <c r="DW9" s="49">
        <v>-5501086</v>
      </c>
      <c r="DX9" s="45">
        <v>-5793936</v>
      </c>
      <c r="DY9" s="46">
        <f t="shared" ref="DY9:DY10" si="89">IF(AND(DW9&lt;0,DX9&lt;0),((DW9-DX9)/DX9),((DW9-DX9)/ABS(DX9)))</f>
        <v>-5.0544224168164786E-2</v>
      </c>
      <c r="DZ9" s="49">
        <v>-8581904</v>
      </c>
      <c r="EA9" s="45">
        <v>-8518121</v>
      </c>
      <c r="EB9" s="46">
        <f t="shared" ref="EB9:EB10" si="90">IF(AND(DZ9&lt;0,EA9&lt;0),((DZ9-EA9)/EA9),((DZ9-EA9)/ABS(EA9)))</f>
        <v>7.487918990584895E-3</v>
      </c>
      <c r="EC9" s="49">
        <v>-12406545</v>
      </c>
      <c r="ED9" s="45">
        <v>-11704185</v>
      </c>
      <c r="EE9" s="46">
        <f t="shared" ref="EE9:EE10" si="91">IF(AND(EC9&lt;0,ED9&lt;0),((EC9-ED9)/ED9),((EC9-ED9)/ABS(ED9)))</f>
        <v>6.0009304364208184E-2</v>
      </c>
      <c r="EF9" s="56"/>
      <c r="EG9" s="49">
        <v>-3403740</v>
      </c>
      <c r="EH9" s="45">
        <v>-2785351</v>
      </c>
      <c r="EI9" s="55">
        <f t="shared" ref="EI9:EI10" si="92">IF(AND(EG9&lt;0,EH9&lt;0),((EG9-EH9)/EH9),((EG9-EH9)/ABS(EH9)))</f>
        <v>0.22201474787199171</v>
      </c>
      <c r="EJ9" s="49">
        <v>-3505354</v>
      </c>
      <c r="EK9" s="45">
        <v>-2715735</v>
      </c>
      <c r="EL9" s="46">
        <f t="shared" ref="EL9:EL10" si="93">IF(AND(EJ9&lt;0,EK9&lt;0),((EJ9-EK9)/EK9),((EJ9-EK9)/ABS(EK9)))</f>
        <v>0.29075701421530453</v>
      </c>
      <c r="EM9" s="49">
        <v>6909094</v>
      </c>
      <c r="EN9" s="45">
        <v>-3080818</v>
      </c>
      <c r="EO9" s="46">
        <f t="shared" ref="EO9:EO10" si="94">IF(AND(EM9&lt;0,EN9&lt;0),((EM9-EN9)/EN9),((EM9-EN9)/ABS(EN9)))</f>
        <v>3.2426167336077625</v>
      </c>
      <c r="EP9" s="49">
        <v>0</v>
      </c>
      <c r="EQ9" s="45">
        <v>-3824641</v>
      </c>
      <c r="ER9" s="46">
        <f t="shared" ref="ER9:ER10" si="95">IF(AND(EP9&lt;0,EQ9&lt;0),((EP9-EQ9)/EQ9),((EP9-EQ9)/ABS(EQ9)))</f>
        <v>1</v>
      </c>
      <c r="ES9" s="49">
        <v>-6909094</v>
      </c>
      <c r="ET9" s="45">
        <v>-5501086</v>
      </c>
      <c r="EU9" s="46">
        <f t="shared" ref="EU9:EU10" si="96">IF(AND(ES9&lt;0,ET9&lt;0),((ES9-ET9)/ET9),((ES9-ET9)/ABS(ET9)))</f>
        <v>0.25595091587370206</v>
      </c>
      <c r="EV9" s="49">
        <v>0</v>
      </c>
      <c r="EW9" s="45">
        <v>-8581904</v>
      </c>
      <c r="EX9" s="46">
        <f t="shared" ref="EX9:EX10" si="97">IF(AND(EV9&lt;0,EW9&lt;0),((EV9-EW9)/EW9),((EV9-EW9)/ABS(EW9)))</f>
        <v>1</v>
      </c>
      <c r="EY9" s="49">
        <v>0</v>
      </c>
      <c r="EZ9" s="45">
        <v>-12406545</v>
      </c>
      <c r="FA9" s="46">
        <f t="shared" ref="FA9:FA10" si="98">IF(AND(EY9&lt;0,EZ9&lt;0),((EY9-EZ9)/EZ9),((EY9-EZ9)/ABS(EZ9)))</f>
        <v>1</v>
      </c>
    </row>
    <row r="10" spans="1:223" hidden="1" outlineLevel="1">
      <c r="A10" s="43" t="s">
        <v>97</v>
      </c>
      <c r="B10" s="43"/>
      <c r="C10" s="54" t="s">
        <v>207</v>
      </c>
      <c r="D10" s="44" t="s">
        <v>98</v>
      </c>
      <c r="E10" s="45">
        <v>0</v>
      </c>
      <c r="F10" s="45">
        <v>0</v>
      </c>
      <c r="G10" s="55" t="str">
        <f>IFERROR(IF((ABS((E10/F10)-1))&lt;100%,(E10/F10)-1,"N/A"),"N/A")</f>
        <v>N/A</v>
      </c>
      <c r="H10" s="45">
        <v>0</v>
      </c>
      <c r="I10" s="45">
        <v>0</v>
      </c>
      <c r="J10" s="55" t="str">
        <f>IFERROR(IF((ABS((H10/I10)-1))&lt;100%,(H10/I10)-1,"N/A"),"N/A")</f>
        <v>N/A</v>
      </c>
      <c r="K10" s="45">
        <v>0</v>
      </c>
      <c r="L10" s="45">
        <v>0</v>
      </c>
      <c r="M10" s="55" t="str">
        <f>IFERROR(IF((ABS((K10/L10)-1))&lt;100%,(K10/L10)-1,"N/A"),"N/A")</f>
        <v>N/A</v>
      </c>
      <c r="N10" s="45">
        <v>0</v>
      </c>
      <c r="O10" s="45">
        <f t="shared" ref="O10" si="99">+X10-U10</f>
        <v>0</v>
      </c>
      <c r="P10" s="55" t="str">
        <f>IFERROR(IF((ABS((N10/O10)-1))&lt;100%,(N10/O10)-1,"N/A"),"N/A")</f>
        <v>N/A</v>
      </c>
      <c r="Q10" s="45">
        <v>0</v>
      </c>
      <c r="R10" s="45">
        <f t="shared" si="84"/>
        <v>0</v>
      </c>
      <c r="S10" s="55" t="str">
        <f>IFERROR(IF((ABS((Q10/R10)-1))&lt;100%,(Q10/R10)-1,"N/A"),"N/A")</f>
        <v>N/A</v>
      </c>
      <c r="T10" s="45">
        <v>0</v>
      </c>
      <c r="U10" s="45">
        <f t="shared" ref="U10" si="100">+R10+L10</f>
        <v>0</v>
      </c>
      <c r="V10" s="55" t="str">
        <f>IFERROR(IF((ABS((T10/U10)-1))&lt;100%,(T10/U10)-1,"N/A"),"N/A")</f>
        <v>N/A</v>
      </c>
      <c r="W10" s="45">
        <v>0</v>
      </c>
      <c r="X10" s="45">
        <v>0</v>
      </c>
      <c r="Y10" s="55" t="str">
        <f>IFERROR(IF((ABS((W10/X10)-1))&lt;100%,(W10/X10)-1,"N/A"),"N/A")</f>
        <v>N/A</v>
      </c>
      <c r="Z10" s="56"/>
      <c r="AA10" s="45">
        <v>0</v>
      </c>
      <c r="AB10" s="45">
        <f t="shared" si="35"/>
        <v>0</v>
      </c>
      <c r="AC10" s="55" t="str">
        <f>IFERROR(IF((ABS((AA10/AB10)-1))&lt;100%,(AA10/AB10)-1,"N/A"),"N/A")</f>
        <v>N/A</v>
      </c>
      <c r="AD10" s="45">
        <v>0</v>
      </c>
      <c r="AE10" s="45">
        <f t="shared" si="36"/>
        <v>0</v>
      </c>
      <c r="AF10" s="55" t="str">
        <f>IFERROR(IF((ABS((AD10/AE10)-1))&lt;100%,(AD10/AE10)-1,"N/A"),"N/A")</f>
        <v>N/A</v>
      </c>
      <c r="AG10" s="45">
        <v>0</v>
      </c>
      <c r="AH10" s="45">
        <f t="shared" si="37"/>
        <v>0</v>
      </c>
      <c r="AI10" s="55" t="str">
        <f>IFERROR(IF((ABS((AG10/AH10)-1))&lt;100%,(AG10/AH10)-1,"N/A"),"N/A")</f>
        <v>N/A</v>
      </c>
      <c r="AJ10" s="45">
        <v>0</v>
      </c>
      <c r="AK10" s="45">
        <f t="shared" si="38"/>
        <v>0</v>
      </c>
      <c r="AL10" s="55" t="str">
        <f>IFERROR(IF((ABS((AJ10/AK10)-1))&lt;100%,(AJ10/AK10)-1,"N/A"),"N/A")</f>
        <v>N/A</v>
      </c>
      <c r="AM10" s="45">
        <v>0</v>
      </c>
      <c r="AN10" s="45">
        <f t="shared" si="39"/>
        <v>0</v>
      </c>
      <c r="AO10" s="55" t="str">
        <f>IFERROR(IF((ABS((AM10/AN10)-1))&lt;100%,(AM10/AN10)-1,"N/A"),"N/A")</f>
        <v>N/A</v>
      </c>
      <c r="AP10" s="45">
        <v>0</v>
      </c>
      <c r="AQ10" s="45">
        <f t="shared" si="40"/>
        <v>0</v>
      </c>
      <c r="AR10" s="55" t="str">
        <f>IFERROR(IF((ABS((AP10/AQ10)-1))&lt;100%,(AP10/AQ10)-1,"N/A"),"N/A")</f>
        <v>N/A</v>
      </c>
      <c r="AS10" s="45">
        <v>0</v>
      </c>
      <c r="AT10" s="45">
        <f t="shared" si="41"/>
        <v>0</v>
      </c>
      <c r="AU10" s="55" t="str">
        <f>IFERROR(IF((ABS((AS10/AT10)-1))&lt;100%,(AS10/AT10)-1,"N/A"),"N/A")</f>
        <v>N/A</v>
      </c>
      <c r="AV10" s="56"/>
      <c r="AW10" s="45">
        <f t="shared" si="77"/>
        <v>-9729</v>
      </c>
      <c r="AX10" s="45">
        <f t="shared" si="42"/>
        <v>0</v>
      </c>
      <c r="AY10" s="55" t="str">
        <f>IFERROR(IF((ABS((AW10/AX10)-1))&lt;100%,(AW10/AX10)-1,"N/A"),"N/A")</f>
        <v>N/A</v>
      </c>
      <c r="AZ10" s="45">
        <f t="shared" si="78"/>
        <v>-16659</v>
      </c>
      <c r="BA10" s="45">
        <f t="shared" si="43"/>
        <v>0</v>
      </c>
      <c r="BB10" s="55" t="str">
        <f>IFERROR(IF((ABS((AZ10/BA10)-1))&lt;100%,(AZ10/BA10)-1,"N/A"),"N/A")</f>
        <v>N/A</v>
      </c>
      <c r="BC10" s="45">
        <f t="shared" si="79"/>
        <v>-12935</v>
      </c>
      <c r="BD10" s="45">
        <f t="shared" si="44"/>
        <v>0</v>
      </c>
      <c r="BE10" s="55" t="str">
        <f>IFERROR(IF((ABS((BC10/BD10)-1))&lt;100%,(BC10/BD10)-1,"N/A"),"N/A")</f>
        <v>N/A</v>
      </c>
      <c r="BF10" s="45">
        <f t="shared" si="80"/>
        <v>-13921</v>
      </c>
      <c r="BG10" s="45">
        <f t="shared" si="45"/>
        <v>0</v>
      </c>
      <c r="BH10" s="55" t="str">
        <f>IFERROR(IF((ABS((BF10/BG10)-1))&lt;100%,(BF10/BG10)-1,"N/A"),"N/A")</f>
        <v>N/A</v>
      </c>
      <c r="BI10" s="45">
        <f t="shared" si="81"/>
        <v>-26388</v>
      </c>
      <c r="BJ10" s="45">
        <f t="shared" si="46"/>
        <v>0</v>
      </c>
      <c r="BK10" s="55" t="str">
        <f>IFERROR(IF((ABS((BI10/BJ10)-1))&lt;100%,(BI10/BJ10)-1,"N/A"),"N/A")</f>
        <v>N/A</v>
      </c>
      <c r="BL10" s="45">
        <f t="shared" si="82"/>
        <v>-39323</v>
      </c>
      <c r="BM10" s="45">
        <f t="shared" si="47"/>
        <v>0</v>
      </c>
      <c r="BN10" s="55" t="str">
        <f>IFERROR(IF((ABS((BL10/BM10)-1))&lt;100%,(BL10/BM10)-1,"N/A"),"N/A")</f>
        <v>N/A</v>
      </c>
      <c r="BO10" s="45">
        <f t="shared" si="83"/>
        <v>-53244</v>
      </c>
      <c r="BP10" s="45">
        <f t="shared" si="48"/>
        <v>0</v>
      </c>
      <c r="BQ10" s="55" t="str">
        <f>IFERROR(IF((ABS((BO10/BP10)-1))&lt;100%,(BO10/BP10)-1,"N/A"),"N/A")</f>
        <v>N/A</v>
      </c>
      <c r="BR10" s="56"/>
      <c r="BS10" s="49">
        <f t="shared" si="49"/>
        <v>-13035</v>
      </c>
      <c r="BT10" s="45">
        <v>-9729</v>
      </c>
      <c r="BU10" s="55">
        <f t="shared" si="20"/>
        <v>0.3398088189947579</v>
      </c>
      <c r="BV10" s="49">
        <f t="shared" si="50"/>
        <v>-16344</v>
      </c>
      <c r="BW10" s="45">
        <v>-16659</v>
      </c>
      <c r="BX10" s="55">
        <f t="shared" si="21"/>
        <v>-1.8908698001080526E-2</v>
      </c>
      <c r="BY10" s="49">
        <f t="shared" si="51"/>
        <v>-16136</v>
      </c>
      <c r="BZ10" s="45">
        <v>-12935</v>
      </c>
      <c r="CA10" s="55">
        <f t="shared" si="22"/>
        <v>0.2474681097796676</v>
      </c>
      <c r="CB10" s="49">
        <f t="shared" si="52"/>
        <v>-16231</v>
      </c>
      <c r="CC10" s="45">
        <v>-13921</v>
      </c>
      <c r="CD10" s="55">
        <f>IFERROR(IF((ABS((CB10/CC10)-1))&lt;100%,(CB10/CC10)-1,"N/A"),"N/A")</f>
        <v>0.16593635514690042</v>
      </c>
      <c r="CE10" s="49">
        <f t="shared" si="53"/>
        <v>-29379</v>
      </c>
      <c r="CF10" s="45">
        <v>-26388</v>
      </c>
      <c r="CG10" s="55">
        <f t="shared" si="24"/>
        <v>0.11334697589813558</v>
      </c>
      <c r="CH10" s="49">
        <f t="shared" si="54"/>
        <v>-45515</v>
      </c>
      <c r="CI10" s="45">
        <v>-39323</v>
      </c>
      <c r="CJ10" s="55">
        <f t="shared" si="25"/>
        <v>0.15746509676270892</v>
      </c>
      <c r="CK10" s="49">
        <f t="shared" si="55"/>
        <v>-61746</v>
      </c>
      <c r="CL10" s="45">
        <v>-53244</v>
      </c>
      <c r="CM10" s="55">
        <f>IFERROR(IF((ABS((CK10/CL10)-1))&lt;100%,(CK10/CL10)-1,"N/A"),"N/A")</f>
        <v>0.15967996393959893</v>
      </c>
      <c r="CN10" s="56"/>
      <c r="CO10" s="49">
        <f t="shared" si="56"/>
        <v>-16387</v>
      </c>
      <c r="CP10" s="45">
        <v>-13035</v>
      </c>
      <c r="CQ10" s="55">
        <f t="shared" si="27"/>
        <v>0.2571538166474876</v>
      </c>
      <c r="CR10" s="49">
        <f t="shared" si="57"/>
        <v>-17567</v>
      </c>
      <c r="CS10" s="45">
        <v>-16344</v>
      </c>
      <c r="CT10" s="55">
        <f t="shared" si="28"/>
        <v>7.4828683308859612E-2</v>
      </c>
      <c r="CU10" s="49">
        <f t="shared" si="58"/>
        <v>-23883</v>
      </c>
      <c r="CV10" s="45">
        <v>-16136</v>
      </c>
      <c r="CW10" s="55">
        <f t="shared" si="29"/>
        <v>0.48010659395141297</v>
      </c>
      <c r="CX10" s="49">
        <f t="shared" si="59"/>
        <v>-16888</v>
      </c>
      <c r="CY10" s="45">
        <v>-16231</v>
      </c>
      <c r="CZ10" s="55">
        <f t="shared" si="30"/>
        <v>4.0478097467808512E-2</v>
      </c>
      <c r="DA10" s="49">
        <f t="shared" si="60"/>
        <v>-33954</v>
      </c>
      <c r="DB10" s="45">
        <v>-29379</v>
      </c>
      <c r="DC10" s="55">
        <f t="shared" si="31"/>
        <v>0.15572347595221081</v>
      </c>
      <c r="DD10" s="49">
        <f t="shared" si="61"/>
        <v>-57837</v>
      </c>
      <c r="DE10" s="45">
        <v>-45515</v>
      </c>
      <c r="DF10" s="55">
        <f t="shared" si="32"/>
        <v>0.27072393716357246</v>
      </c>
      <c r="DG10" s="49">
        <f t="shared" si="62"/>
        <v>-74725</v>
      </c>
      <c r="DH10" s="45">
        <v>-61746</v>
      </c>
      <c r="DI10" s="55">
        <f t="shared" si="33"/>
        <v>0.21019985100249408</v>
      </c>
      <c r="DJ10" s="56"/>
      <c r="DK10" s="49">
        <v>-17286</v>
      </c>
      <c r="DL10" s="45">
        <v>-16387</v>
      </c>
      <c r="DM10" s="55">
        <f t="shared" si="85"/>
        <v>5.4860560200158663E-2</v>
      </c>
      <c r="DN10" s="49">
        <v>-21319</v>
      </c>
      <c r="DO10" s="45">
        <v>-17567</v>
      </c>
      <c r="DP10" s="46">
        <f t="shared" si="86"/>
        <v>0.21358228496612969</v>
      </c>
      <c r="DQ10" s="49">
        <v>-21361</v>
      </c>
      <c r="DR10" s="45">
        <v>-23883</v>
      </c>
      <c r="DS10" s="46">
        <f t="shared" si="87"/>
        <v>-0.1055981241887535</v>
      </c>
      <c r="DT10" s="49">
        <v>-22345</v>
      </c>
      <c r="DU10" s="45">
        <v>-16888</v>
      </c>
      <c r="DV10" s="46">
        <f t="shared" si="88"/>
        <v>0.3231288488867835</v>
      </c>
      <c r="DW10" s="49">
        <v>-38605</v>
      </c>
      <c r="DX10" s="45">
        <v>-33954</v>
      </c>
      <c r="DY10" s="46">
        <f t="shared" si="89"/>
        <v>0.13697944277551982</v>
      </c>
      <c r="DZ10" s="49">
        <v>-59966</v>
      </c>
      <c r="EA10" s="45">
        <v>-57837</v>
      </c>
      <c r="EB10" s="46">
        <f t="shared" si="90"/>
        <v>3.6810346318100873E-2</v>
      </c>
      <c r="EC10" s="49">
        <v>-82311</v>
      </c>
      <c r="ED10" s="45">
        <v>-74725</v>
      </c>
      <c r="EE10" s="46">
        <f t="shared" si="91"/>
        <v>0.10151890264302442</v>
      </c>
      <c r="EF10" s="56"/>
      <c r="EG10" s="49">
        <v>-23729</v>
      </c>
      <c r="EH10" s="45">
        <v>-17286</v>
      </c>
      <c r="EI10" s="55">
        <f t="shared" si="92"/>
        <v>0.37272937637394421</v>
      </c>
      <c r="EJ10" s="49">
        <v>-24989</v>
      </c>
      <c r="EK10" s="45">
        <v>-21319</v>
      </c>
      <c r="EL10" s="46">
        <f t="shared" si="93"/>
        <v>0.17214691120596651</v>
      </c>
      <c r="EM10" s="49">
        <v>48718</v>
      </c>
      <c r="EN10" s="45">
        <v>-21361</v>
      </c>
      <c r="EO10" s="46">
        <f t="shared" si="94"/>
        <v>3.2806984691727914</v>
      </c>
      <c r="EP10" s="49">
        <v>0</v>
      </c>
      <c r="EQ10" s="45">
        <v>-22345</v>
      </c>
      <c r="ER10" s="46">
        <f t="shared" si="95"/>
        <v>1</v>
      </c>
      <c r="ES10" s="49">
        <v>-48718</v>
      </c>
      <c r="ET10" s="45">
        <v>-38605</v>
      </c>
      <c r="EU10" s="46">
        <f t="shared" si="96"/>
        <v>0.2619608858956094</v>
      </c>
      <c r="EV10" s="49">
        <v>0</v>
      </c>
      <c r="EW10" s="45">
        <v>-59966</v>
      </c>
      <c r="EX10" s="46">
        <f t="shared" si="97"/>
        <v>1</v>
      </c>
      <c r="EY10" s="49">
        <v>0</v>
      </c>
      <c r="EZ10" s="45">
        <v>-82311</v>
      </c>
      <c r="FA10" s="46">
        <f t="shared" si="98"/>
        <v>1</v>
      </c>
    </row>
    <row r="11" spans="1:223" s="25" customFormat="1" collapsed="1">
      <c r="A11" s="50" t="s">
        <v>7</v>
      </c>
      <c r="B11" s="50"/>
      <c r="C11" s="398" t="s">
        <v>7</v>
      </c>
      <c r="D11" s="398" t="s">
        <v>251</v>
      </c>
      <c r="E11" s="399">
        <v>2828593</v>
      </c>
      <c r="F11" s="399">
        <v>781801</v>
      </c>
      <c r="G11" s="400" t="str">
        <f t="shared" si="34"/>
        <v>N/A</v>
      </c>
      <c r="H11" s="399">
        <v>3003042</v>
      </c>
      <c r="I11" s="399">
        <f>+I8+I9+I10</f>
        <v>762475</v>
      </c>
      <c r="J11" s="400" t="str">
        <f t="shared" si="0"/>
        <v>N/A</v>
      </c>
      <c r="K11" s="399">
        <v>3033663</v>
      </c>
      <c r="L11" s="399">
        <f>+L8+L9+L10</f>
        <v>1849981</v>
      </c>
      <c r="M11" s="400">
        <f t="shared" si="1"/>
        <v>0.63983467938319372</v>
      </c>
      <c r="N11" s="399">
        <v>3664217</v>
      </c>
      <c r="O11" s="399">
        <f>+O8+O9</f>
        <v>3285400</v>
      </c>
      <c r="P11" s="400">
        <f t="shared" si="2"/>
        <v>0.11530315943264147</v>
      </c>
      <c r="Q11" s="399">
        <v>5831635</v>
      </c>
      <c r="R11" s="399">
        <f>+R8+R9</f>
        <v>1542939</v>
      </c>
      <c r="S11" s="400" t="str">
        <f t="shared" si="3"/>
        <v>N/A</v>
      </c>
      <c r="T11" s="399">
        <v>8865298</v>
      </c>
      <c r="U11" s="399">
        <f>+U8+U9</f>
        <v>3392948</v>
      </c>
      <c r="V11" s="400" t="str">
        <f t="shared" si="4"/>
        <v>N/A</v>
      </c>
      <c r="W11" s="399">
        <v>12529515</v>
      </c>
      <c r="X11" s="399">
        <v>6258418</v>
      </c>
      <c r="Y11" s="400" t="str">
        <f t="shared" si="5"/>
        <v>N/A</v>
      </c>
      <c r="Z11" s="401"/>
      <c r="AA11" s="399">
        <v>3287270</v>
      </c>
      <c r="AB11" s="399">
        <f t="shared" si="35"/>
        <v>2828593</v>
      </c>
      <c r="AC11" s="400">
        <f t="shared" si="6"/>
        <v>0.16215729869938866</v>
      </c>
      <c r="AD11" s="399">
        <v>3623224</v>
      </c>
      <c r="AE11" s="399">
        <f t="shared" si="36"/>
        <v>3003042</v>
      </c>
      <c r="AF11" s="400">
        <f t="shared" si="7"/>
        <v>0.20651792415823689</v>
      </c>
      <c r="AG11" s="399">
        <v>3259944</v>
      </c>
      <c r="AH11" s="399">
        <f t="shared" si="37"/>
        <v>3033663</v>
      </c>
      <c r="AI11" s="400">
        <f t="shared" si="8"/>
        <v>7.4590025325818932E-2</v>
      </c>
      <c r="AJ11" s="399">
        <v>4124243</v>
      </c>
      <c r="AK11" s="399">
        <f t="shared" si="38"/>
        <v>3664217</v>
      </c>
      <c r="AL11" s="400">
        <f t="shared" si="9"/>
        <v>0.12554551217900034</v>
      </c>
      <c r="AM11" s="399">
        <v>6910494</v>
      </c>
      <c r="AN11" s="399">
        <f t="shared" si="39"/>
        <v>5831635</v>
      </c>
      <c r="AO11" s="400">
        <f t="shared" si="10"/>
        <v>0.1850011188971874</v>
      </c>
      <c r="AP11" s="399">
        <v>10170438</v>
      </c>
      <c r="AQ11" s="399">
        <f t="shared" si="40"/>
        <v>8865298</v>
      </c>
      <c r="AR11" s="400">
        <f t="shared" si="11"/>
        <v>0.14721896545384028</v>
      </c>
      <c r="AS11" s="399">
        <v>14294681</v>
      </c>
      <c r="AT11" s="399">
        <f t="shared" si="41"/>
        <v>12529515</v>
      </c>
      <c r="AU11" s="400">
        <f t="shared" si="12"/>
        <v>0.14088063265018635</v>
      </c>
      <c r="AV11" s="401"/>
      <c r="AW11" s="399">
        <f t="shared" si="77"/>
        <v>1017734</v>
      </c>
      <c r="AX11" s="399">
        <f t="shared" si="42"/>
        <v>3287270</v>
      </c>
      <c r="AY11" s="400">
        <f t="shared" si="13"/>
        <v>-0.69040145774457229</v>
      </c>
      <c r="AZ11" s="399">
        <f t="shared" si="78"/>
        <v>874410</v>
      </c>
      <c r="BA11" s="399">
        <f t="shared" si="43"/>
        <v>3623224</v>
      </c>
      <c r="BB11" s="400">
        <f t="shared" si="14"/>
        <v>-0.75866521087296834</v>
      </c>
      <c r="BC11" s="399">
        <f t="shared" si="79"/>
        <v>896825</v>
      </c>
      <c r="BD11" s="399">
        <f t="shared" si="44"/>
        <v>3259944</v>
      </c>
      <c r="BE11" s="400">
        <f t="shared" si="15"/>
        <v>-0.72489558102838569</v>
      </c>
      <c r="BF11" s="399">
        <f t="shared" si="80"/>
        <v>1091479</v>
      </c>
      <c r="BG11" s="399">
        <f t="shared" si="45"/>
        <v>4124243</v>
      </c>
      <c r="BH11" s="400">
        <f t="shared" si="16"/>
        <v>-0.73535046310316821</v>
      </c>
      <c r="BI11" s="399">
        <f t="shared" si="81"/>
        <v>1892144</v>
      </c>
      <c r="BJ11" s="399">
        <f t="shared" si="46"/>
        <v>6910494</v>
      </c>
      <c r="BK11" s="400">
        <f t="shared" si="17"/>
        <v>-0.72619265713854897</v>
      </c>
      <c r="BL11" s="399">
        <f t="shared" si="82"/>
        <v>2788969</v>
      </c>
      <c r="BM11" s="399">
        <f t="shared" si="47"/>
        <v>10170438</v>
      </c>
      <c r="BN11" s="400">
        <f t="shared" si="18"/>
        <v>-0.72577690361024771</v>
      </c>
      <c r="BO11" s="399">
        <f t="shared" si="83"/>
        <v>3880448</v>
      </c>
      <c r="BP11" s="399">
        <f t="shared" si="48"/>
        <v>14294681</v>
      </c>
      <c r="BQ11" s="400">
        <f t="shared" si="19"/>
        <v>-0.72853902790835279</v>
      </c>
      <c r="BR11" s="401"/>
      <c r="BS11" s="403">
        <f t="shared" si="49"/>
        <v>979156</v>
      </c>
      <c r="BT11" s="399">
        <v>1017734</v>
      </c>
      <c r="BU11" s="400">
        <f t="shared" si="20"/>
        <v>-3.7905778916691446E-2</v>
      </c>
      <c r="BV11" s="403">
        <f t="shared" si="50"/>
        <v>872933</v>
      </c>
      <c r="BW11" s="399">
        <v>874410</v>
      </c>
      <c r="BX11" s="400">
        <f t="shared" si="21"/>
        <v>-1.6891389622717412E-3</v>
      </c>
      <c r="BY11" s="403">
        <f t="shared" si="51"/>
        <v>917706</v>
      </c>
      <c r="BZ11" s="399">
        <v>896825</v>
      </c>
      <c r="CA11" s="400">
        <f t="shared" si="22"/>
        <v>2.3283249240375836E-2</v>
      </c>
      <c r="CB11" s="403">
        <f t="shared" si="52"/>
        <v>1184311</v>
      </c>
      <c r="CC11" s="399">
        <v>1091479</v>
      </c>
      <c r="CD11" s="400">
        <f t="shared" si="23"/>
        <v>8.505156764353683E-2</v>
      </c>
      <c r="CE11" s="403">
        <f t="shared" si="53"/>
        <v>1852089</v>
      </c>
      <c r="CF11" s="399">
        <v>1892144</v>
      </c>
      <c r="CG11" s="400">
        <f t="shared" si="24"/>
        <v>-2.1169107636628048E-2</v>
      </c>
      <c r="CH11" s="403">
        <f t="shared" si="54"/>
        <v>2769795</v>
      </c>
      <c r="CI11" s="399">
        <v>2788969</v>
      </c>
      <c r="CJ11" s="400">
        <f t="shared" si="25"/>
        <v>-6.8749419588385319E-3</v>
      </c>
      <c r="CK11" s="403">
        <f t="shared" si="55"/>
        <v>3954106</v>
      </c>
      <c r="CL11" s="399">
        <v>3880448</v>
      </c>
      <c r="CM11" s="400">
        <f t="shared" si="26"/>
        <v>1.898182890222988E-2</v>
      </c>
      <c r="CN11" s="401"/>
      <c r="CO11" s="53">
        <f t="shared" si="56"/>
        <v>1001122</v>
      </c>
      <c r="CP11" s="51">
        <v>979156</v>
      </c>
      <c r="CQ11" s="52">
        <f t="shared" si="27"/>
        <v>2.2433606085240809E-2</v>
      </c>
      <c r="CR11" s="53">
        <f t="shared" si="57"/>
        <v>911875</v>
      </c>
      <c r="CS11" s="51">
        <v>872933</v>
      </c>
      <c r="CT11" s="52">
        <f t="shared" si="28"/>
        <v>4.4610525664627199E-2</v>
      </c>
      <c r="CU11" s="53">
        <f t="shared" si="58"/>
        <v>901871</v>
      </c>
      <c r="CV11" s="51">
        <v>917706</v>
      </c>
      <c r="CW11" s="52">
        <f t="shared" si="29"/>
        <v>-1.7254981442858607E-2</v>
      </c>
      <c r="CX11" s="53">
        <f t="shared" si="59"/>
        <v>1142061</v>
      </c>
      <c r="CY11" s="51">
        <v>1184311</v>
      </c>
      <c r="CZ11" s="52">
        <f t="shared" si="30"/>
        <v>-3.5674750973350752E-2</v>
      </c>
      <c r="DA11" s="53">
        <f t="shared" si="60"/>
        <v>1912997</v>
      </c>
      <c r="DB11" s="51">
        <v>1852089</v>
      </c>
      <c r="DC11" s="52">
        <f t="shared" si="31"/>
        <v>3.2886108604932129E-2</v>
      </c>
      <c r="DD11" s="53">
        <f t="shared" si="61"/>
        <v>2814868</v>
      </c>
      <c r="DE11" s="51">
        <v>2769795</v>
      </c>
      <c r="DF11" s="52">
        <f t="shared" si="32"/>
        <v>1.6273045478094949E-2</v>
      </c>
      <c r="DG11" s="53">
        <f t="shared" si="62"/>
        <v>3956929</v>
      </c>
      <c r="DH11" s="51">
        <v>3954106</v>
      </c>
      <c r="DI11" s="52">
        <f t="shared" si="33"/>
        <v>7.1394140673011796E-4</v>
      </c>
      <c r="DJ11" s="401"/>
      <c r="DK11" s="404">
        <v>1016535</v>
      </c>
      <c r="DL11" s="405">
        <v>1001122</v>
      </c>
      <c r="DM11" s="406">
        <f t="shared" si="63"/>
        <v>1.5395725995433124E-2</v>
      </c>
      <c r="DN11" s="404">
        <v>959633</v>
      </c>
      <c r="DO11" s="405">
        <v>911875</v>
      </c>
      <c r="DP11" s="406">
        <f t="shared" si="64"/>
        <v>5.237340644276902E-2</v>
      </c>
      <c r="DQ11" s="404">
        <v>1061678</v>
      </c>
      <c r="DR11" s="405">
        <v>901871</v>
      </c>
      <c r="DS11" s="406">
        <f t="shared" si="65"/>
        <v>0.17719496469007209</v>
      </c>
      <c r="DT11" s="404">
        <v>1395683</v>
      </c>
      <c r="DU11" s="405">
        <v>1142061</v>
      </c>
      <c r="DV11" s="406">
        <f t="shared" si="66"/>
        <v>0.222073952266998</v>
      </c>
      <c r="DW11" s="404">
        <v>1976168</v>
      </c>
      <c r="DX11" s="405">
        <v>1912997</v>
      </c>
      <c r="DY11" s="406">
        <f t="shared" si="67"/>
        <v>3.3022006830120486E-2</v>
      </c>
      <c r="DZ11" s="404">
        <v>3037846</v>
      </c>
      <c r="EA11" s="405">
        <v>2814868</v>
      </c>
      <c r="EB11" s="406">
        <f t="shared" si="68"/>
        <v>7.92143716863455E-2</v>
      </c>
      <c r="EC11" s="404">
        <v>4433529</v>
      </c>
      <c r="ED11" s="405">
        <v>3956929</v>
      </c>
      <c r="EE11" s="406">
        <f t="shared" si="69"/>
        <v>0.12044694256581304</v>
      </c>
      <c r="EF11" s="401"/>
      <c r="EG11" s="404">
        <v>1174498</v>
      </c>
      <c r="EH11" s="405">
        <v>1016535</v>
      </c>
      <c r="EI11" s="406">
        <f t="shared" ref="EI11" si="101">(EG11-EH11)/ABS(EH11)</f>
        <v>0.15539356736364218</v>
      </c>
      <c r="EJ11" s="404">
        <v>1186872</v>
      </c>
      <c r="EK11" s="405">
        <v>959633</v>
      </c>
      <c r="EL11" s="406">
        <f t="shared" ref="EL11" si="102">(EJ11-EK11)/ABS(EK11)</f>
        <v>0.23679781749898138</v>
      </c>
      <c r="EM11" s="404">
        <v>-2361370</v>
      </c>
      <c r="EN11" s="405">
        <v>1061678</v>
      </c>
      <c r="EO11" s="406">
        <f t="shared" ref="EO11" si="103">(EM11-EN11)/ABS(EN11)</f>
        <v>-3.2241866177880674</v>
      </c>
      <c r="EP11" s="404">
        <v>0</v>
      </c>
      <c r="EQ11" s="405">
        <v>1395683</v>
      </c>
      <c r="ER11" s="406">
        <f t="shared" ref="ER11" si="104">(EP11-EQ11)/ABS(EQ11)</f>
        <v>-1</v>
      </c>
      <c r="ES11" s="404">
        <v>2361370</v>
      </c>
      <c r="ET11" s="405">
        <v>1976168</v>
      </c>
      <c r="EU11" s="406">
        <f t="shared" ref="EU11" si="105">(ES11-ET11)/ABS(ET11)</f>
        <v>0.19492371093955574</v>
      </c>
      <c r="EV11" s="404">
        <v>0</v>
      </c>
      <c r="EW11" s="405">
        <v>3037846</v>
      </c>
      <c r="EX11" s="406">
        <f t="shared" ref="EX11" si="106">(EV11-EW11)/ABS(EW11)</f>
        <v>-1</v>
      </c>
      <c r="EY11" s="404">
        <v>0</v>
      </c>
      <c r="EZ11" s="405">
        <v>4433529</v>
      </c>
      <c r="FA11" s="406">
        <f t="shared" ref="FA11" si="107">(EY11-EZ11)/ABS(EZ11)</f>
        <v>-1</v>
      </c>
    </row>
    <row r="12" spans="1:223" s="67" customFormat="1" ht="12">
      <c r="A12" s="58" t="s">
        <v>9</v>
      </c>
      <c r="B12" s="58"/>
      <c r="C12" s="59" t="s">
        <v>9</v>
      </c>
      <c r="D12" s="60" t="s">
        <v>252</v>
      </c>
      <c r="E12" s="61">
        <f>IFERROR(E11/E$8,"")</f>
        <v>0.23609944981497039</v>
      </c>
      <c r="F12" s="61">
        <f>IFERROR(F11/F$8,"")</f>
        <v>0.25289545189881607</v>
      </c>
      <c r="G12" s="62" t="str">
        <f>IF((ABS((E12-F12)*10000))&lt;100,(E12-F12)*10000,"N/A")</f>
        <v>N/A</v>
      </c>
      <c r="H12" s="61">
        <f>IFERROR(H11/H$8,"")</f>
        <v>0.25309930641814793</v>
      </c>
      <c r="I12" s="61">
        <f>IFERROR(I11/I$8,"")</f>
        <v>0.25816584169394852</v>
      </c>
      <c r="J12" s="62">
        <f>IF((ABS((H12-I12)*10000))&lt;100,(H12-I12)*10000,"N/A")</f>
        <v>-50.665352758005881</v>
      </c>
      <c r="K12" s="61">
        <f>IFERROR(K11/K$8,"")</f>
        <v>0.23657533433625175</v>
      </c>
      <c r="L12" s="61">
        <f>IFERROR(L11/L$8,"")</f>
        <v>0.26493200772406461</v>
      </c>
      <c r="M12" s="62" t="str">
        <f>IF((ABS((K12-L12)*10000))&lt;100,(K12-L12)*10000,"N/A")</f>
        <v>N/A</v>
      </c>
      <c r="N12" s="61">
        <f>IFERROR(N11/N$8,"")</f>
        <v>0.24529299966267515</v>
      </c>
      <c r="O12" s="61">
        <f>IFERROR(O11/O$8,"")</f>
        <v>0.26245716916927919</v>
      </c>
      <c r="P12" s="62" t="str">
        <f>IF((ABS((N12-O12)*10000))&lt;100,(N12-O12)*10000,"N/A")</f>
        <v>N/A</v>
      </c>
      <c r="Q12" s="61">
        <f>IFERROR(Q11/Q$8,"")</f>
        <v>0.24455822835829302</v>
      </c>
      <c r="R12" s="61">
        <f>IFERROR(R11/R$8,"")</f>
        <v>0.25530578834032103</v>
      </c>
      <c r="S12" s="62" t="str">
        <f>IF((ABS((Q12-R12)*10000))&lt;100,(Q12-R12)*10000,"N/A")</f>
        <v>N/A</v>
      </c>
      <c r="T12" s="61">
        <f>IFERROR(T11/T$8,"")</f>
        <v>0.24176657713013602</v>
      </c>
      <c r="U12" s="61">
        <f>IFERROR(U11/U$8,"")</f>
        <v>0.26046811128246466</v>
      </c>
      <c r="V12" s="62" t="str">
        <f>IF((ABS((T12-U12)*10000))&lt;100,(T12-U12)*10000,"N/A")</f>
        <v>N/A</v>
      </c>
      <c r="W12" s="61">
        <f>IFERROR(W11/W$8,"")</f>
        <v>0.24278733360648774</v>
      </c>
      <c r="X12" s="61">
        <f>IFERROR(X11/X$8,"")</f>
        <v>0.26026888246683821</v>
      </c>
      <c r="Y12" s="62" t="str">
        <f>IF((ABS((W12-X12)*10000))&lt;100,(W12-X12)*10000,"N/A")</f>
        <v>N/A</v>
      </c>
      <c r="Z12" s="63"/>
      <c r="AA12" s="61">
        <f>IFERROR(AA11/AA$8,"")</f>
        <v>0.24303498033737167</v>
      </c>
      <c r="AB12" s="61">
        <f>IFERROR(AB11/AB$8,"")</f>
        <v>0.23609944981497039</v>
      </c>
      <c r="AC12" s="62">
        <f>IF((ABS((AA12-AB12)*10000))&lt;100,(AA12-AB12)*10000,"N/A")</f>
        <v>69.355305224012838</v>
      </c>
      <c r="AD12" s="61">
        <f>IFERROR(AD11/AD$8,"")</f>
        <v>0.27308563392311308</v>
      </c>
      <c r="AE12" s="61">
        <f>IFERROR(AE11/AE$8,"")</f>
        <v>0.25309930641814793</v>
      </c>
      <c r="AF12" s="62" t="str">
        <f>IF((ABS((AD12-AE12)*10000))&lt;100,(AD12-AE12)*10000,"N/A")</f>
        <v>N/A</v>
      </c>
      <c r="AG12" s="61">
        <f>IFERROR(AG11/AG$8,"")</f>
        <v>0.2341990681734307</v>
      </c>
      <c r="AH12" s="61">
        <f>IFERROR(AH11/AH$8,"")</f>
        <v>0.23657533433625175</v>
      </c>
      <c r="AI12" s="62">
        <f>IF((ABS((AG12-AH12)*10000))&lt;100,(AG12-AH12)*10000,"N/A")</f>
        <v>-23.762661628210502</v>
      </c>
      <c r="AJ12" s="61">
        <f>IFERROR(AJ11/AJ$8,"")</f>
        <v>0.26219587166281005</v>
      </c>
      <c r="AK12" s="61">
        <f>IFERROR(AK11/AK$8,"")</f>
        <v>0.24529299966267515</v>
      </c>
      <c r="AL12" s="62" t="str">
        <f>IF((ABS((AJ12-AK12)*10000))&lt;100,(AJ12-AK12)*10000,"N/A")</f>
        <v>N/A</v>
      </c>
      <c r="AM12" s="61">
        <f>IFERROR(AM11/AM$8,"")</f>
        <v>0.25791551829065068</v>
      </c>
      <c r="AN12" s="61">
        <f>IFERROR(AN11/AN$8,"")</f>
        <v>0.24455822835829302</v>
      </c>
      <c r="AO12" s="62" t="str">
        <f>IF((ABS((AM12-AN12)*10000))&lt;100,(AM12-AN12)*10000,"N/A")</f>
        <v>N/A</v>
      </c>
      <c r="AP12" s="61">
        <f t="shared" ref="AP12" si="108">IFERROR(AP11/AP$8,"")</f>
        <v>0.24980703421892131</v>
      </c>
      <c r="AQ12" s="61">
        <f>IFERROR(AQ11/AQ$8,"")</f>
        <v>0.24176657713013602</v>
      </c>
      <c r="AR12" s="62">
        <f>IF((ABS((AP12-AQ12)*10000))&lt;100,(AP12-AQ12)*10000,"N/A")</f>
        <v>80.404570887852856</v>
      </c>
      <c r="AS12" s="61">
        <f>IFERROR(AS11/AS$8,"")</f>
        <v>0.25325958740922205</v>
      </c>
      <c r="AT12" s="61">
        <f>IFERROR(AT11/AT$8,"")</f>
        <v>0.24278733360648774</v>
      </c>
      <c r="AU12" s="62" t="str">
        <f>IF((ABS((AS12-AT12)*10000))&lt;100,(AS12-AT12)*10000,"N/A")</f>
        <v>N/A</v>
      </c>
      <c r="AV12" s="63"/>
      <c r="AW12" s="61">
        <f t="shared" si="77"/>
        <v>0.27203686982814429</v>
      </c>
      <c r="AX12" s="61">
        <f>IFERROR(AX11/AX$8,"")</f>
        <v>0.24303498033737167</v>
      </c>
      <c r="AY12" s="62" t="str">
        <f>IF((ABS((AW12-AX12)*10000))&lt;100,(AW12-AX12)*10000,"N/A")</f>
        <v>N/A</v>
      </c>
      <c r="AZ12" s="61">
        <f t="shared" si="78"/>
        <v>0.24582158684678385</v>
      </c>
      <c r="BA12" s="61">
        <f>IFERROR(BA11/BA$8,"")</f>
        <v>0.27308563392311308</v>
      </c>
      <c r="BB12" s="62" t="str">
        <f>IF((ABS((AZ12-BA12)*10000))&lt;100,(AZ12-BA12)*10000,"N/A")</f>
        <v>N/A</v>
      </c>
      <c r="BC12" s="61">
        <f t="shared" si="79"/>
        <v>0.25442017193875932</v>
      </c>
      <c r="BD12" s="61">
        <f>IFERROR(BD11/BD$8,"")</f>
        <v>0.2341990681734307</v>
      </c>
      <c r="BE12" s="62" t="str">
        <f>IF((ABS((BC12-BD12)*10000))&lt;100,(BC12-BD12)*10000,"N/A")</f>
        <v>N/A</v>
      </c>
      <c r="BF12" s="61">
        <f t="shared" si="80"/>
        <v>0.26971429503382549</v>
      </c>
      <c r="BG12" s="61">
        <f>IFERROR(BG11/BG$8,"")</f>
        <v>0.26219587166281005</v>
      </c>
      <c r="BH12" s="62">
        <f>IF((ABS((BF12-BG12)*10000))&lt;100,(BF12-BG12)*10000,"N/A")</f>
        <v>75.184233710154373</v>
      </c>
      <c r="BI12" s="61">
        <f t="shared" si="81"/>
        <v>0.25925981748511356</v>
      </c>
      <c r="BJ12" s="61">
        <f>IFERROR(BJ11/BJ$8,"")</f>
        <v>0.25791551829065068</v>
      </c>
      <c r="BK12" s="62">
        <f>IF((ABS((BI12-BJ12)*10000))&lt;100,(BI12-BJ12)*10000,"N/A")</f>
        <v>13.442991944628835</v>
      </c>
      <c r="BL12" s="61">
        <f t="shared" si="82"/>
        <v>0.25768361200861478</v>
      </c>
      <c r="BM12" s="61">
        <f>IFERROR(BM11/BM$8,"")</f>
        <v>0.24980703421892131</v>
      </c>
      <c r="BN12" s="62">
        <f>IF((ABS((BL12-BM12)*10000))&lt;100,(BL12-BM12)*10000,"N/A")</f>
        <v>78.765777896934736</v>
      </c>
      <c r="BO12" s="61">
        <f t="shared" si="83"/>
        <v>0.26095769698333432</v>
      </c>
      <c r="BP12" s="61">
        <f>IFERROR(BP11/BP$8,"")</f>
        <v>0.25325958740922205</v>
      </c>
      <c r="BQ12" s="62">
        <f>IF((ABS((BO12-BP12)*10000))&lt;100,(BO12-BP12)*10000,"N/A")</f>
        <v>76.981095741122658</v>
      </c>
      <c r="BR12" s="63"/>
      <c r="BS12" s="65">
        <f t="shared" si="49"/>
        <v>0.26508360173622403</v>
      </c>
      <c r="BT12" s="61">
        <f>IFERROR(BT11/BT$8,"")</f>
        <v>0.27203686982814429</v>
      </c>
      <c r="BU12" s="62">
        <f>IF((ABS((BS12-BT12)*10000))&lt;100,(BS12-BT12)*10000,"N/A")</f>
        <v>-69.532680919202619</v>
      </c>
      <c r="BV12" s="65">
        <f t="shared" si="50"/>
        <v>0.23913856390242727</v>
      </c>
      <c r="BW12" s="61">
        <f>IFERROR(BW11/BW$8,"")</f>
        <v>0.24582158684678385</v>
      </c>
      <c r="BX12" s="62">
        <f>IF((ABS((BV12-BW12)*10000))&lt;100,(BV12-BW12)*10000,"N/A")</f>
        <v>-66.830229443565756</v>
      </c>
      <c r="BY12" s="65">
        <f t="shared" si="51"/>
        <v>0.25319736491055655</v>
      </c>
      <c r="BZ12" s="61">
        <f>IFERROR(BZ11/BZ$8,"")</f>
        <v>0.25442017193875932</v>
      </c>
      <c r="CA12" s="62">
        <f>IF((ABS((BY12-BZ12)*10000))&lt;100,(BY12-BZ12)*10000,"N/A")</f>
        <v>-12.228070282027659</v>
      </c>
      <c r="CB12" s="65">
        <f t="shared" si="52"/>
        <v>0.27385901999015844</v>
      </c>
      <c r="CC12" s="61">
        <f>IFERROR(CC11/CC$8,"")</f>
        <v>0.26971429503382549</v>
      </c>
      <c r="CD12" s="62">
        <f>IF((ABS((CB12-CC12)*10000))&lt;100,(CB12-CC12)*10000,"N/A")</f>
        <v>41.447249563329457</v>
      </c>
      <c r="CE12" s="65">
        <f t="shared" si="53"/>
        <v>0.25218781479410779</v>
      </c>
      <c r="CF12" s="61">
        <f>IFERROR(CF11/CF$8,"")</f>
        <v>0.25925981748511356</v>
      </c>
      <c r="CG12" s="62">
        <f>IF((ABS((CE12-CF12)*10000))&lt;100,(CE12-CF12)*10000,"N/A")</f>
        <v>-70.72002691005774</v>
      </c>
      <c r="CH12" s="65">
        <f t="shared" si="54"/>
        <v>0.2525214123464759</v>
      </c>
      <c r="CI12" s="61">
        <f>IFERROR(CI11/CI$8,"")</f>
        <v>0.25768361200861478</v>
      </c>
      <c r="CJ12" s="62">
        <f>IF((ABS((CH12-CI12)*10000))&lt;100,(CH12-CI12)*10000,"N/A")</f>
        <v>-51.621996621388774</v>
      </c>
      <c r="CK12" s="65">
        <f t="shared" si="55"/>
        <v>0.25855519125868864</v>
      </c>
      <c r="CL12" s="61">
        <f>IFERROR(CL11/CL$8,"")</f>
        <v>0.26095769698333432</v>
      </c>
      <c r="CM12" s="62">
        <f>IF((ABS((CK12-CL12)*10000))&lt;100,(CK12-CL12)*10000,"N/A")</f>
        <v>-24.025057246456761</v>
      </c>
      <c r="CN12" s="63"/>
      <c r="CO12" s="65">
        <f t="shared" si="56"/>
        <v>0.24704233088731184</v>
      </c>
      <c r="CP12" s="61">
        <f>IFERROR(CP11/CP$8,"")</f>
        <v>0.26508360173622403</v>
      </c>
      <c r="CQ12" s="62">
        <f>IF((ABS((CO12-CP12)*10000))&lt;1000,(CO12-CP12)*10000,"N/A")</f>
        <v>-180.41270848912188</v>
      </c>
      <c r="CR12" s="65">
        <f t="shared" si="57"/>
        <v>0.24722404171284679</v>
      </c>
      <c r="CS12" s="61">
        <f>IFERROR(CS11/CS$8,"")</f>
        <v>0.23913856390242727</v>
      </c>
      <c r="CT12" s="62">
        <f>IF((ABS((CR12-CS12)*10000))&lt;100,(CR12-CS12)*10000,"N/A")</f>
        <v>80.854778104195162</v>
      </c>
      <c r="CU12" s="65">
        <f t="shared" si="58"/>
        <v>0.24709207468946742</v>
      </c>
      <c r="CV12" s="61">
        <f>IFERROR(CV11/CV$8,"")</f>
        <v>0.25319736491055655</v>
      </c>
      <c r="CW12" s="62">
        <f>(CU12-CV12)*10000</f>
        <v>-61.052902210891325</v>
      </c>
      <c r="CX12" s="65">
        <f t="shared" si="59"/>
        <v>0.26284409275645437</v>
      </c>
      <c r="CY12" s="61">
        <f>IFERROR(CY11/CY$8,"")</f>
        <v>0.27385901999015844</v>
      </c>
      <c r="CZ12" s="62">
        <f>(CX12-CY12)*10000</f>
        <v>-110.14927233704064</v>
      </c>
      <c r="DA12" s="65">
        <f t="shared" si="60"/>
        <v>0.24712891429625572</v>
      </c>
      <c r="DB12" s="61">
        <f>IFERROR(DB11/DB$8,"")</f>
        <v>0.25218781479410779</v>
      </c>
      <c r="DC12" s="62">
        <f>IF((ABS((DA12-DB12)*10000))&lt;100,(DA12-DB12)*10000,"N/A")</f>
        <v>-50.589004978520705</v>
      </c>
      <c r="DD12" s="65">
        <f t="shared" si="61"/>
        <v>0.24711710985665131</v>
      </c>
      <c r="DE12" s="61">
        <f>IFERROR(DE11/DE$8,"")</f>
        <v>0.2525214123464759</v>
      </c>
      <c r="DF12" s="62">
        <f>(DD12-DE12)*10000</f>
        <v>-54.043024898245974</v>
      </c>
      <c r="DG12" s="65">
        <f t="shared" si="62"/>
        <v>0.25145967749161641</v>
      </c>
      <c r="DH12" s="61">
        <f>IFERROR(DH11/DH$8,"")</f>
        <v>0.25855519125868864</v>
      </c>
      <c r="DI12" s="62">
        <f>(DG12-DH12)*10000</f>
        <v>-70.955137670722365</v>
      </c>
      <c r="DJ12" s="63"/>
      <c r="DK12" s="65">
        <f>IFERROR(DK11/DK$8,"")</f>
        <v>0.26616633134092937</v>
      </c>
      <c r="DL12" s="61">
        <f>IFERROR(DL11/DL$8,"")</f>
        <v>0.24704233088731184</v>
      </c>
      <c r="DM12" s="62">
        <f>(DK12-DL12)*10000</f>
        <v>191.24000453617535</v>
      </c>
      <c r="DN12" s="65">
        <f>IFERROR(DN11/DN$8,"")</f>
        <v>0.25959271098689179</v>
      </c>
      <c r="DO12" s="61">
        <f>IFERROR(DO11/DO$8,"")</f>
        <v>0.24722404171284679</v>
      </c>
      <c r="DP12" s="62">
        <f>(DN12-DO12)*10000</f>
        <v>123.68669274045007</v>
      </c>
      <c r="DQ12" s="65">
        <f>IFERROR(DQ11/DQ$8,"")</f>
        <v>0.25497465450902851</v>
      </c>
      <c r="DR12" s="61">
        <f>IFERROR(DR11/DR$8,"")</f>
        <v>0.24709207468946742</v>
      </c>
      <c r="DS12" s="62">
        <f>(DQ12-DR12)*10000</f>
        <v>78.825798195610858</v>
      </c>
      <c r="DT12" s="65">
        <f>IFERROR(DT11/DT$8,"")</f>
        <v>0.26621612007166578</v>
      </c>
      <c r="DU12" s="61">
        <f>IFERROR(DU11/DU$8,"")</f>
        <v>0.26284409275645437</v>
      </c>
      <c r="DV12" s="62">
        <f>(DT12-DU12)*10000</f>
        <v>33.720273152114125</v>
      </c>
      <c r="DW12" s="65">
        <f>IFERROR(DW11/DW$8,"")</f>
        <v>0.26293308589211162</v>
      </c>
      <c r="DX12" s="61">
        <f>IFERROR(DX11/DX$8,"")</f>
        <v>0.24712891429625572</v>
      </c>
      <c r="DY12" s="62">
        <f>(DW12-DX12)*10000</f>
        <v>158.041715958559</v>
      </c>
      <c r="DZ12" s="65">
        <f>IFERROR(DZ11/DZ$8,"")</f>
        <v>0.26009587904363429</v>
      </c>
      <c r="EA12" s="61">
        <f>IFERROR(EA11/EA$8,"")</f>
        <v>0.24711710985665131</v>
      </c>
      <c r="EB12" s="62">
        <f>(DZ12-EA12)*10000</f>
        <v>129.78769186982987</v>
      </c>
      <c r="EC12" s="65">
        <f>IFERROR(EC11/EC$8,"")</f>
        <v>0.26199197098990479</v>
      </c>
      <c r="ED12" s="61">
        <f>IFERROR(ED11/ED$8,"")</f>
        <v>0.25145967749161641</v>
      </c>
      <c r="EE12" s="62">
        <f>(EC12-ED12)*10000</f>
        <v>105.32293498288381</v>
      </c>
      <c r="EF12" s="63"/>
      <c r="EG12" s="65">
        <f>IFERROR(EG11/EG$8,"")</f>
        <v>0.25521651937095596</v>
      </c>
      <c r="EH12" s="61">
        <f>IFERROR(EH11/EH$8,"")</f>
        <v>0.26616633134092937</v>
      </c>
      <c r="EI12" s="62">
        <f>(EG12-EH12)*10000</f>
        <v>-109.4981196997341</v>
      </c>
      <c r="EJ12" s="65">
        <f>IFERROR(EJ11/EJ$8,"")</f>
        <v>0.25160438945437086</v>
      </c>
      <c r="EK12" s="61">
        <f>IFERROR(EK11/EK$8,"")</f>
        <v>0.25959271098689179</v>
      </c>
      <c r="EL12" s="62">
        <f>(EJ12-EK12)*10000</f>
        <v>-79.883215325209363</v>
      </c>
      <c r="EM12" s="65">
        <f>IFERROR(EM11/EM$8,"")</f>
        <v>0.25338811925767735</v>
      </c>
      <c r="EN12" s="61">
        <f>IFERROR(EN11/EN$8,"")</f>
        <v>0.25497465450902851</v>
      </c>
      <c r="EO12" s="62">
        <f>(EM12-EN12)*10000</f>
        <v>-15.86535251351162</v>
      </c>
      <c r="EP12" s="65" t="str">
        <f>IFERROR(EP11/EP$8,"")</f>
        <v/>
      </c>
      <c r="EQ12" s="61">
        <f>IFERROR(EQ11/EQ$8,"")</f>
        <v>0.26621612007166578</v>
      </c>
      <c r="ER12" s="62" t="e">
        <f>(EP12-EQ12)*10000</f>
        <v>#VALUE!</v>
      </c>
      <c r="ES12" s="65">
        <f>IFERROR(ES11/ES$8,"")</f>
        <v>0.25338811925767735</v>
      </c>
      <c r="ET12" s="61">
        <f>IFERROR(ET11/ET$8,"")</f>
        <v>0.26293308589211162</v>
      </c>
      <c r="EU12" s="62">
        <f>(ES12-ET12)*10000</f>
        <v>-95.449666344342717</v>
      </c>
      <c r="EV12" s="65" t="str">
        <f>IFERROR(EV11/EV$8,"")</f>
        <v/>
      </c>
      <c r="EW12" s="61">
        <f>IFERROR(EW11/EW$8,"")</f>
        <v>0.26009587904363429</v>
      </c>
      <c r="EX12" s="62" t="e">
        <f>(EV12-EW12)*10000</f>
        <v>#VALUE!</v>
      </c>
      <c r="EY12" s="65" t="str">
        <f>IFERROR(EY11/EY$8,"")</f>
        <v/>
      </c>
      <c r="EZ12" s="61">
        <f>IFERROR(EZ11/EZ$8,"")</f>
        <v>0.26199197098990479</v>
      </c>
      <c r="FA12" s="62" t="e">
        <f>(EY12-EZ12)*10000</f>
        <v>#VALUE!</v>
      </c>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row>
    <row r="13" spans="1:223" hidden="1" outlineLevel="1">
      <c r="A13" s="43" t="s">
        <v>10</v>
      </c>
      <c r="B13" s="43"/>
      <c r="C13" s="54" t="s">
        <v>10</v>
      </c>
      <c r="D13" s="44" t="s">
        <v>11</v>
      </c>
      <c r="E13" s="45">
        <f>-2287354+600</f>
        <v>-2286754</v>
      </c>
      <c r="F13" s="45">
        <v>-601968</v>
      </c>
      <c r="G13" s="46" t="str">
        <f t="shared" ref="G13:G15" si="109">IFERROR(IF((ABS((E13/F13)-1))&lt;100%,(E13/F13)-1,"N/A"),"")</f>
        <v>N/A</v>
      </c>
      <c r="H13" s="45">
        <v>-2307080</v>
      </c>
      <c r="I13" s="45">
        <v>-550073</v>
      </c>
      <c r="J13" s="46" t="str">
        <f t="shared" ref="J13:J15" si="110">IFERROR(IF((ABS((H13/I13)-1))&lt;100%,(H13/I13)-1,"N/A"),"")</f>
        <v>N/A</v>
      </c>
      <c r="K13" s="45">
        <v>-2398344</v>
      </c>
      <c r="L13" s="45">
        <v>-1389416.919053589</v>
      </c>
      <c r="M13" s="46">
        <f t="shared" ref="M13:M15" si="111">IFERROR(IF((ABS((K13/L13)-1))&lt;100%,(K13/L13)-1,"N/A"),"")</f>
        <v>0.72615142878326888</v>
      </c>
      <c r="N13" s="45">
        <v>-2628987</v>
      </c>
      <c r="O13" s="45">
        <v>-2213281</v>
      </c>
      <c r="P13" s="46">
        <f t="shared" ref="P13:P15" si="112">IFERROR(IF((ABS((N13/O13)-1))&lt;100%,(N13/O13)-1,"N/A"),"")</f>
        <v>0.18782341690910465</v>
      </c>
      <c r="Q13" s="45">
        <v>-4593834</v>
      </c>
      <c r="R13" s="45">
        <f>+F13+I13+1337</f>
        <v>-1150704</v>
      </c>
      <c r="S13" s="46" t="str">
        <f t="shared" ref="S13:S15" si="113">IFERROR(IF((ABS((Q13/R13)-1))&lt;100%,(Q13/R13)-1,"N/A"),"")</f>
        <v>N/A</v>
      </c>
      <c r="T13" s="45">
        <v>-6992178</v>
      </c>
      <c r="U13" s="45">
        <f>+R13+L13+2-29</f>
        <v>-2540147.919053589</v>
      </c>
      <c r="V13" s="46" t="str">
        <f t="shared" ref="V13:V15" si="114">IFERROR(IF((ABS((T13/U13)-1))&lt;100%,(T13/U13)-1,"N/A"),"")</f>
        <v>N/A</v>
      </c>
      <c r="W13" s="45">
        <v>-9621165</v>
      </c>
      <c r="X13" s="45">
        <v>-4403590</v>
      </c>
      <c r="Y13" s="46" t="str">
        <f t="shared" ref="Y13:Y15" si="115">IFERROR(IF((ABS((W13/X13)-1))&lt;100%,(W13/X13)-1,"N/A"),"")</f>
        <v>N/A</v>
      </c>
      <c r="Z13" s="47"/>
      <c r="AA13" s="45">
        <v>-2613065</v>
      </c>
      <c r="AB13" s="45">
        <f t="shared" si="35"/>
        <v>-2286754</v>
      </c>
      <c r="AC13" s="46">
        <f t="shared" ref="AC13:AC15" si="116">IFERROR(IF((ABS((AA13/AB13)-1))&lt;100%,(AA13/AB13)-1,"N/A"),"")</f>
        <v>0.14269615358713694</v>
      </c>
      <c r="AD13" s="45">
        <v>-2564313</v>
      </c>
      <c r="AE13" s="45">
        <f t="shared" si="36"/>
        <v>-2307080</v>
      </c>
      <c r="AF13" s="46">
        <f t="shared" ref="AF13:AF15" si="117">IFERROR(IF((ABS((AD13/AE13)-1))&lt;100%,(AD13/AE13)-1,"N/A"),"")</f>
        <v>0.11149721726164685</v>
      </c>
      <c r="AG13" s="45">
        <v>-2589818</v>
      </c>
      <c r="AH13" s="45">
        <f t="shared" si="37"/>
        <v>-2398344</v>
      </c>
      <c r="AI13" s="46">
        <f t="shared" ref="AI13:AI15" si="118">IFERROR(IF((ABS((AG13/AH13)-1))&lt;100%,(AG13/AH13)-1,"N/A"),"")</f>
        <v>7.9835920118214831E-2</v>
      </c>
      <c r="AJ13" s="45">
        <v>-2909425</v>
      </c>
      <c r="AK13" s="45">
        <f t="shared" si="38"/>
        <v>-2628987</v>
      </c>
      <c r="AL13" s="46">
        <f t="shared" ref="AL13:AL15" si="119">IFERROR(IF((ABS((AJ13/AK13)-1))&lt;100%,(AJ13/AK13)-1,"N/A"),"")</f>
        <v>0.10667150503216649</v>
      </c>
      <c r="AM13" s="45">
        <f>+AA13+AD13</f>
        <v>-5177378</v>
      </c>
      <c r="AN13" s="45">
        <f t="shared" si="39"/>
        <v>-4593834</v>
      </c>
      <c r="AO13" s="46">
        <f t="shared" ref="AO13:AO15" si="120">IFERROR(IF((ABS((AM13/AN13)-1))&lt;100%,(AM13/AN13)-1,"N/A"),"")</f>
        <v>0.12702766360299478</v>
      </c>
      <c r="AP13" s="45">
        <f>+AM13+AG13</f>
        <v>-7767196</v>
      </c>
      <c r="AQ13" s="45">
        <f t="shared" si="40"/>
        <v>-6992178</v>
      </c>
      <c r="AR13" s="46">
        <f t="shared" ref="AR13:AR15" si="121">IFERROR(IF((ABS((AP13/AQ13)-1))&lt;100%,(AP13/AQ13)-1,"N/A"),"")</f>
        <v>0.110840713723249</v>
      </c>
      <c r="AS13" s="45">
        <f>+AP13+AJ13</f>
        <v>-10676621</v>
      </c>
      <c r="AT13" s="45">
        <f t="shared" si="41"/>
        <v>-9621165</v>
      </c>
      <c r="AU13" s="46">
        <f t="shared" ref="AU13:AU15" si="122">IFERROR(IF((ABS((AS13/AT13)-1))&lt;100%,(AS13/AT13)-1,"N/A"),"")</f>
        <v>0.1097014758607715</v>
      </c>
      <c r="AV13" s="47"/>
      <c r="AW13" s="45">
        <f t="shared" si="77"/>
        <v>-760042</v>
      </c>
      <c r="AX13" s="45">
        <f t="shared" si="42"/>
        <v>-2613065</v>
      </c>
      <c r="AY13" s="46">
        <f t="shared" ref="AY13:AY15" si="123">IFERROR(IF((ABS((AW13/AX13)-1))&lt;100%,(AW13/AX13)-1,"N/A"),"")</f>
        <v>-0.70913773671914015</v>
      </c>
      <c r="AZ13" s="45">
        <f t="shared" si="78"/>
        <v>-604513</v>
      </c>
      <c r="BA13" s="45">
        <f t="shared" si="43"/>
        <v>-2564313</v>
      </c>
      <c r="BB13" s="46">
        <f t="shared" ref="BB13:BB15" si="124">IFERROR(IF((ABS((AZ13/BA13)-1))&lt;100%,(AZ13/BA13)-1,"N/A"),"")</f>
        <v>-0.76425927724111675</v>
      </c>
      <c r="BC13" s="45">
        <f t="shared" si="79"/>
        <v>-661746</v>
      </c>
      <c r="BD13" s="45">
        <f t="shared" si="44"/>
        <v>-2589818</v>
      </c>
      <c r="BE13" s="46">
        <f t="shared" ref="BE13:BE15" si="125">IFERROR(IF((ABS((BC13/BD13)-1))&lt;100%,(BC13/BD13)-1,"N/A"),"")</f>
        <v>-0.74448165855670168</v>
      </c>
      <c r="BF13" s="45">
        <f t="shared" si="80"/>
        <v>-692192</v>
      </c>
      <c r="BG13" s="45">
        <f t="shared" si="45"/>
        <v>-2909425</v>
      </c>
      <c r="BH13" s="46">
        <f t="shared" ref="BH13:BH15" si="126">IFERROR(IF((ABS((BF13/BG13)-1))&lt;100%,(BF13/BG13)-1,"N/A"),"")</f>
        <v>-0.76208632289885458</v>
      </c>
      <c r="BI13" s="45">
        <f t="shared" si="81"/>
        <v>-1364555</v>
      </c>
      <c r="BJ13" s="45">
        <f t="shared" si="46"/>
        <v>-5177378</v>
      </c>
      <c r="BK13" s="46">
        <f t="shared" ref="BK13:BK15" si="127">IFERROR(IF((ABS((BI13/BJ13)-1))&lt;100%,(BI13/BJ13)-1,"N/A"),"")</f>
        <v>-0.73643898513880957</v>
      </c>
      <c r="BL13" s="45">
        <f t="shared" si="82"/>
        <v>-2026301</v>
      </c>
      <c r="BM13" s="45">
        <f t="shared" si="47"/>
        <v>-7767196</v>
      </c>
      <c r="BN13" s="46">
        <f t="shared" ref="BN13:BN15" si="128">IFERROR(IF((ABS((BL13/BM13)-1))&lt;100%,(BL13/BM13)-1,"N/A"),"")</f>
        <v>-0.73912065563943541</v>
      </c>
      <c r="BO13" s="45">
        <f t="shared" si="83"/>
        <v>-2718493</v>
      </c>
      <c r="BP13" s="45">
        <f t="shared" si="48"/>
        <v>-10676621</v>
      </c>
      <c r="BQ13" s="46">
        <f t="shared" ref="BQ13:BQ15" si="129">IFERROR(IF((ABS((BO13/BP13)-1))&lt;100%,(BO13/BP13)-1,"N/A"),"")</f>
        <v>-0.74537889843612504</v>
      </c>
      <c r="BR13" s="47"/>
      <c r="BS13" s="49">
        <f t="shared" si="49"/>
        <v>-734706</v>
      </c>
      <c r="BT13" s="45">
        <v>-760042</v>
      </c>
      <c r="BU13" s="46">
        <f t="shared" ref="BU13:BU15" si="130">IFERROR(IF((ABS((BS13/BT13)-1))&lt;100%,(BS13/BT13)-1,"N/A"),"")</f>
        <v>-3.3334999907899787E-2</v>
      </c>
      <c r="BV13" s="49">
        <f t="shared" si="50"/>
        <v>-612754</v>
      </c>
      <c r="BW13" s="45">
        <v>-604513</v>
      </c>
      <c r="BX13" s="46">
        <f t="shared" ref="BX13:BX15" si="131">IFERROR(IF((ABS((BV13/BW13)-1))&lt;100%,(BV13/BW13)-1,"N/A"),"")</f>
        <v>1.3632461171223742E-2</v>
      </c>
      <c r="BY13" s="49">
        <f t="shared" si="51"/>
        <v>-658489</v>
      </c>
      <c r="BZ13" s="45">
        <v>-661746</v>
      </c>
      <c r="CA13" s="46">
        <f t="shared" ref="CA13:CA15" si="132">IFERROR(IF((ABS((BY13/BZ13)-1))&lt;100%,(BY13/BZ13)-1,"N/A"),"")</f>
        <v>-4.9218280125606917E-3</v>
      </c>
      <c r="CB13" s="49">
        <f t="shared" si="52"/>
        <v>-730121</v>
      </c>
      <c r="CC13" s="45">
        <v>-692192</v>
      </c>
      <c r="CD13" s="46">
        <f t="shared" ref="CD13:CD15" si="133">IFERROR(IF((ABS((CB13/CC13)-1))&lt;100%,(CB13/CC13)-1,"N/A"),"")</f>
        <v>5.4795490268596092E-2</v>
      </c>
      <c r="CE13" s="49">
        <f t="shared" si="53"/>
        <v>-1347460</v>
      </c>
      <c r="CF13" s="45">
        <v>-1364555</v>
      </c>
      <c r="CG13" s="46">
        <f t="shared" ref="CG13:CG15" si="134">IFERROR(IF((ABS((CE13/CF13)-1))&lt;100%,(CE13/CF13)-1,"N/A"),"")</f>
        <v>-1.2527893708938032E-2</v>
      </c>
      <c r="CH13" s="49">
        <f t="shared" si="54"/>
        <v>-2005949</v>
      </c>
      <c r="CI13" s="45">
        <v>-2026301</v>
      </c>
      <c r="CJ13" s="46">
        <f t="shared" ref="CJ13:CJ15" si="135">IFERROR(IF((ABS((CH13/CI13)-1))&lt;100%,(CH13/CI13)-1,"N/A"),"")</f>
        <v>-1.0043917463397611E-2</v>
      </c>
      <c r="CK13" s="49">
        <f t="shared" si="55"/>
        <v>-2736070</v>
      </c>
      <c r="CL13" s="45">
        <v>-2718493</v>
      </c>
      <c r="CM13" s="46">
        <f t="shared" ref="CM13:CM15" si="136">IFERROR(IF((ABS((CK13/CL13)-1))&lt;100%,(CK13/CL13)-1,"N/A"),"")</f>
        <v>6.4657146441060576E-3</v>
      </c>
      <c r="CN13" s="47"/>
      <c r="CO13" s="49">
        <f t="shared" si="56"/>
        <v>-754677</v>
      </c>
      <c r="CP13" s="45">
        <v>-734706</v>
      </c>
      <c r="CQ13" s="46">
        <f t="shared" ref="CQ13:CQ15" si="137">IFERROR(IF((ABS((CO13/CP13)-1))&lt;100%,(CO13/CP13)-1,"N/A"),"")</f>
        <v>2.7182301492025385E-2</v>
      </c>
      <c r="CR13" s="49">
        <f t="shared" si="57"/>
        <v>-630299</v>
      </c>
      <c r="CS13" s="45">
        <v>-612754</v>
      </c>
      <c r="CT13" s="46">
        <f t="shared" ref="CT13:CT15" si="138">IFERROR(IF((ABS((CR13/CS13)-1))&lt;100%,(CR13/CS13)-1,"N/A"),"")</f>
        <v>2.8633024019427022E-2</v>
      </c>
      <c r="CU13" s="49">
        <f t="shared" si="58"/>
        <v>-676297</v>
      </c>
      <c r="CV13" s="45">
        <v>-658489</v>
      </c>
      <c r="CW13" s="46">
        <f t="shared" ref="CW13:CW33" si="139">IF(AND(CU13&lt;0,CV13&lt;0),((CU13-CV13)/CV13),((CU13-CV13)/ABS(CV13)))</f>
        <v>2.7043731937815209E-2</v>
      </c>
      <c r="CX13" s="49">
        <f t="shared" si="59"/>
        <v>-698520</v>
      </c>
      <c r="CY13" s="45">
        <v>-730121</v>
      </c>
      <c r="CZ13" s="46">
        <f t="shared" ref="CZ13:CZ17" si="140">IF(AND(CX13&lt;0,CY13&lt;0),((CX13-CY13)/CY13),((CX13-CY13)/ABS(CY13)))</f>
        <v>-4.32818669782132E-2</v>
      </c>
      <c r="DA13" s="49">
        <f t="shared" si="60"/>
        <v>-1384976</v>
      </c>
      <c r="DB13" s="45">
        <v>-1347460</v>
      </c>
      <c r="DC13" s="46">
        <f t="shared" ref="DC13:DC15" si="141">IFERROR(IF((ABS((DA13/DB13)-1))&lt;100%,(DA13/DB13)-1,"N/A"),"")</f>
        <v>2.7842013863120352E-2</v>
      </c>
      <c r="DD13" s="49">
        <f t="shared" si="61"/>
        <v>-2061273</v>
      </c>
      <c r="DE13" s="45">
        <v>-2005949</v>
      </c>
      <c r="DF13" s="46">
        <f t="shared" ref="DF13:DF17" si="142">IF(AND(DD13&lt;0,DE13&lt;0),((DD13-DE13)/DE13),((DD13-DE13)/ABS(DE13)))</f>
        <v>2.7579963398870061E-2</v>
      </c>
      <c r="DG13" s="49">
        <f t="shared" si="62"/>
        <v>-2759793</v>
      </c>
      <c r="DH13" s="45">
        <v>-2736070</v>
      </c>
      <c r="DI13" s="46">
        <f t="shared" ref="DI13:DI15" si="143">IF(AND(DG13&lt;0,DH13&lt;0),((DG13-DH13)/DH13),((DG13-DH13)/ABS(DH13)))</f>
        <v>8.6704653024228182E-3</v>
      </c>
      <c r="DJ13" s="47"/>
      <c r="DK13" s="49">
        <v>-727127</v>
      </c>
      <c r="DL13" s="45">
        <v>-754677</v>
      </c>
      <c r="DM13" s="46">
        <f t="shared" ref="DM13:DM14" si="144">IF(AND(DK13&lt;0,DL13&lt;0),((DK13-DL13)/DL13),((DK13-DL13)/ABS(DL13)))</f>
        <v>-3.6505683888604E-2</v>
      </c>
      <c r="DN13" s="49">
        <v>-674395</v>
      </c>
      <c r="DO13" s="45">
        <v>-630299</v>
      </c>
      <c r="DP13" s="46">
        <f t="shared" ref="DP13:DP14" si="145">IF(AND(DN13&lt;0,DO13&lt;0),((DN13-DO13)/DO13),((DN13-DO13)/ABS(DO13)))</f>
        <v>6.9960447343245025E-2</v>
      </c>
      <c r="DQ13" s="49">
        <v>-729525</v>
      </c>
      <c r="DR13" s="45">
        <v>-676297</v>
      </c>
      <c r="DS13" s="46">
        <f t="shared" ref="DS13:DS14" si="146">IF(AND(DQ13&lt;0,DR13&lt;0),((DQ13-DR13)/DR13),((DQ13-DR13)/ABS(DR13)))</f>
        <v>7.8705065969537052E-2</v>
      </c>
      <c r="DT13" s="49">
        <v>-849390</v>
      </c>
      <c r="DU13" s="45">
        <v>-698520</v>
      </c>
      <c r="DV13" s="46">
        <f t="shared" ref="DV13:DV14" si="147">IF(AND(DT13&lt;0,DU13&lt;0),((DT13-DU13)/DU13),((DT13-DU13)/ABS(DU13)))</f>
        <v>0.21598522590620167</v>
      </c>
      <c r="DW13" s="49">
        <v>-1401522</v>
      </c>
      <c r="DX13" s="45">
        <v>-1384976</v>
      </c>
      <c r="DY13" s="46">
        <f t="shared" ref="DY13:DY14" si="148">IF(AND(DW13&lt;0,DX13&lt;0),((DW13-DX13)/DX13),((DW13-DX13)/ABS(DX13)))</f>
        <v>1.1946777417081595E-2</v>
      </c>
      <c r="DZ13" s="49">
        <v>-2131047</v>
      </c>
      <c r="EA13" s="45">
        <v>-2061273</v>
      </c>
      <c r="EB13" s="46">
        <f t="shared" ref="EB13:EB14" si="149">IF(AND(DZ13&lt;0,EA13&lt;0),((DZ13-EA13)/EA13),((DZ13-EA13)/ABS(EA13)))</f>
        <v>3.3849955828267289E-2</v>
      </c>
      <c r="EC13" s="49">
        <v>-2980437</v>
      </c>
      <c r="ED13" s="45">
        <v>-2759793</v>
      </c>
      <c r="EE13" s="46">
        <f t="shared" ref="EE13:EE14" si="150">IF(AND(EC13&lt;0,ED13&lt;0),((EC13-ED13)/ED13),((EC13-ED13)/ABS(ED13)))</f>
        <v>7.9949474471454923E-2</v>
      </c>
      <c r="EF13" s="47"/>
      <c r="EG13" s="49">
        <v>-843064</v>
      </c>
      <c r="EH13" s="45">
        <v>-727127</v>
      </c>
      <c r="EI13" s="46">
        <f t="shared" ref="EI13:EI14" si="151">IF(AND(EG13&lt;0,EH13&lt;0),((EG13-EH13)/EH13),((EG13-EH13)/ABS(EH13)))</f>
        <v>0.1594453238567678</v>
      </c>
      <c r="EJ13" s="49">
        <v>-840944</v>
      </c>
      <c r="EK13" s="45">
        <v>-674395</v>
      </c>
      <c r="EL13" s="46">
        <f t="shared" ref="EL13:EL14" si="152">IF(AND(EJ13&lt;0,EK13&lt;0),((EJ13-EK13)/EK13),((EJ13-EK13)/ABS(EK13)))</f>
        <v>0.24696060913856122</v>
      </c>
      <c r="EM13" s="49">
        <v>1684008</v>
      </c>
      <c r="EN13" s="45">
        <v>-729525</v>
      </c>
      <c r="EO13" s="46">
        <f t="shared" ref="EO13:EO14" si="153">IF(AND(EM13&lt;0,EN13&lt;0),((EM13-EN13)/EN13),((EM13-EN13)/ABS(EN13)))</f>
        <v>3.3083622905315102</v>
      </c>
      <c r="EP13" s="49">
        <v>0</v>
      </c>
      <c r="EQ13" s="45">
        <v>-849390</v>
      </c>
      <c r="ER13" s="46">
        <f t="shared" ref="ER13:ER14" si="154">IF(AND(EP13&lt;0,EQ13&lt;0),((EP13-EQ13)/EQ13),((EP13-EQ13)/ABS(EQ13)))</f>
        <v>1</v>
      </c>
      <c r="ES13" s="49">
        <v>-1684008</v>
      </c>
      <c r="ET13" s="45">
        <v>-1401522</v>
      </c>
      <c r="EU13" s="46">
        <f t="shared" ref="EU13:EU14" si="155">IF(AND(ES13&lt;0,ET13&lt;0),((ES13-ET13)/ET13),((ES13-ET13)/ABS(ET13)))</f>
        <v>0.20155659347480809</v>
      </c>
      <c r="EV13" s="49">
        <v>0</v>
      </c>
      <c r="EW13" s="45">
        <v>-2131047</v>
      </c>
      <c r="EX13" s="46">
        <f t="shared" ref="EX13:EX14" si="156">IF(AND(EV13&lt;0,EW13&lt;0),((EV13-EW13)/EW13),((EV13-EW13)/ABS(EW13)))</f>
        <v>1</v>
      </c>
      <c r="EY13" s="49">
        <v>0</v>
      </c>
      <c r="EZ13" s="45">
        <v>-2980437</v>
      </c>
      <c r="FA13" s="46">
        <f t="shared" ref="FA13:FA14" si="157">IF(AND(EY13&lt;0,EZ13&lt;0),((EY13-EZ13)/EZ13),((EY13-EZ13)/ABS(EZ13)))</f>
        <v>1</v>
      </c>
    </row>
    <row r="14" spans="1:223" hidden="1" outlineLevel="1">
      <c r="A14" s="43" t="s">
        <v>157</v>
      </c>
      <c r="B14" s="43"/>
      <c r="C14" s="54" t="s">
        <v>201</v>
      </c>
      <c r="D14" s="44" t="s">
        <v>99</v>
      </c>
      <c r="E14" s="45">
        <f>-198168-600</f>
        <v>-198768</v>
      </c>
      <c r="F14" s="45">
        <v>-59618</v>
      </c>
      <c r="G14" s="46" t="str">
        <f t="shared" si="109"/>
        <v>N/A</v>
      </c>
      <c r="H14" s="45">
        <v>-221982</v>
      </c>
      <c r="I14" s="45">
        <v>-55786</v>
      </c>
      <c r="J14" s="46" t="str">
        <f t="shared" si="110"/>
        <v>N/A</v>
      </c>
      <c r="K14" s="45">
        <v>-227553</v>
      </c>
      <c r="L14" s="45">
        <v>-125670.08094641093</v>
      </c>
      <c r="M14" s="46">
        <f t="shared" si="111"/>
        <v>0.81071738226248669</v>
      </c>
      <c r="N14" s="45">
        <v>-237891</v>
      </c>
      <c r="O14" s="45">
        <v>-210638</v>
      </c>
      <c r="P14" s="46">
        <f t="shared" si="112"/>
        <v>0.12938311225894661</v>
      </c>
      <c r="Q14" s="45">
        <v>-420750</v>
      </c>
      <c r="R14" s="45">
        <f t="shared" ref="R14" si="158">+F14+I14</f>
        <v>-115404</v>
      </c>
      <c r="S14" s="46" t="str">
        <f t="shared" si="113"/>
        <v>N/A</v>
      </c>
      <c r="T14" s="45">
        <v>-648303</v>
      </c>
      <c r="U14" s="45">
        <f>+R14+L14-2</f>
        <v>-241076.08094641095</v>
      </c>
      <c r="V14" s="46" t="str">
        <f t="shared" si="114"/>
        <v>N/A</v>
      </c>
      <c r="W14" s="45">
        <v>-886194</v>
      </c>
      <c r="X14" s="45">
        <v>-436935</v>
      </c>
      <c r="Y14" s="46" t="str">
        <f t="shared" si="115"/>
        <v>N/A</v>
      </c>
      <c r="Z14" s="47"/>
      <c r="AA14" s="45">
        <v>-248946</v>
      </c>
      <c r="AB14" s="45">
        <f t="shared" si="35"/>
        <v>-198768</v>
      </c>
      <c r="AC14" s="46">
        <f t="shared" si="116"/>
        <v>0.25244506157932856</v>
      </c>
      <c r="AD14" s="45">
        <v>-245382</v>
      </c>
      <c r="AE14" s="45">
        <f t="shared" si="36"/>
        <v>-221982</v>
      </c>
      <c r="AF14" s="46">
        <f t="shared" si="117"/>
        <v>0.10541395248263363</v>
      </c>
      <c r="AG14" s="45">
        <v>-256043</v>
      </c>
      <c r="AH14" s="45">
        <f t="shared" si="37"/>
        <v>-227553</v>
      </c>
      <c r="AI14" s="46">
        <f t="shared" si="118"/>
        <v>0.12520160138517178</v>
      </c>
      <c r="AJ14" s="45">
        <v>-268714</v>
      </c>
      <c r="AK14" s="45">
        <f t="shared" si="38"/>
        <v>-237891</v>
      </c>
      <c r="AL14" s="46">
        <f t="shared" si="119"/>
        <v>0.12956774321012565</v>
      </c>
      <c r="AM14" s="45">
        <f>+AA14+AD14</f>
        <v>-494328</v>
      </c>
      <c r="AN14" s="45">
        <f t="shared" si="39"/>
        <v>-420750</v>
      </c>
      <c r="AO14" s="46">
        <f t="shared" si="120"/>
        <v>0.17487344028520502</v>
      </c>
      <c r="AP14" s="45">
        <f>+AM14+AG14</f>
        <v>-750371</v>
      </c>
      <c r="AQ14" s="45">
        <f t="shared" si="40"/>
        <v>-648303</v>
      </c>
      <c r="AR14" s="46">
        <f t="shared" si="121"/>
        <v>0.15743872849578056</v>
      </c>
      <c r="AS14" s="45">
        <f>+AP14+AJ14</f>
        <v>-1019085</v>
      </c>
      <c r="AT14" s="45">
        <f t="shared" si="41"/>
        <v>-886194</v>
      </c>
      <c r="AU14" s="46">
        <f t="shared" si="122"/>
        <v>0.14995700715644666</v>
      </c>
      <c r="AV14" s="47"/>
      <c r="AW14" s="45">
        <f t="shared" si="77"/>
        <v>-109219</v>
      </c>
      <c r="AX14" s="45">
        <f t="shared" si="42"/>
        <v>-248946</v>
      </c>
      <c r="AY14" s="46">
        <f t="shared" si="123"/>
        <v>-0.56127433258618331</v>
      </c>
      <c r="AZ14" s="45">
        <f t="shared" si="78"/>
        <v>-107470</v>
      </c>
      <c r="BA14" s="45">
        <f t="shared" si="43"/>
        <v>-245382</v>
      </c>
      <c r="BB14" s="46">
        <f t="shared" si="124"/>
        <v>-0.56202981473783731</v>
      </c>
      <c r="BC14" s="45">
        <f t="shared" si="79"/>
        <v>-109122</v>
      </c>
      <c r="BD14" s="45">
        <f t="shared" si="44"/>
        <v>-256043</v>
      </c>
      <c r="BE14" s="46">
        <f t="shared" si="125"/>
        <v>-0.57381377346773776</v>
      </c>
      <c r="BF14" s="45">
        <f t="shared" si="80"/>
        <v>-113365</v>
      </c>
      <c r="BG14" s="45">
        <f t="shared" si="45"/>
        <v>-268714</v>
      </c>
      <c r="BH14" s="46">
        <f t="shared" si="126"/>
        <v>-0.57812023191943851</v>
      </c>
      <c r="BI14" s="45">
        <f t="shared" si="81"/>
        <v>-216689</v>
      </c>
      <c r="BJ14" s="45">
        <f t="shared" si="46"/>
        <v>-494328</v>
      </c>
      <c r="BK14" s="46">
        <f t="shared" si="127"/>
        <v>-0.56164935022899776</v>
      </c>
      <c r="BL14" s="45">
        <f t="shared" si="82"/>
        <v>-325811</v>
      </c>
      <c r="BM14" s="45">
        <f t="shared" si="47"/>
        <v>-750371</v>
      </c>
      <c r="BN14" s="46">
        <f t="shared" si="128"/>
        <v>-0.56580011754185588</v>
      </c>
      <c r="BO14" s="45">
        <f t="shared" si="83"/>
        <v>-439176</v>
      </c>
      <c r="BP14" s="45">
        <f t="shared" si="48"/>
        <v>-1019085</v>
      </c>
      <c r="BQ14" s="46">
        <f t="shared" si="129"/>
        <v>-0.56904870545636532</v>
      </c>
      <c r="BR14" s="47"/>
      <c r="BS14" s="49">
        <f t="shared" si="49"/>
        <v>-119349</v>
      </c>
      <c r="BT14" s="45">
        <v>-109219</v>
      </c>
      <c r="BU14" s="46">
        <f t="shared" si="130"/>
        <v>9.2749430044223091E-2</v>
      </c>
      <c r="BV14" s="49">
        <f t="shared" si="50"/>
        <v>-107449</v>
      </c>
      <c r="BW14" s="45">
        <v>-107470</v>
      </c>
      <c r="BX14" s="46">
        <f t="shared" si="131"/>
        <v>-1.9540336838186345E-4</v>
      </c>
      <c r="BY14" s="49">
        <f t="shared" si="51"/>
        <v>-109788</v>
      </c>
      <c r="BZ14" s="45">
        <v>-109122</v>
      </c>
      <c r="CA14" s="46">
        <f t="shared" si="132"/>
        <v>6.103260570737401E-3</v>
      </c>
      <c r="CB14" s="49">
        <f t="shared" si="52"/>
        <v>-113943</v>
      </c>
      <c r="CC14" s="45">
        <v>-113365</v>
      </c>
      <c r="CD14" s="46">
        <f t="shared" si="133"/>
        <v>5.0985753980505866E-3</v>
      </c>
      <c r="CE14" s="49">
        <f t="shared" si="53"/>
        <v>-226798</v>
      </c>
      <c r="CF14" s="45">
        <v>-216689</v>
      </c>
      <c r="CG14" s="46">
        <f t="shared" si="134"/>
        <v>4.6652114320523852E-2</v>
      </c>
      <c r="CH14" s="49">
        <f t="shared" si="54"/>
        <v>-336586</v>
      </c>
      <c r="CI14" s="45">
        <v>-325811</v>
      </c>
      <c r="CJ14" s="46">
        <f t="shared" si="135"/>
        <v>3.3071320489486133E-2</v>
      </c>
      <c r="CK14" s="49">
        <f t="shared" si="55"/>
        <v>-450529</v>
      </c>
      <c r="CL14" s="45">
        <v>-439176</v>
      </c>
      <c r="CM14" s="46">
        <f t="shared" si="136"/>
        <v>2.5850684008233538E-2</v>
      </c>
      <c r="CN14" s="47"/>
      <c r="CO14" s="49">
        <f t="shared" si="56"/>
        <v>-110499</v>
      </c>
      <c r="CP14" s="45">
        <v>-119349</v>
      </c>
      <c r="CQ14" s="46">
        <f t="shared" si="137"/>
        <v>-7.4152276097830705E-2</v>
      </c>
      <c r="CR14" s="49">
        <f t="shared" si="57"/>
        <v>-109751</v>
      </c>
      <c r="CS14" s="45">
        <v>-107449</v>
      </c>
      <c r="CT14" s="46">
        <f t="shared" si="138"/>
        <v>2.1424117488296757E-2</v>
      </c>
      <c r="CU14" s="49">
        <f t="shared" si="58"/>
        <v>-107387</v>
      </c>
      <c r="CV14" s="45">
        <v>-109788</v>
      </c>
      <c r="CW14" s="46">
        <f t="shared" si="139"/>
        <v>-2.1869421066054578E-2</v>
      </c>
      <c r="CX14" s="49">
        <f t="shared" si="59"/>
        <v>-115671</v>
      </c>
      <c r="CY14" s="45">
        <v>-113943</v>
      </c>
      <c r="CZ14" s="46">
        <f t="shared" si="140"/>
        <v>1.5165477475579895E-2</v>
      </c>
      <c r="DA14" s="49">
        <f t="shared" si="60"/>
        <v>-220250</v>
      </c>
      <c r="DB14" s="45">
        <v>-226798</v>
      </c>
      <c r="DC14" s="46">
        <f t="shared" si="141"/>
        <v>-2.8871506803410996E-2</v>
      </c>
      <c r="DD14" s="49">
        <f t="shared" si="61"/>
        <v>-327637</v>
      </c>
      <c r="DE14" s="45">
        <v>-336586</v>
      </c>
      <c r="DF14" s="46">
        <f t="shared" si="142"/>
        <v>-2.6587558603150457E-2</v>
      </c>
      <c r="DG14" s="49">
        <f t="shared" si="62"/>
        <v>-443308</v>
      </c>
      <c r="DH14" s="45">
        <v>-450529</v>
      </c>
      <c r="DI14" s="46">
        <f t="shared" si="143"/>
        <v>-1.6027825067864664E-2</v>
      </c>
      <c r="DJ14" s="47"/>
      <c r="DK14" s="49">
        <v>-114613</v>
      </c>
      <c r="DL14" s="45">
        <v>-110499</v>
      </c>
      <c r="DM14" s="46">
        <f t="shared" si="144"/>
        <v>3.7231106163856685E-2</v>
      </c>
      <c r="DN14" s="49">
        <v>-114296</v>
      </c>
      <c r="DO14" s="45">
        <v>-109751</v>
      </c>
      <c r="DP14" s="46">
        <f t="shared" si="145"/>
        <v>4.1411923353773542E-2</v>
      </c>
      <c r="DQ14" s="49">
        <v>-116048</v>
      </c>
      <c r="DR14" s="45">
        <v>-107387</v>
      </c>
      <c r="DS14" s="46">
        <f t="shared" si="146"/>
        <v>8.0652220473614131E-2</v>
      </c>
      <c r="DT14" s="49">
        <v>-120116</v>
      </c>
      <c r="DU14" s="45">
        <v>-115671</v>
      </c>
      <c r="DV14" s="46">
        <f t="shared" si="147"/>
        <v>3.8427955148654373E-2</v>
      </c>
      <c r="DW14" s="49">
        <v>-228909</v>
      </c>
      <c r="DX14" s="45">
        <v>-220250</v>
      </c>
      <c r="DY14" s="46">
        <f t="shared" si="148"/>
        <v>3.9314415437003404E-2</v>
      </c>
      <c r="DZ14" s="49">
        <v>-344957</v>
      </c>
      <c r="EA14" s="45">
        <v>-327637</v>
      </c>
      <c r="EB14" s="46">
        <f t="shared" si="149"/>
        <v>5.2863382340822315E-2</v>
      </c>
      <c r="EC14" s="49">
        <v>-465073</v>
      </c>
      <c r="ED14" s="45">
        <v>-443308</v>
      </c>
      <c r="EE14" s="46">
        <f t="shared" si="150"/>
        <v>4.9096790493291347E-2</v>
      </c>
      <c r="EF14" s="47"/>
      <c r="EG14" s="49">
        <v>-120358</v>
      </c>
      <c r="EH14" s="45">
        <v>-114613</v>
      </c>
      <c r="EI14" s="46">
        <f t="shared" si="151"/>
        <v>5.0125203947196217E-2</v>
      </c>
      <c r="EJ14" s="49">
        <v>-119179</v>
      </c>
      <c r="EK14" s="45">
        <v>-114296</v>
      </c>
      <c r="EL14" s="46">
        <f t="shared" si="152"/>
        <v>4.2722404983551482E-2</v>
      </c>
      <c r="EM14" s="49">
        <v>239537</v>
      </c>
      <c r="EN14" s="45">
        <v>-116048</v>
      </c>
      <c r="EO14" s="46">
        <f t="shared" si="153"/>
        <v>3.0641200193023574</v>
      </c>
      <c r="EP14" s="49">
        <v>0</v>
      </c>
      <c r="EQ14" s="45">
        <v>-120116</v>
      </c>
      <c r="ER14" s="46">
        <f t="shared" si="154"/>
        <v>1</v>
      </c>
      <c r="ES14" s="49">
        <v>-239537</v>
      </c>
      <c r="ET14" s="45">
        <v>-228909</v>
      </c>
      <c r="EU14" s="46">
        <f t="shared" si="155"/>
        <v>4.6428930273602176E-2</v>
      </c>
      <c r="EV14" s="49">
        <v>0</v>
      </c>
      <c r="EW14" s="45">
        <v>-344957</v>
      </c>
      <c r="EX14" s="46">
        <f t="shared" si="156"/>
        <v>1</v>
      </c>
      <c r="EY14" s="49">
        <v>0</v>
      </c>
      <c r="EZ14" s="45">
        <v>-465073</v>
      </c>
      <c r="FA14" s="46">
        <f t="shared" si="157"/>
        <v>1</v>
      </c>
    </row>
    <row r="15" spans="1:223" s="38" customFormat="1" collapsed="1">
      <c r="A15" s="68"/>
      <c r="B15" s="68"/>
      <c r="C15" s="69" t="s">
        <v>311</v>
      </c>
      <c r="D15" s="70" t="s">
        <v>312</v>
      </c>
      <c r="E15" s="71">
        <f>+E13+E14</f>
        <v>-2485522</v>
      </c>
      <c r="F15" s="71">
        <f>+F13+F14</f>
        <v>-661586</v>
      </c>
      <c r="G15" s="72" t="str">
        <f t="shared" si="109"/>
        <v>N/A</v>
      </c>
      <c r="H15" s="71">
        <f>+H13+H14</f>
        <v>-2529062</v>
      </c>
      <c r="I15" s="71">
        <f>+I13+I14</f>
        <v>-605859</v>
      </c>
      <c r="J15" s="72" t="str">
        <f t="shared" si="110"/>
        <v>N/A</v>
      </c>
      <c r="K15" s="71">
        <f>+K13+K14</f>
        <v>-2625897</v>
      </c>
      <c r="L15" s="71">
        <f>+L13+L14</f>
        <v>-1515087</v>
      </c>
      <c r="M15" s="72">
        <f t="shared" si="111"/>
        <v>0.73316581820053894</v>
      </c>
      <c r="N15" s="71">
        <f>+N13+N14</f>
        <v>-2866878</v>
      </c>
      <c r="O15" s="71">
        <f>+O13+O14</f>
        <v>-2423919</v>
      </c>
      <c r="P15" s="72">
        <f t="shared" si="112"/>
        <v>0.18274496796303841</v>
      </c>
      <c r="Q15" s="71">
        <f>+Q13+Q14</f>
        <v>-5014584</v>
      </c>
      <c r="R15" s="71">
        <f>+R13+R14</f>
        <v>-1266108</v>
      </c>
      <c r="S15" s="72" t="str">
        <f t="shared" si="113"/>
        <v>N/A</v>
      </c>
      <c r="T15" s="71">
        <f>+T13+T14</f>
        <v>-7640481</v>
      </c>
      <c r="U15" s="71">
        <f>+U13+U14</f>
        <v>-2781224</v>
      </c>
      <c r="V15" s="72" t="str">
        <f t="shared" si="114"/>
        <v>N/A</v>
      </c>
      <c r="W15" s="71">
        <f>+W13+W14</f>
        <v>-10507359</v>
      </c>
      <c r="X15" s="71">
        <f>+X13+X14</f>
        <v>-4840525</v>
      </c>
      <c r="Y15" s="72" t="str">
        <f t="shared" si="115"/>
        <v>N/A</v>
      </c>
      <c r="Z15" s="73"/>
      <c r="AA15" s="71">
        <f>+AA13+AA14</f>
        <v>-2862011</v>
      </c>
      <c r="AB15" s="71">
        <f>+AB13+AB14</f>
        <v>-2485522</v>
      </c>
      <c r="AC15" s="72">
        <f t="shared" si="116"/>
        <v>0.15147280933341167</v>
      </c>
      <c r="AD15" s="71">
        <f>+AD13+AD14</f>
        <v>-2809695</v>
      </c>
      <c r="AE15" s="71">
        <f>+AE13+AE14</f>
        <v>-2529062</v>
      </c>
      <c r="AF15" s="72">
        <f t="shared" si="117"/>
        <v>0.11096327413088325</v>
      </c>
      <c r="AG15" s="71">
        <f>+AG13+AG14</f>
        <v>-2845861</v>
      </c>
      <c r="AH15" s="71">
        <f>+AH13+AH14</f>
        <v>-2625897</v>
      </c>
      <c r="AI15" s="72">
        <f t="shared" si="118"/>
        <v>8.37671850799937E-2</v>
      </c>
      <c r="AJ15" s="71">
        <f>+AJ13+AJ14</f>
        <v>-3178139</v>
      </c>
      <c r="AK15" s="71">
        <f>+AK13+AK14</f>
        <v>-2866878</v>
      </c>
      <c r="AL15" s="72">
        <f t="shared" si="119"/>
        <v>0.10857141461896869</v>
      </c>
      <c r="AM15" s="71">
        <f>+AM13+AM14</f>
        <v>-5671706</v>
      </c>
      <c r="AN15" s="71">
        <f>+AN13+AN14</f>
        <v>-5014584</v>
      </c>
      <c r="AO15" s="72">
        <f t="shared" si="120"/>
        <v>0.13104217618051672</v>
      </c>
      <c r="AP15" s="71">
        <f>+AP13+AP14</f>
        <v>-8517567</v>
      </c>
      <c r="AQ15" s="71">
        <f>+AQ13+AQ14</f>
        <v>-7640481</v>
      </c>
      <c r="AR15" s="72">
        <f t="shared" si="121"/>
        <v>0.11479460520875584</v>
      </c>
      <c r="AS15" s="71">
        <f>+AS13+AS14</f>
        <v>-11695706</v>
      </c>
      <c r="AT15" s="71">
        <f>+AT13+AT14</f>
        <v>-10507359</v>
      </c>
      <c r="AU15" s="72">
        <f t="shared" si="122"/>
        <v>0.11309664017380583</v>
      </c>
      <c r="AV15" s="73"/>
      <c r="AW15" s="71">
        <f t="shared" si="77"/>
        <v>-869261</v>
      </c>
      <c r="AX15" s="71">
        <f>+AX13+AX14</f>
        <v>-2862011</v>
      </c>
      <c r="AY15" s="72">
        <f t="shared" si="123"/>
        <v>-0.69627614988202358</v>
      </c>
      <c r="AZ15" s="71">
        <f t="shared" si="78"/>
        <v>-711983</v>
      </c>
      <c r="BA15" s="71">
        <f>+BA13+BA14</f>
        <v>-2809695</v>
      </c>
      <c r="BB15" s="72">
        <f t="shared" si="124"/>
        <v>-0.74659776239057973</v>
      </c>
      <c r="BC15" s="71">
        <f t="shared" si="79"/>
        <v>-770868</v>
      </c>
      <c r="BD15" s="71">
        <f>+BD13+BD14</f>
        <v>-2845861</v>
      </c>
      <c r="BE15" s="72">
        <f t="shared" si="125"/>
        <v>-0.72912661581152416</v>
      </c>
      <c r="BF15" s="71">
        <f t="shared" si="80"/>
        <v>-805557</v>
      </c>
      <c r="BG15" s="71">
        <f>+BG13+BG14</f>
        <v>-3178139</v>
      </c>
      <c r="BH15" s="72">
        <f t="shared" si="126"/>
        <v>-0.74653185401897149</v>
      </c>
      <c r="BI15" s="71">
        <f t="shared" si="81"/>
        <v>-1581244</v>
      </c>
      <c r="BJ15" s="71">
        <f>+BJ13+BJ14</f>
        <v>-5671706</v>
      </c>
      <c r="BK15" s="72">
        <f t="shared" si="127"/>
        <v>-0.72120487204379069</v>
      </c>
      <c r="BL15" s="71">
        <f t="shared" si="82"/>
        <v>-2352112</v>
      </c>
      <c r="BM15" s="71">
        <f>+BM13+BM14</f>
        <v>-8517567</v>
      </c>
      <c r="BN15" s="72">
        <f t="shared" si="128"/>
        <v>-0.7238516585780892</v>
      </c>
      <c r="BO15" s="71">
        <f t="shared" si="83"/>
        <v>-3157669</v>
      </c>
      <c r="BP15" s="71">
        <f>+BP13+BP14</f>
        <v>-11695706</v>
      </c>
      <c r="BQ15" s="72">
        <f t="shared" si="129"/>
        <v>-0.73001467376146423</v>
      </c>
      <c r="BR15" s="73"/>
      <c r="BS15" s="75">
        <f t="shared" si="49"/>
        <v>-854055</v>
      </c>
      <c r="BT15" s="71">
        <f>+BT13+BT14</f>
        <v>-869261</v>
      </c>
      <c r="BU15" s="72">
        <f t="shared" si="130"/>
        <v>-1.7493019933023546E-2</v>
      </c>
      <c r="BV15" s="75">
        <f t="shared" si="50"/>
        <v>-720203</v>
      </c>
      <c r="BW15" s="71">
        <f>+BW13+BW14</f>
        <v>-711983</v>
      </c>
      <c r="BX15" s="72">
        <f t="shared" si="131"/>
        <v>1.1545219478555024E-2</v>
      </c>
      <c r="BY15" s="75">
        <f t="shared" si="51"/>
        <v>-768277</v>
      </c>
      <c r="BZ15" s="71">
        <f>+BZ13+BZ14</f>
        <v>-770868</v>
      </c>
      <c r="CA15" s="72">
        <f t="shared" si="132"/>
        <v>-3.3611461365629092E-3</v>
      </c>
      <c r="CB15" s="75">
        <f t="shared" si="52"/>
        <v>-844064</v>
      </c>
      <c r="CC15" s="71">
        <f>+CC13+CC14</f>
        <v>-805557</v>
      </c>
      <c r="CD15" s="72">
        <f t="shared" si="133"/>
        <v>4.7801707390041859E-2</v>
      </c>
      <c r="CE15" s="75">
        <f t="shared" si="53"/>
        <v>-1574258</v>
      </c>
      <c r="CF15" s="71">
        <f>+CF13+CF14</f>
        <v>-1581244</v>
      </c>
      <c r="CG15" s="72">
        <f t="shared" si="134"/>
        <v>-4.4180404795212125E-3</v>
      </c>
      <c r="CH15" s="75">
        <f t="shared" si="54"/>
        <v>-2342535</v>
      </c>
      <c r="CI15" s="71">
        <f>+CI13+CI14</f>
        <v>-2352112</v>
      </c>
      <c r="CJ15" s="72">
        <f t="shared" si="135"/>
        <v>-4.0716598529321191E-3</v>
      </c>
      <c r="CK15" s="75">
        <f t="shared" si="55"/>
        <v>-3186599</v>
      </c>
      <c r="CL15" s="71">
        <f>+CL13+CL14</f>
        <v>-3157669</v>
      </c>
      <c r="CM15" s="72">
        <f t="shared" si="136"/>
        <v>9.1618215842128592E-3</v>
      </c>
      <c r="CN15" s="73"/>
      <c r="CO15" s="75">
        <f t="shared" si="56"/>
        <v>-865176</v>
      </c>
      <c r="CP15" s="71">
        <f>+CP13+CP14</f>
        <v>-854055</v>
      </c>
      <c r="CQ15" s="72">
        <f t="shared" si="137"/>
        <v>1.3021409628185543E-2</v>
      </c>
      <c r="CR15" s="75">
        <f t="shared" si="57"/>
        <v>-740050</v>
      </c>
      <c r="CS15" s="71">
        <f>+CS13+CS14</f>
        <v>-720203</v>
      </c>
      <c r="CT15" s="72">
        <f t="shared" si="138"/>
        <v>2.755750809146873E-2</v>
      </c>
      <c r="CU15" s="75">
        <f t="shared" si="58"/>
        <v>-783684</v>
      </c>
      <c r="CV15" s="71">
        <f>+CV13+CV14</f>
        <v>-768277</v>
      </c>
      <c r="CW15" s="72">
        <f t="shared" si="139"/>
        <v>2.0053964911093264E-2</v>
      </c>
      <c r="CX15" s="75">
        <f t="shared" si="59"/>
        <v>-814191</v>
      </c>
      <c r="CY15" s="71">
        <f>+CY13+CY14</f>
        <v>-844064</v>
      </c>
      <c r="CZ15" s="72">
        <f t="shared" si="140"/>
        <v>-3.539186601963832E-2</v>
      </c>
      <c r="DA15" s="75">
        <f t="shared" si="60"/>
        <v>-1605226</v>
      </c>
      <c r="DB15" s="71">
        <f>+DB13+DB14</f>
        <v>-1574258</v>
      </c>
      <c r="DC15" s="72">
        <f t="shared" si="141"/>
        <v>1.9671489679582432E-2</v>
      </c>
      <c r="DD15" s="75">
        <f t="shared" si="61"/>
        <v>-2388910</v>
      </c>
      <c r="DE15" s="71">
        <f>+DE13+DE14</f>
        <v>-2342535</v>
      </c>
      <c r="DF15" s="72">
        <f t="shared" si="142"/>
        <v>1.9796929394864965E-2</v>
      </c>
      <c r="DG15" s="75">
        <f t="shared" si="62"/>
        <v>-3203101</v>
      </c>
      <c r="DH15" s="71">
        <f>+DH13+DH14</f>
        <v>-3186599</v>
      </c>
      <c r="DI15" s="72">
        <f t="shared" si="143"/>
        <v>5.1785618460308313E-3</v>
      </c>
      <c r="DJ15" s="73"/>
      <c r="DK15" s="75">
        <f>+DK13+DK14</f>
        <v>-841740</v>
      </c>
      <c r="DL15" s="71">
        <f>+DL13+DL14</f>
        <v>-865176</v>
      </c>
      <c r="DM15" s="72">
        <f>IF(AND(DK15&lt;0,DL15&lt;0),((DK15-DL15)/DL15),((DK15-DL15)/ABS(DL15)))</f>
        <v>-2.7088130045216232E-2</v>
      </c>
      <c r="DN15" s="75">
        <f>+DN13+DN14</f>
        <v>-788691</v>
      </c>
      <c r="DO15" s="71">
        <f>+DO13+DO14</f>
        <v>-740050</v>
      </c>
      <c r="DP15" s="76">
        <f>IF(AND(DN15&lt;0,DO15&lt;0),((DN15-DO15)/DO15),((DN15-DO15)/ABS(DO15)))</f>
        <v>6.5726640091885682E-2</v>
      </c>
      <c r="DQ15" s="75">
        <f>+DQ13+DQ14</f>
        <v>-845573</v>
      </c>
      <c r="DR15" s="71">
        <f>+DR13+DR14</f>
        <v>-783684</v>
      </c>
      <c r="DS15" s="76">
        <f>IF(AND(DQ15&lt;0,DR15&lt;0),((DQ15-DR15)/DR15),((DQ15-DR15)/ABS(DR15)))</f>
        <v>7.8971881523675361E-2</v>
      </c>
      <c r="DT15" s="75">
        <f>+DT13+DT14</f>
        <v>-969506</v>
      </c>
      <c r="DU15" s="71">
        <f>+DU13+DU14</f>
        <v>-814191</v>
      </c>
      <c r="DV15" s="76">
        <f>IF(AND(DT15&lt;0,DU15&lt;0),((DT15-DU15)/DU15),((DT15-DU15)/ABS(DU15)))</f>
        <v>0.19075990768750822</v>
      </c>
      <c r="DW15" s="75">
        <f>+DW13+DW14</f>
        <v>-1630431</v>
      </c>
      <c r="DX15" s="71">
        <f>+DX13+DX14</f>
        <v>-1605226</v>
      </c>
      <c r="DY15" s="76">
        <f>IF(AND(DW15&lt;0,DX15&lt;0),((DW15-DX15)/DX15),((DW15-DX15)/ABS(DX15)))</f>
        <v>1.5701838868794799E-2</v>
      </c>
      <c r="DZ15" s="75">
        <f>+DZ13+DZ14</f>
        <v>-2476004</v>
      </c>
      <c r="EA15" s="71">
        <f>+EA13+EA14</f>
        <v>-2388910</v>
      </c>
      <c r="EB15" s="76">
        <f>IF(AND(DZ15&lt;0,EA15&lt;0),((DZ15-EA15)/EA15),((DZ15-EA15)/ABS(EA15)))</f>
        <v>3.6457631304653584E-2</v>
      </c>
      <c r="EC15" s="75">
        <f>+EC13+EC14</f>
        <v>-3445510</v>
      </c>
      <c r="ED15" s="71">
        <f>+ED13+ED14</f>
        <v>-3203101</v>
      </c>
      <c r="EE15" s="76">
        <f>IF(AND(EC15&lt;0,ED15&lt;0),((EC15-ED15)/ED15),((EC15-ED15)/ABS(ED15)))</f>
        <v>7.5679474359378621E-2</v>
      </c>
      <c r="EF15" s="73"/>
      <c r="EG15" s="75">
        <f>+EG13+EG14</f>
        <v>-963422</v>
      </c>
      <c r="EH15" s="71">
        <f>+EH13+EH14</f>
        <v>-841740</v>
      </c>
      <c r="EI15" s="72">
        <f>IF(AND(EG15&lt;0,EH15&lt;0),((EG15-EH15)/EH15),((EG15-EH15)/ABS(EH15)))</f>
        <v>0.14456007793380379</v>
      </c>
      <c r="EJ15" s="75">
        <f>+EJ13+EJ14</f>
        <v>-960123</v>
      </c>
      <c r="EK15" s="71">
        <f>+EK13+EK14</f>
        <v>-788691</v>
      </c>
      <c r="EL15" s="76">
        <f>IF(AND(EJ15&lt;0,EK15&lt;0),((EJ15-EK15)/EK15),((EJ15-EK15)/ABS(EK15)))</f>
        <v>0.21736269337421119</v>
      </c>
      <c r="EM15" s="75">
        <f>+EM13+EM14</f>
        <v>1923545</v>
      </c>
      <c r="EN15" s="71">
        <f>+EN13+EN14</f>
        <v>-845573</v>
      </c>
      <c r="EO15" s="76">
        <f>IF(AND(EM15&lt;0,EN15&lt;0),((EM15-EN15)/EN15),((EM15-EN15)/ABS(EN15)))</f>
        <v>3.2748420301972745</v>
      </c>
      <c r="EP15" s="75">
        <f>+EP13+EP14</f>
        <v>0</v>
      </c>
      <c r="EQ15" s="71">
        <f>+EQ13+EQ14</f>
        <v>-969506</v>
      </c>
      <c r="ER15" s="76">
        <f>IF(AND(EP15&lt;0,EQ15&lt;0),((EP15-EQ15)/EQ15),((EP15-EQ15)/ABS(EQ15)))</f>
        <v>1</v>
      </c>
      <c r="ES15" s="75">
        <f>+ES13+ES14</f>
        <v>-1923545</v>
      </c>
      <c r="ET15" s="71">
        <f>+ET13+ET14</f>
        <v>-1630431</v>
      </c>
      <c r="EU15" s="76">
        <f>IF(AND(ES15&lt;0,ET15&lt;0),((ES15-ET15)/ET15),((ES15-ET15)/ABS(ET15)))</f>
        <v>0.17977700374931538</v>
      </c>
      <c r="EV15" s="75">
        <f>+EV13+EV14</f>
        <v>0</v>
      </c>
      <c r="EW15" s="71">
        <f>+EW13+EW14</f>
        <v>-2476004</v>
      </c>
      <c r="EX15" s="76">
        <f>IF(AND(EV15&lt;0,EW15&lt;0),((EV15-EW15)/EW15),((EV15-EW15)/ABS(EW15)))</f>
        <v>1</v>
      </c>
      <c r="EY15" s="75">
        <f>+EY13+EY14</f>
        <v>0</v>
      </c>
      <c r="EZ15" s="71">
        <f>+EZ13+EZ14</f>
        <v>-3445510</v>
      </c>
      <c r="FA15" s="76">
        <f>IF(AND(EY15&lt;0,EZ15&lt;0),((EY15-EZ15)/EZ15),((EY15-EZ15)/ABS(EZ15)))</f>
        <v>1</v>
      </c>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row>
    <row r="16" spans="1:223" s="67" customFormat="1" ht="12">
      <c r="A16" s="58" t="s">
        <v>9</v>
      </c>
      <c r="B16" s="58"/>
      <c r="C16" s="59" t="s">
        <v>607</v>
      </c>
      <c r="D16" s="60" t="s">
        <v>606</v>
      </c>
      <c r="E16" s="61">
        <f>IFERROR(-E15/E$8,"")</f>
        <v>0.20746370252030066</v>
      </c>
      <c r="F16" s="61">
        <f>IFERROR(-F15/F$8,"")</f>
        <v>0.2140085398201462</v>
      </c>
      <c r="G16" s="62">
        <f>IF((ABS((E16-F16)*10000))&lt;100,(E16-F16)*10000,"N/A")</f>
        <v>-65.448372998455355</v>
      </c>
      <c r="H16" s="61">
        <f>IFERROR(-H15/H$8,"")</f>
        <v>0.21315181009406262</v>
      </c>
      <c r="I16" s="61">
        <f>IFERROR(-I15/I$8,"")</f>
        <v>0.20513734703807199</v>
      </c>
      <c r="J16" s="62">
        <f>IF((ABS((H16-I16)*10000))&lt;100,(H16-I16)*10000,"N/A")</f>
        <v>80.14463055990629</v>
      </c>
      <c r="K16" s="61">
        <f>IFERROR(-K15/K$8,"")</f>
        <v>0.20477635805544667</v>
      </c>
      <c r="L16" s="61">
        <f>IFERROR(-L15/L$8,"")</f>
        <v>0.21697252068352588</v>
      </c>
      <c r="M16" s="62" t="str">
        <f>IF((ABS((K16-L16)*10000))&lt;100,(K16-L16)*10000,"N/A")</f>
        <v>N/A</v>
      </c>
      <c r="N16" s="61">
        <f>IFERROR(-N15/N$8,"")</f>
        <v>0.19191688273017968</v>
      </c>
      <c r="O16" s="61">
        <f>IFERROR(-O15/O$8,"")</f>
        <v>0.19363697541718819</v>
      </c>
      <c r="P16" s="62">
        <f>IF((ABS((N16-O16)*10000))&lt;100,(N16-O16)*10000,"N/A")</f>
        <v>-17.200926870085119</v>
      </c>
      <c r="Q16" s="61">
        <f>IFERROR(-Q15/Q$8,"")</f>
        <v>0.21029398770565072</v>
      </c>
      <c r="R16" s="61">
        <f>IFERROR(-R15/R$8,"")</f>
        <v>0.20949933928949049</v>
      </c>
      <c r="S16" s="62">
        <f>IF((ABS((Q16-R16)*10000))&lt;100,(Q16-R16)*10000,"N/A")</f>
        <v>7.946484161602263</v>
      </c>
      <c r="T16" s="61">
        <f>IFERROR(-T15/T$8,"")</f>
        <v>0.20836444967758994</v>
      </c>
      <c r="U16" s="61">
        <f>IFERROR(-U15/U$8,"")</f>
        <v>0.21350759349493761</v>
      </c>
      <c r="V16" s="62">
        <f>IF((ABS((T16-U16)*10000))&lt;100,(T16-U16)*10000,"N/A")</f>
        <v>-51.431438173476785</v>
      </c>
      <c r="W16" s="61">
        <f>IFERROR(-W15/W$8,"")</f>
        <v>0.20360354529733443</v>
      </c>
      <c r="X16" s="61">
        <f>IFERROR(-X15/X$8,"")</f>
        <v>0.20130295424543262</v>
      </c>
      <c r="Y16" s="62">
        <f>IF((ABS((W16-X16)*10000))&lt;100,(W16-X16)*10000,"N/A")</f>
        <v>23.005910519018069</v>
      </c>
      <c r="Z16" s="63"/>
      <c r="AA16" s="61">
        <f>IFERROR(-AA15/AA$8,"")</f>
        <v>0.21159466277803207</v>
      </c>
      <c r="AB16" s="61">
        <f>IFERROR(-AB15/AB$8,"")</f>
        <v>0.20746370252030066</v>
      </c>
      <c r="AC16" s="62">
        <f>IF((ABS((AA16-AB16)*10000))&lt;100,(AA16-AB16)*10000,"N/A")</f>
        <v>41.309602577314088</v>
      </c>
      <c r="AD16" s="61">
        <f>IFERROR(-AD15/AD$8,"")</f>
        <v>0.21176922547587487</v>
      </c>
      <c r="AE16" s="61">
        <f>IFERROR(-AE15/AE$8,"")</f>
        <v>0.21315181009406262</v>
      </c>
      <c r="AF16" s="62">
        <f>IF((ABS((AD16-AE16)*10000))&lt;100,(AD16-AE16)*10000,"N/A")</f>
        <v>-13.825846181877433</v>
      </c>
      <c r="AG16" s="61">
        <f>IFERROR(-AG15/AG$8,"")</f>
        <v>0.20445074956843051</v>
      </c>
      <c r="AH16" s="61">
        <f>IFERROR(-AH15/AH$8,"")</f>
        <v>0.20477635805544667</v>
      </c>
      <c r="AI16" s="62">
        <f>IF((ABS((AG16-AH16)*10000))&lt;100,(AG16-AH16)*10000,"N/A")</f>
        <v>-3.2560848701615464</v>
      </c>
      <c r="AJ16" s="61">
        <f>IFERROR(-AJ15/AJ$8,"")</f>
        <v>0.2020479698627291</v>
      </c>
      <c r="AK16" s="61">
        <f>IFERROR(-AK15/AK$8,"")</f>
        <v>0.19191688273017968</v>
      </c>
      <c r="AL16" s="62" t="str">
        <f>IF((ABS((AJ16-AK16)*10000))&lt;100,(AJ16-AK16)*10000,"N/A")</f>
        <v>N/A</v>
      </c>
      <c r="AM16" s="61">
        <f>IFERROR(-AM15/AM$8,"")</f>
        <v>0.21168110305604682</v>
      </c>
      <c r="AN16" s="61">
        <f>IFERROR(-AN15/AN$8,"")</f>
        <v>0.21029398770565072</v>
      </c>
      <c r="AO16" s="62">
        <f>IF((ABS((AM16-AN16)*10000))&lt;100,(AM16-AN16)*10000,"N/A")</f>
        <v>13.871153503960954</v>
      </c>
      <c r="AP16" s="61">
        <f>IFERROR(-AP15/AP$8,"")</f>
        <v>0.20920909709404403</v>
      </c>
      <c r="AQ16" s="61">
        <f>IFERROR(-AQ15/AQ$8,"")</f>
        <v>0.20836444967758994</v>
      </c>
      <c r="AR16" s="62">
        <f>IF((ABS((AP16-AQ16)*10000))&lt;100,(AP16-AQ16)*10000,"N/A")</f>
        <v>8.4464741645409731</v>
      </c>
      <c r="AS16" s="61">
        <f>IFERROR(-AS15/AS$8,"")</f>
        <v>0.20721341567675156</v>
      </c>
      <c r="AT16" s="61">
        <f>IFERROR(-AT15/AT$8,"")</f>
        <v>0.20360354529733443</v>
      </c>
      <c r="AU16" s="62">
        <f>IF((ABS((AS16-AT16)*10000))&lt;100,(AS16-AT16)*10000,"N/A")</f>
        <v>36.098703794171236</v>
      </c>
      <c r="AV16" s="63"/>
      <c r="AW16" s="61">
        <f t="shared" si="77"/>
        <v>0.2323505370791214</v>
      </c>
      <c r="AX16" s="61">
        <f>IFERROR(-AX15/AX$8,"")</f>
        <v>0.21159466277803207</v>
      </c>
      <c r="AY16" s="62" t="str">
        <f>IF((ABS((AW16-AX16)*10000))&lt;100,(AW16-AX16)*10000,"N/A")</f>
        <v>N/A</v>
      </c>
      <c r="AZ16" s="61">
        <f t="shared" si="78"/>
        <v>0.20015872516088984</v>
      </c>
      <c r="BA16" s="61">
        <f>IFERROR(-BA15/BA$8,"")</f>
        <v>0.21176922547587487</v>
      </c>
      <c r="BB16" s="62" t="str">
        <f>IF((ABS((AZ16-BA16)*10000))&lt;100,(AZ16-BA16)*10000,"N/A")</f>
        <v>N/A</v>
      </c>
      <c r="BC16" s="61">
        <f t="shared" si="79"/>
        <v>0.21868744638261367</v>
      </c>
      <c r="BD16" s="61">
        <f>IFERROR(-BD15/BD$8,"")</f>
        <v>0.20445074956843051</v>
      </c>
      <c r="BE16" s="62" t="str">
        <f>IF((ABS((BC16-BD16)*10000))&lt;100,(BC16-BD16)*10000,"N/A")</f>
        <v>N/A</v>
      </c>
      <c r="BF16" s="61">
        <f t="shared" si="80"/>
        <v>0.19906039270069636</v>
      </c>
      <c r="BG16" s="61">
        <f>IFERROR(-BG15/BG$8,"")</f>
        <v>0.2020479698627291</v>
      </c>
      <c r="BH16" s="62">
        <f>IF((ABS((BF16-BG16)*10000))&lt;100,(BF16-BG16)*10000,"N/A")</f>
        <v>-29.875771620327395</v>
      </c>
      <c r="BI16" s="61">
        <f t="shared" si="81"/>
        <v>0.21666058758711329</v>
      </c>
      <c r="BJ16" s="61">
        <f>IFERROR(-BJ15/BJ$8,"")</f>
        <v>0.21168110305604682</v>
      </c>
      <c r="BK16" s="62">
        <f>IF((ABS((BI16-BJ16)*10000))&lt;100,(BI16-BJ16)*10000,"N/A")</f>
        <v>49.794845310664748</v>
      </c>
      <c r="BL16" s="61">
        <f t="shared" si="82"/>
        <v>0.21732070740435155</v>
      </c>
      <c r="BM16" s="61">
        <f>IFERROR(-BM15/BM$8,"")</f>
        <v>0.20920909709404403</v>
      </c>
      <c r="BN16" s="62">
        <f>IF((ABS((BL16-BM16)*10000))&lt;100,(BL16-BM16)*10000,"N/A")</f>
        <v>81.116103103075204</v>
      </c>
      <c r="BO16" s="61">
        <f t="shared" si="83"/>
        <v>0.21235126203873067</v>
      </c>
      <c r="BP16" s="61">
        <f>IFERROR(-BP15/BP$8,"")</f>
        <v>0.20721341567675156</v>
      </c>
      <c r="BQ16" s="62">
        <f>IF((ABS((BO16-BP16)*10000))&lt;100,(BO16-BP16)*10000,"N/A")</f>
        <v>51.378463619791148</v>
      </c>
      <c r="BR16" s="63"/>
      <c r="BS16" s="65">
        <f t="shared" si="49"/>
        <v>0.23121542990170188</v>
      </c>
      <c r="BT16" s="61">
        <f>IFERROR(-BT15/BT$8,"")</f>
        <v>0.2323505370791214</v>
      </c>
      <c r="BU16" s="62">
        <f>IF((ABS((BS16-BT16)*10000))&lt;100,(BS16-BT16)*10000,"N/A")</f>
        <v>-11.351071774195198</v>
      </c>
      <c r="BV16" s="65">
        <f t="shared" si="50"/>
        <v>0.1972984308511877</v>
      </c>
      <c r="BW16" s="61">
        <f>IFERROR(-BW15/BW$8,"")</f>
        <v>0.20015872516088984</v>
      </c>
      <c r="BX16" s="62">
        <f>IF((ABS((BV16-BW16)*10000))&lt;100,(BV16-BW16)*10000,"N/A")</f>
        <v>-28.602943097021381</v>
      </c>
      <c r="BY16" s="65">
        <f t="shared" si="51"/>
        <v>0.21196953264050541</v>
      </c>
      <c r="BZ16" s="61">
        <f>IFERROR(-BZ15/BZ$8,"")</f>
        <v>0.21868744638261367</v>
      </c>
      <c r="CA16" s="62">
        <f>IF((ABS((BY16-BZ16)*10000))&lt;100,(BY16-BZ16)*10000,"N/A")</f>
        <v>-67.179137421082558</v>
      </c>
      <c r="CB16" s="65">
        <f t="shared" si="52"/>
        <v>0.19518060699341061</v>
      </c>
      <c r="CC16" s="61">
        <f>IFERROR(-CC15/CC$8,"")</f>
        <v>0.19906039270069636</v>
      </c>
      <c r="CD16" s="62">
        <f>IF((ABS((CB16-CC16)*10000))&lt;100,(CB16-CC16)*10000,"N/A")</f>
        <v>-38.797857072857546</v>
      </c>
      <c r="CE16" s="65">
        <f t="shared" si="53"/>
        <v>0.21435723928069469</v>
      </c>
      <c r="CF16" s="61">
        <f>IFERROR(-CF15/CF$8,"")</f>
        <v>0.21666058758711329</v>
      </c>
      <c r="CG16" s="62">
        <f>IF((ABS((CE16-CF16)*10000))&lt;100,(CE16-CF16)*10000,"N/A")</f>
        <v>-23.033483064185955</v>
      </c>
      <c r="CH16" s="65">
        <f t="shared" si="54"/>
        <v>0.21356824121317713</v>
      </c>
      <c r="CI16" s="61">
        <f>IFERROR(-CI15/CI$8,"")</f>
        <v>0.21732070740435155</v>
      </c>
      <c r="CJ16" s="62">
        <f>IF((ABS((CH16-CI16)*10000))&lt;100,(CH16-CI16)*10000,"N/A")</f>
        <v>-37.524661911744197</v>
      </c>
      <c r="CK16" s="65">
        <f t="shared" si="55"/>
        <v>0.20836864613891129</v>
      </c>
      <c r="CL16" s="61">
        <f>IFERROR(-CL15/CL$8,"")</f>
        <v>0.21235126203873067</v>
      </c>
      <c r="CM16" s="62">
        <f>IF((ABS((CK16-CL16)*10000))&lt;100,(CK16-CL16)*10000,"N/A")</f>
        <v>-39.826158998193804</v>
      </c>
      <c r="CN16" s="63"/>
      <c r="CO16" s="65">
        <f t="shared" si="56"/>
        <v>0.21349555365655826</v>
      </c>
      <c r="CP16" s="61">
        <f>IFERROR(-CP15/CP$8,"")</f>
        <v>0.23121542990170188</v>
      </c>
      <c r="CQ16" s="62">
        <f>IF((ABS((CO16-CP16)*10000))&lt;1000,(CO16-CP16)*10000,"N/A")</f>
        <v>-177.19876245143624</v>
      </c>
      <c r="CR16" s="65">
        <f t="shared" si="57"/>
        <v>0.20063950878090994</v>
      </c>
      <c r="CS16" s="61">
        <f>IFERROR(-CS15/CS$8,"")</f>
        <v>0.1972984308511877</v>
      </c>
      <c r="CT16" s="62">
        <f>IF((ABS((CR16-CS16)*10000))&lt;100,(CR16-CS16)*10000,"N/A")</f>
        <v>33.410779297222412</v>
      </c>
      <c r="CU16" s="65">
        <f t="shared" si="58"/>
        <v>0.21471153353521799</v>
      </c>
      <c r="CV16" s="61">
        <f>IFERROR(-CV15/CV$8,"")</f>
        <v>0.21196953264050541</v>
      </c>
      <c r="CW16" s="62">
        <f>(CU16-CV16)*10000</f>
        <v>27.420008947125762</v>
      </c>
      <c r="CX16" s="65">
        <f t="shared" si="59"/>
        <v>0.18738517007889274</v>
      </c>
      <c r="CY16" s="61">
        <f>IFERROR(-CY15/CY$8,"")</f>
        <v>0.19518060699341061</v>
      </c>
      <c r="CZ16" s="62">
        <f>(CX16-CY16)*10000</f>
        <v>-77.954369145178674</v>
      </c>
      <c r="DA16" s="65">
        <f t="shared" si="60"/>
        <v>0.20736977558256567</v>
      </c>
      <c r="DB16" s="61">
        <f>IFERROR(-DB15/DB$8,"")</f>
        <v>0.21435723928069469</v>
      </c>
      <c r="DC16" s="62">
        <f>IF((ABS((DA16-DB16)*10000))&lt;100,(DA16-DB16)*10000,"N/A")</f>
        <v>-69.874636981290266</v>
      </c>
      <c r="DD16" s="65">
        <f t="shared" si="61"/>
        <v>0.20972228001727003</v>
      </c>
      <c r="DE16" s="61">
        <f>IFERROR(-DE15/DE$8,"")</f>
        <v>0.21356824121317713</v>
      </c>
      <c r="DF16" s="62">
        <f>(DD16-DE16)*10000</f>
        <v>-38.459611959071047</v>
      </c>
      <c r="DG16" s="65">
        <f t="shared" si="62"/>
        <v>0.20355451018531645</v>
      </c>
      <c r="DH16" s="61">
        <f>IFERROR(-DH15/DH$8,"")</f>
        <v>0.20836864613891129</v>
      </c>
      <c r="DI16" s="62">
        <f>(DG16-DH16)*10000</f>
        <v>-48.141359535948389</v>
      </c>
      <c r="DJ16" s="63"/>
      <c r="DK16" s="65">
        <f>IFERROR(-DK15/DK$8,"")</f>
        <v>0.2203985575931118</v>
      </c>
      <c r="DL16" s="61">
        <f>IFERROR(-DL15/DL$8,"")</f>
        <v>0.21349555365655826</v>
      </c>
      <c r="DM16" s="62">
        <f>(DK16-DL16)*10000</f>
        <v>69.030039365535472</v>
      </c>
      <c r="DN16" s="65">
        <f>IFERROR(-DN15/DN$8,"")</f>
        <v>0.21335076515809967</v>
      </c>
      <c r="DO16" s="61">
        <f>IFERROR(-DO15/DO$8,"")</f>
        <v>0.20063950878090994</v>
      </c>
      <c r="DP16" s="62">
        <f>(DN16-DO16)*10000</f>
        <v>127.11256377189729</v>
      </c>
      <c r="DQ16" s="65">
        <f>IFERROR(-DQ15/DQ$8,"")</f>
        <v>0.2030744571679575</v>
      </c>
      <c r="DR16" s="61">
        <f>IFERROR(-DR15/DR$8,"")</f>
        <v>0.21471153353521799</v>
      </c>
      <c r="DS16" s="62">
        <f>(DQ16-DR16)*10000</f>
        <v>-116.37076367260497</v>
      </c>
      <c r="DT16" s="65">
        <f>IFERROR(-DT15/DT$8,"")</f>
        <v>0.18492603671908336</v>
      </c>
      <c r="DU16" s="61">
        <f>IFERROR(-DU15/DU$8,"")</f>
        <v>0.18738517007889274</v>
      </c>
      <c r="DV16" s="62">
        <f>(DT16-DU16)*10000</f>
        <v>-24.59133359809379</v>
      </c>
      <c r="DW16" s="65">
        <f>IFERROR(-DW15/DW$8,"")</f>
        <v>0.21693208986491097</v>
      </c>
      <c r="DX16" s="61">
        <f>IFERROR(-DX15/DX$8,"")</f>
        <v>0.20736977558256567</v>
      </c>
      <c r="DY16" s="62">
        <f>(DW16-DX16)*10000</f>
        <v>95.623142823453023</v>
      </c>
      <c r="DZ16" s="65">
        <f>IFERROR(-DZ15/DZ$8,"")</f>
        <v>0.21199179843071528</v>
      </c>
      <c r="EA16" s="61">
        <f>IFERROR(-EA15/EA$8,"")</f>
        <v>0.20972228001727003</v>
      </c>
      <c r="EB16" s="62">
        <f>(DZ16-EA16)*10000</f>
        <v>22.695184134452482</v>
      </c>
      <c r="EC16" s="65">
        <f>IFERROR(-EC15/EC$8,"")</f>
        <v>0.20360664291705927</v>
      </c>
      <c r="ED16" s="61">
        <f>IFERROR(-ED15/ED$8,"")</f>
        <v>0.20355451018531645</v>
      </c>
      <c r="EE16" s="62">
        <f>(EC16-ED16)*10000</f>
        <v>0.52132731742815519</v>
      </c>
      <c r="EF16" s="63"/>
      <c r="EG16" s="65">
        <f>IFERROR(-EG15/EG$8,"")</f>
        <v>0.20935004531757834</v>
      </c>
      <c r="EH16" s="61">
        <f>IFERROR(-EH15/EH$8,"")</f>
        <v>0.2203985575931118</v>
      </c>
      <c r="EI16" s="62">
        <f>(EG16-EH16)*10000</f>
        <v>-110.48512275533467</v>
      </c>
      <c r="EJ16" s="65">
        <f>IFERROR(-EJ15/EJ$8,"")</f>
        <v>0.20353598468587927</v>
      </c>
      <c r="EK16" s="61">
        <f>IFERROR(-EK15/EK$8,"")</f>
        <v>0.21335076515809967</v>
      </c>
      <c r="EL16" s="62">
        <f>(EJ16-EK16)*10000</f>
        <v>-98.147804722203972</v>
      </c>
      <c r="EM16" s="65">
        <f>IFERROR(-EM15/EM$8,"")</f>
        <v>0.20640706448269816</v>
      </c>
      <c r="EN16" s="61">
        <f>IFERROR(-EN15/EN$8,"")</f>
        <v>0.2030744571679575</v>
      </c>
      <c r="EO16" s="62">
        <f>(EM16-EN16)*10000</f>
        <v>33.326073147406653</v>
      </c>
      <c r="EP16" s="65" t="str">
        <f>IFERROR(-EP15/EP$8,"")</f>
        <v/>
      </c>
      <c r="EQ16" s="61">
        <f>IFERROR(-EQ15/EQ$8,"")</f>
        <v>0.18492603671908336</v>
      </c>
      <c r="ER16" s="62" t="e">
        <f>(EP16-EQ16)*10000</f>
        <v>#VALUE!</v>
      </c>
      <c r="ES16" s="65">
        <f>IFERROR(-ES15/ES$8,"")</f>
        <v>0.20640706448269816</v>
      </c>
      <c r="ET16" s="61">
        <f>IFERROR(-ET15/ET$8,"")</f>
        <v>0.21693208986491097</v>
      </c>
      <c r="EU16" s="62">
        <f>(ES16-ET16)*10000</f>
        <v>-105.2502538221281</v>
      </c>
      <c r="EV16" s="65" t="str">
        <f>IFERROR(-EV15/EV$8,"")</f>
        <v/>
      </c>
      <c r="EW16" s="61">
        <f>IFERROR(-EW15/EW$8,"")</f>
        <v>0.21199179843071528</v>
      </c>
      <c r="EX16" s="62" t="e">
        <f>(EV16-EW16)*10000</f>
        <v>#VALUE!</v>
      </c>
      <c r="EY16" s="65" t="str">
        <f>IFERROR(-EY15/EY$8,"")</f>
        <v/>
      </c>
      <c r="EZ16" s="61">
        <f>IFERROR(-EZ15/EZ$8,"")</f>
        <v>0.20360664291705927</v>
      </c>
      <c r="FA16" s="62" t="e">
        <f>(EY16-EZ16)*10000</f>
        <v>#VALUE!</v>
      </c>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row>
    <row r="17" spans="1:223" s="25" customFormat="1">
      <c r="A17" s="50" t="s">
        <v>12</v>
      </c>
      <c r="B17" s="50"/>
      <c r="C17" s="398" t="s">
        <v>12</v>
      </c>
      <c r="D17" s="398" t="s">
        <v>13</v>
      </c>
      <c r="E17" s="399">
        <f>+E11+E15</f>
        <v>343071</v>
      </c>
      <c r="F17" s="399">
        <v>120215</v>
      </c>
      <c r="G17" s="400" t="str">
        <f>IFERROR(IF((ABS((E17/F17)-1))&lt;100%,(E17/F17)-1,"N/A"),"")</f>
        <v>N/A</v>
      </c>
      <c r="H17" s="399">
        <f>+H11+H15</f>
        <v>473980</v>
      </c>
      <c r="I17" s="399">
        <v>156616</v>
      </c>
      <c r="J17" s="400" t="str">
        <f>IFERROR(IF((ABS((H17/I17)-1))&lt;100%,(H17/I17)-1,"N/A"),"")</f>
        <v>N/A</v>
      </c>
      <c r="K17" s="399">
        <f>+K11+K15</f>
        <v>407766</v>
      </c>
      <c r="L17" s="399">
        <v>334894</v>
      </c>
      <c r="M17" s="400">
        <f>IFERROR(IF((ABS((K17/L17)-1))&lt;100%,(K17/L17)-1,"N/A"),"")</f>
        <v>0.21759720986341957</v>
      </c>
      <c r="N17" s="399">
        <f>+N11+N15</f>
        <v>797339</v>
      </c>
      <c r="O17" s="399">
        <f>+O11+O15</f>
        <v>861481</v>
      </c>
      <c r="P17" s="400">
        <f>IFERROR(IF((ABS((N17/O17)-1))&lt;100%,(N17/O17)-1,"N/A"),"")</f>
        <v>-7.4455501630331988E-2</v>
      </c>
      <c r="Q17" s="399">
        <v>817051</v>
      </c>
      <c r="R17" s="399">
        <f>+R11+R15</f>
        <v>276831</v>
      </c>
      <c r="S17" s="400" t="str">
        <f>IFERROR(IF((ABS((Q17/R17)-1))&lt;100%,(Q17/R17)-1,"N/A"),"")</f>
        <v>N/A</v>
      </c>
      <c r="T17" s="399">
        <v>1224817</v>
      </c>
      <c r="U17" s="399">
        <f>+U11+U15</f>
        <v>611724</v>
      </c>
      <c r="V17" s="400" t="str">
        <f>IFERROR(IF((ABS((T17/U17)-1))&lt;100%,(T17/U17)-1,"N/A"),"")</f>
        <v>N/A</v>
      </c>
      <c r="W17" s="399">
        <v>2022156</v>
      </c>
      <c r="X17" s="399">
        <v>1417893</v>
      </c>
      <c r="Y17" s="400">
        <f>IFERROR(IF((ABS((W17/X17)-1))&lt;100%,(W17/X17)-1,"N/A"),"")</f>
        <v>0.42616967570895681</v>
      </c>
      <c r="Z17" s="401"/>
      <c r="AA17" s="399">
        <f>+AA11+AA15</f>
        <v>425259</v>
      </c>
      <c r="AB17" s="399">
        <f>+AB11+AB15</f>
        <v>343071</v>
      </c>
      <c r="AC17" s="400">
        <f>IFERROR(IF((ABS((AA17/AB17)-1))&lt;100%,(AA17/AB17)-1,"N/A"),"")</f>
        <v>0.23956557097510434</v>
      </c>
      <c r="AD17" s="399">
        <f>+AD11+AD15</f>
        <v>813529</v>
      </c>
      <c r="AE17" s="399">
        <f>+AE11+AE15</f>
        <v>473980</v>
      </c>
      <c r="AF17" s="400">
        <f>IFERROR(IF((ABS((AD17/AE17)-1))&lt;100%,(AD17/AE17)-1,"N/A"),"")</f>
        <v>0.71637832819950198</v>
      </c>
      <c r="AG17" s="399">
        <f>+AG11+AG15</f>
        <v>414083</v>
      </c>
      <c r="AH17" s="399">
        <f>+AH11+AH15</f>
        <v>407766</v>
      </c>
      <c r="AI17" s="400">
        <f>IFERROR(IF((ABS((AG17/AH17)-1))&lt;100%,(AG17/AH17)-1,"N/A"),"")</f>
        <v>1.5491728098958824E-2</v>
      </c>
      <c r="AJ17" s="399">
        <f>+AJ11+AJ15</f>
        <v>946104</v>
      </c>
      <c r="AK17" s="399">
        <f>+AK11+AK15</f>
        <v>797339</v>
      </c>
      <c r="AL17" s="400">
        <f>IFERROR(IF((ABS((AJ17/AK17)-1))&lt;100%,(AJ17/AK17)-1,"N/A"),"")</f>
        <v>0.18657685125147516</v>
      </c>
      <c r="AM17" s="399">
        <f>+AM11+AM15</f>
        <v>1238788</v>
      </c>
      <c r="AN17" s="399">
        <f>+AN11+AN15</f>
        <v>817051</v>
      </c>
      <c r="AO17" s="400">
        <f>IFERROR(IF((ABS((AM17/AN17)-1))&lt;100%,(AM17/AN17)-1,"N/A"),"")</f>
        <v>0.51616973726242299</v>
      </c>
      <c r="AP17" s="399">
        <f>+AP11+AP15</f>
        <v>1652871</v>
      </c>
      <c r="AQ17" s="399">
        <f>+AQ11+AQ15</f>
        <v>1224817</v>
      </c>
      <c r="AR17" s="400">
        <f>IFERROR(IF((ABS((AP17/AQ17)-1))&lt;100%,(AP17/AQ17)-1,"N/A"),"")</f>
        <v>0.34948404537167588</v>
      </c>
      <c r="AS17" s="399">
        <f>+AS11+AS15</f>
        <v>2598975</v>
      </c>
      <c r="AT17" s="399">
        <f>+AT11+AT15</f>
        <v>2022156</v>
      </c>
      <c r="AU17" s="400">
        <f>IFERROR(IF((ABS((AS17/AT17)-1))&lt;100%,(AS17/AT17)-1,"N/A"),"")</f>
        <v>0.28524950597283305</v>
      </c>
      <c r="AV17" s="401"/>
      <c r="AW17" s="399">
        <f t="shared" si="77"/>
        <v>148473</v>
      </c>
      <c r="AX17" s="399">
        <f>+AX11+AX15</f>
        <v>425259</v>
      </c>
      <c r="AY17" s="400">
        <f>IFERROR(IF((ABS((AW17/AX17)-1))&lt;100%,(AW17/AX17)-1,"N/A"),"")</f>
        <v>-0.65086453196757743</v>
      </c>
      <c r="AZ17" s="399">
        <f t="shared" si="78"/>
        <v>162427</v>
      </c>
      <c r="BA17" s="399">
        <f>+BA11+BA15</f>
        <v>813529</v>
      </c>
      <c r="BB17" s="400">
        <f>IFERROR(IF((ABS((AZ17/BA17)-1))&lt;100%,(AZ17/BA17)-1,"N/A"),"")</f>
        <v>-0.80034270443954669</v>
      </c>
      <c r="BC17" s="399">
        <f t="shared" si="79"/>
        <v>125957</v>
      </c>
      <c r="BD17" s="399">
        <f>+BD11+BD15</f>
        <v>414083</v>
      </c>
      <c r="BE17" s="400">
        <f>IFERROR(IF((ABS((BC17/BD17)-1))&lt;100%,(BC17/BD17)-1,"N/A"),"")</f>
        <v>-0.69581702219120323</v>
      </c>
      <c r="BF17" s="399">
        <f t="shared" si="80"/>
        <v>285922</v>
      </c>
      <c r="BG17" s="399">
        <f>+BG11+BG15</f>
        <v>946104</v>
      </c>
      <c r="BH17" s="400">
        <f>IFERROR(IF((ABS((BF17/BG17)-1))&lt;100%,(BF17/BG17)-1,"N/A"),"")</f>
        <v>-0.69779009495784816</v>
      </c>
      <c r="BI17" s="399">
        <f t="shared" si="81"/>
        <v>310900</v>
      </c>
      <c r="BJ17" s="399">
        <f>+BJ11+BJ15</f>
        <v>1238788</v>
      </c>
      <c r="BK17" s="400">
        <f>IFERROR(IF((ABS((BI17/BJ17)-1))&lt;100%,(BI17/BJ17)-1,"N/A"),"")</f>
        <v>-0.7490288895275059</v>
      </c>
      <c r="BL17" s="399">
        <f t="shared" si="82"/>
        <v>436857</v>
      </c>
      <c r="BM17" s="399">
        <f>+BM11+BM15</f>
        <v>1652871</v>
      </c>
      <c r="BN17" s="400">
        <f>IFERROR(IF((ABS((BL17/BM17)-1))&lt;100%,(BL17/BM17)-1,"N/A"),"")</f>
        <v>-0.73569806718128639</v>
      </c>
      <c r="BO17" s="399">
        <f t="shared" si="83"/>
        <v>722779</v>
      </c>
      <c r="BP17" s="399">
        <f>+BP11+BP15</f>
        <v>2598975</v>
      </c>
      <c r="BQ17" s="400">
        <f>IFERROR(IF((ABS((BO17/BP17)-1))&lt;100%,(BO17/BP17)-1,"N/A"),"")</f>
        <v>-0.72189844073144216</v>
      </c>
      <c r="BR17" s="401"/>
      <c r="BS17" s="403">
        <f t="shared" si="49"/>
        <v>125101</v>
      </c>
      <c r="BT17" s="399">
        <v>148473</v>
      </c>
      <c r="BU17" s="400">
        <f>IFERROR(IF((ABS((BS17/BT17)-1))&lt;100%,(BS17/BT17)-1,"N/A"),"")</f>
        <v>-0.15741582644655927</v>
      </c>
      <c r="BV17" s="403">
        <f t="shared" si="50"/>
        <v>152730</v>
      </c>
      <c r="BW17" s="399">
        <v>162427</v>
      </c>
      <c r="BX17" s="400">
        <f>IFERROR(IF((ABS((BV17/BW17)-1))&lt;100%,(BV17/BW17)-1,"N/A"),"")</f>
        <v>-5.9700665529745622E-2</v>
      </c>
      <c r="BY17" s="403">
        <f t="shared" si="51"/>
        <v>149429</v>
      </c>
      <c r="BZ17" s="399">
        <v>125957</v>
      </c>
      <c r="CA17" s="400">
        <f>IFERROR(IF((ABS((BY17/BZ17)-1))&lt;100%,(BY17/BZ17)-1,"N/A"),"")</f>
        <v>0.18634930968505126</v>
      </c>
      <c r="CB17" s="403">
        <f t="shared" si="52"/>
        <v>340247</v>
      </c>
      <c r="CC17" s="399">
        <v>285922</v>
      </c>
      <c r="CD17" s="400">
        <f>IFERROR(IF((ABS((CB17/CC17)-1))&lt;100%,(CB17/CC17)-1,"N/A"),"")</f>
        <v>0.18999937045767723</v>
      </c>
      <c r="CE17" s="403">
        <f t="shared" si="53"/>
        <v>277831</v>
      </c>
      <c r="CF17" s="399">
        <v>310900</v>
      </c>
      <c r="CG17" s="400">
        <f>IFERROR(IF((ABS((CE17/CF17)-1))&lt;100%,(CE17/CF17)-1,"N/A"),"")</f>
        <v>-0.10636539080090057</v>
      </c>
      <c r="CH17" s="403">
        <f t="shared" si="54"/>
        <v>427260</v>
      </c>
      <c r="CI17" s="399">
        <v>436857</v>
      </c>
      <c r="CJ17" s="400">
        <f>IFERROR(IF((ABS((CH17/CI17)-1))&lt;100%,(CH17/CI17)-1,"N/A"),"")</f>
        <v>-2.1968287105391449E-2</v>
      </c>
      <c r="CK17" s="403">
        <f t="shared" si="55"/>
        <v>767507</v>
      </c>
      <c r="CL17" s="399">
        <v>722779</v>
      </c>
      <c r="CM17" s="400">
        <f>IFERROR(IF((ABS((CK17/CL17)-1))&lt;100%,(CK17/CL17)-1,"N/A"),"")</f>
        <v>6.1883369605370442E-2</v>
      </c>
      <c r="CN17" s="401"/>
      <c r="CO17" s="53">
        <f t="shared" si="56"/>
        <v>135946</v>
      </c>
      <c r="CP17" s="51">
        <v>125101</v>
      </c>
      <c r="CQ17" s="52">
        <f>IFERROR(IF((ABS((CO17/CP17)-1))&lt;100%,(CO17/CP17)-1,"N/A"),"")</f>
        <v>8.6689954516750545E-2</v>
      </c>
      <c r="CR17" s="53">
        <f t="shared" si="57"/>
        <v>171825</v>
      </c>
      <c r="CS17" s="51">
        <v>152730</v>
      </c>
      <c r="CT17" s="52">
        <f>IFERROR(IF((ABS((CR17/CS17)-1))&lt;100%,(CR17/CS17)-1,"N/A"),"")</f>
        <v>0.12502455313297967</v>
      </c>
      <c r="CU17" s="53">
        <f t="shared" si="58"/>
        <v>118187</v>
      </c>
      <c r="CV17" s="51">
        <v>149429</v>
      </c>
      <c r="CW17" s="52">
        <f t="shared" si="139"/>
        <v>-0.20907588219154247</v>
      </c>
      <c r="CX17" s="53">
        <f t="shared" si="59"/>
        <v>327870</v>
      </c>
      <c r="CY17" s="51">
        <v>340247</v>
      </c>
      <c r="CZ17" s="52">
        <f t="shared" si="140"/>
        <v>-3.6376514708432402E-2</v>
      </c>
      <c r="DA17" s="53">
        <f t="shared" si="60"/>
        <v>307771</v>
      </c>
      <c r="DB17" s="51">
        <v>277831</v>
      </c>
      <c r="DC17" s="52">
        <f>IFERROR(IF((ABS((DA17/DB17)-1))&lt;100%,(DA17/DB17)-1,"N/A"),"")</f>
        <v>0.10776335254165303</v>
      </c>
      <c r="DD17" s="53">
        <f t="shared" si="61"/>
        <v>425958</v>
      </c>
      <c r="DE17" s="51">
        <v>427260</v>
      </c>
      <c r="DF17" s="52">
        <f t="shared" si="142"/>
        <v>-3.0473248139306279E-3</v>
      </c>
      <c r="DG17" s="53">
        <f t="shared" si="62"/>
        <v>753828</v>
      </c>
      <c r="DH17" s="51">
        <v>767507</v>
      </c>
      <c r="DI17" s="52">
        <f t="shared" ref="DI17" si="159">IF(AND(DG17&lt;0,DH17&lt;0),((DG17-DH17)/DH17),((DG17-DH17)/ABS(DH17)))</f>
        <v>-1.7822638751177514E-2</v>
      </c>
      <c r="DJ17" s="401"/>
      <c r="DK17" s="404">
        <v>174795</v>
      </c>
      <c r="DL17" s="405">
        <v>135946</v>
      </c>
      <c r="DM17" s="406">
        <f t="shared" si="63"/>
        <v>0.28576787842231477</v>
      </c>
      <c r="DN17" s="404">
        <v>170942</v>
      </c>
      <c r="DO17" s="405">
        <v>171825</v>
      </c>
      <c r="DP17" s="406">
        <f t="shared" si="64"/>
        <v>-5.1389495125854796E-3</v>
      </c>
      <c r="DQ17" s="404">
        <v>216105</v>
      </c>
      <c r="DR17" s="405">
        <v>118187</v>
      </c>
      <c r="DS17" s="406">
        <f t="shared" si="65"/>
        <v>0.82850059651230679</v>
      </c>
      <c r="DT17" s="404">
        <v>426177</v>
      </c>
      <c r="DU17" s="405">
        <v>327870</v>
      </c>
      <c r="DV17" s="406">
        <f t="shared" si="66"/>
        <v>0.29983530057644797</v>
      </c>
      <c r="DW17" s="404">
        <v>345737</v>
      </c>
      <c r="DX17" s="405">
        <v>307771</v>
      </c>
      <c r="DY17" s="406">
        <f t="shared" si="67"/>
        <v>0.12335795120397958</v>
      </c>
      <c r="DZ17" s="404">
        <v>561842</v>
      </c>
      <c r="EA17" s="405">
        <v>425958</v>
      </c>
      <c r="EB17" s="406">
        <f t="shared" si="68"/>
        <v>0.31900797731231717</v>
      </c>
      <c r="EC17" s="404">
        <v>988019</v>
      </c>
      <c r="ED17" s="405">
        <v>753828</v>
      </c>
      <c r="EE17" s="406">
        <f t="shared" si="69"/>
        <v>0.31066901202926928</v>
      </c>
      <c r="EF17" s="401"/>
      <c r="EG17" s="404">
        <v>211076</v>
      </c>
      <c r="EH17" s="405">
        <v>174795</v>
      </c>
      <c r="EI17" s="406">
        <f t="shared" ref="EI17" si="160">(EG17-EH17)/ABS(EH17)</f>
        <v>0.20756314539889584</v>
      </c>
      <c r="EJ17" s="404">
        <v>226749</v>
      </c>
      <c r="EK17" s="405">
        <v>170942</v>
      </c>
      <c r="EL17" s="406">
        <f t="shared" ref="EL17" si="161">(EJ17-EK17)/ABS(EK17)</f>
        <v>0.32646745679821226</v>
      </c>
      <c r="EM17" s="404">
        <v>-437825</v>
      </c>
      <c r="EN17" s="405">
        <v>216105</v>
      </c>
      <c r="EO17" s="406">
        <f t="shared" ref="EO17" si="162">(EM17-EN17)/ABS(EN17)</f>
        <v>-3.0259827398718215</v>
      </c>
      <c r="EP17" s="404">
        <v>0</v>
      </c>
      <c r="EQ17" s="405">
        <v>426177</v>
      </c>
      <c r="ER17" s="406">
        <f t="shared" ref="ER17" si="163">(EP17-EQ17)/ABS(EQ17)</f>
        <v>-1</v>
      </c>
      <c r="ES17" s="404">
        <v>437825</v>
      </c>
      <c r="ET17" s="405">
        <v>345737</v>
      </c>
      <c r="EU17" s="406">
        <f t="shared" ref="EU17" si="164">(ES17-ET17)/ABS(ET17)</f>
        <v>0.2663527478979687</v>
      </c>
      <c r="EV17" s="404">
        <v>0</v>
      </c>
      <c r="EW17" s="405">
        <v>561842</v>
      </c>
      <c r="EX17" s="406">
        <f t="shared" ref="EX17" si="165">(EV17-EW17)/ABS(EW17)</f>
        <v>-1</v>
      </c>
      <c r="EY17" s="404">
        <v>0</v>
      </c>
      <c r="EZ17" s="405">
        <v>988019</v>
      </c>
      <c r="FA17" s="406">
        <f t="shared" ref="FA17" si="166">(EY17-EZ17)/ABS(EZ17)</f>
        <v>-1</v>
      </c>
    </row>
    <row r="18" spans="1:223" s="67" customFormat="1" ht="12">
      <c r="A18" s="58" t="s">
        <v>14</v>
      </c>
      <c r="B18" s="58"/>
      <c r="C18" s="59" t="s">
        <v>14</v>
      </c>
      <c r="D18" s="60" t="s">
        <v>253</v>
      </c>
      <c r="E18" s="61">
        <f>IFERROR(E17/E$8,"")</f>
        <v>2.8635747294669719E-2</v>
      </c>
      <c r="F18" s="61">
        <f>IFERROR(F17/F$8,"")</f>
        <v>3.8886912078669858E-2</v>
      </c>
      <c r="G18" s="62" t="str">
        <f>IF((ABS((E18-F18)*10000))&lt;100,(E18-F18)*10000,"N/A")</f>
        <v>N/A</v>
      </c>
      <c r="H18" s="61">
        <f>IFERROR(H17/H$8,"")</f>
        <v>3.9947496324085292E-2</v>
      </c>
      <c r="I18" s="61">
        <f>IFERROR(I17/I$8,"")</f>
        <v>5.3028494655876501E-2</v>
      </c>
      <c r="J18" s="62" t="str">
        <f>IF((ABS((H18-I18)*10000))&lt;100,(H18-I18)*10000,"N/A")</f>
        <v>N/A</v>
      </c>
      <c r="K18" s="61">
        <f>IFERROR(K17/K$8,"")</f>
        <v>3.1798976280805094E-2</v>
      </c>
      <c r="L18" s="61">
        <f>IFERROR(L17/L$8,"")</f>
        <v>4.7959487040538734E-2</v>
      </c>
      <c r="M18" s="62" t="str">
        <f>IF((ABS((K18-L18)*10000))&lt;100,(K18-L18)*10000,"N/A")</f>
        <v>N/A</v>
      </c>
      <c r="N18" s="61">
        <f>IFERROR(N17/N$8,"")</f>
        <v>5.3376116932495471E-2</v>
      </c>
      <c r="O18" s="61">
        <f>IFERROR(O17/O$8,"")</f>
        <v>6.8820193752091016E-2</v>
      </c>
      <c r="P18" s="62" t="str">
        <f>IF((ABS((N18-O18)*10000))&lt;100,(N18-O18)*10000,"N/A")</f>
        <v>N/A</v>
      </c>
      <c r="Q18" s="61">
        <f>IFERROR(Q17/Q$8,"")</f>
        <v>3.4264240652642296E-2</v>
      </c>
      <c r="R18" s="61">
        <f>IFERROR(R17/R$8,"")</f>
        <v>4.5806449050830526E-2</v>
      </c>
      <c r="S18" s="62" t="str">
        <f>IF((ABS((Q18-R18)*10000))&lt;100,(Q18-R18)*10000,"N/A")</f>
        <v>N/A</v>
      </c>
      <c r="T18" s="61">
        <f>IFERROR(T17/T$8,"")</f>
        <v>3.3402127452546074E-2</v>
      </c>
      <c r="U18" s="61">
        <f>IFERROR(U17/U$8,"")</f>
        <v>4.6960517787527079E-2</v>
      </c>
      <c r="V18" s="62" t="str">
        <f>IF((ABS((T18-U18)*10000))&lt;100,(T18-U18)*10000,"N/A")</f>
        <v>N/A</v>
      </c>
      <c r="W18" s="61">
        <f>IFERROR(W17/W$8,"")</f>
        <v>3.918378830915329E-2</v>
      </c>
      <c r="X18" s="61">
        <f>IFERROR(X17/X$8,"")</f>
        <v>5.8965928221405575E-2</v>
      </c>
      <c r="Y18" s="62" t="str">
        <f>IF((ABS((W18-X18)*10000))&lt;100,(W18-X18)*10000,"N/A")</f>
        <v>N/A</v>
      </c>
      <c r="Z18" s="63"/>
      <c r="AA18" s="61">
        <f>IFERROR(AA17/AA$8,"")</f>
        <v>3.1440317559339619E-2</v>
      </c>
      <c r="AB18" s="61">
        <f>IFERROR(AB17/AB$8,"")</f>
        <v>2.8635747294669719E-2</v>
      </c>
      <c r="AC18" s="62">
        <f>IF((ABS((AA18-AB18)*10000))&lt;100,(AA18-AB18)*10000,"N/A")</f>
        <v>28.045702646698999</v>
      </c>
      <c r="AD18" s="61">
        <f>IFERROR(AD17/AD$8,"")</f>
        <v>6.1316408447238228E-2</v>
      </c>
      <c r="AE18" s="61">
        <f>IFERROR(AE17/AE$8,"")</f>
        <v>3.9947496324085292E-2</v>
      </c>
      <c r="AF18" s="62" t="str">
        <f>IF((ABS((AD18-AE18)*10000))&lt;100,(AD18-AE18)*10000,"N/A")</f>
        <v>N/A</v>
      </c>
      <c r="AG18" s="61">
        <f>IFERROR(AG17/AG$8,"")</f>
        <v>2.9748318605000178E-2</v>
      </c>
      <c r="AH18" s="61">
        <f>IFERROR(AH17/AH$8,"")</f>
        <v>3.1798976280805094E-2</v>
      </c>
      <c r="AI18" s="62">
        <f>IF((ABS((AG18-AH18)*10000))&lt;100,(AG18-AH18)*10000,"N/A")</f>
        <v>-20.506576758049164</v>
      </c>
      <c r="AJ18" s="61">
        <f>IFERROR(AJ17/AJ$8,"")</f>
        <v>6.0147901800080943E-2</v>
      </c>
      <c r="AK18" s="61">
        <f>IFERROR(AK17/AK$8,"")</f>
        <v>5.3376116932495471E-2</v>
      </c>
      <c r="AL18" s="62">
        <f>IF((ABS((AJ18-AK18)*10000))&lt;100,(AJ18-AK18)*10000,"N/A")</f>
        <v>67.717848675854711</v>
      </c>
      <c r="AM18" s="61">
        <f>IFERROR(AM17/AM$8,"")</f>
        <v>4.6234415234603858E-2</v>
      </c>
      <c r="AN18" s="61">
        <f>IFERROR(AN17/AN$8,"")</f>
        <v>3.4264240652642296E-2</v>
      </c>
      <c r="AO18" s="62" t="str">
        <f>IF((ABS((AM18-AN18)*10000))&lt;100,(AM18-AN18)*10000,"N/A")</f>
        <v>N/A</v>
      </c>
      <c r="AP18" s="61">
        <f>IFERROR(AP17/AP$8,"")</f>
        <v>4.0597937124877283E-2</v>
      </c>
      <c r="AQ18" s="61">
        <f>IFERROR(AQ17/AQ$8,"")</f>
        <v>3.3402127452546074E-2</v>
      </c>
      <c r="AR18" s="62">
        <f>IF((ABS((AP18-AQ18)*10000))&lt;100,(AP18-AQ18)*10000,"N/A")</f>
        <v>71.958096723312096</v>
      </c>
      <c r="AS18" s="61">
        <f>IFERROR(AS17/AS$8,"")</f>
        <v>4.6046171732470477E-2</v>
      </c>
      <c r="AT18" s="61">
        <f>IFERROR(AT17/AT$8,"")</f>
        <v>3.918378830915329E-2</v>
      </c>
      <c r="AU18" s="62">
        <f>IF((ABS((AS18-AT18)*10000))&lt;100,(AS18-AT18)*10000,"N/A")</f>
        <v>68.623834233171863</v>
      </c>
      <c r="AV18" s="63"/>
      <c r="AW18" s="61">
        <f t="shared" si="77"/>
        <v>3.9686332749022897E-2</v>
      </c>
      <c r="AX18" s="61">
        <f>IFERROR(AX17/AX$8,"")</f>
        <v>3.1440317559339619E-2</v>
      </c>
      <c r="AY18" s="62">
        <f>IF((ABS((AW18-AX18)*10000))&lt;100,(AW18-AX18)*10000,"N/A")</f>
        <v>82.460151896832784</v>
      </c>
      <c r="AZ18" s="61">
        <f t="shared" si="78"/>
        <v>4.5662861685893986E-2</v>
      </c>
      <c r="BA18" s="61">
        <f>IFERROR(BA17/BA$8,"")</f>
        <v>6.1316408447238228E-2</v>
      </c>
      <c r="BB18" s="62" t="str">
        <f>IF((ABS((AZ18-BA18)*10000))&lt;100,(AZ18-BA18)*10000,"N/A")</f>
        <v>N/A</v>
      </c>
      <c r="BC18" s="61">
        <f t="shared" si="79"/>
        <v>3.5732725556145629E-2</v>
      </c>
      <c r="BD18" s="61">
        <f>IFERROR(BD17/BD$8,"")</f>
        <v>2.9748318605000178E-2</v>
      </c>
      <c r="BE18" s="62">
        <f>IF((ABS((BC18-BD18)*10000))&lt;100,(BC18-BD18)*10000,"N/A")</f>
        <v>59.844069511454521</v>
      </c>
      <c r="BF18" s="61">
        <f t="shared" si="80"/>
        <v>7.065390233312914E-2</v>
      </c>
      <c r="BG18" s="61">
        <f>IFERROR(BG17/BG$8,"")</f>
        <v>6.0147901800080943E-2</v>
      </c>
      <c r="BH18" s="62" t="str">
        <f>IF((ABS((BF18-BG18)*10000))&lt;100,(BF18-BG18)*10000,"N/A")</f>
        <v>N/A</v>
      </c>
      <c r="BI18" s="61">
        <f t="shared" si="81"/>
        <v>4.259922989800026E-2</v>
      </c>
      <c r="BJ18" s="61">
        <f>IFERROR(BJ17/BJ$8,"")</f>
        <v>4.6234415234603858E-2</v>
      </c>
      <c r="BK18" s="62">
        <f>IF((ABS((BI18-BJ18)*10000))&lt;100,(BI18-BJ18)*10000,"N/A")</f>
        <v>-36.351853366035982</v>
      </c>
      <c r="BL18" s="61">
        <f t="shared" si="82"/>
        <v>4.0362904604263235E-2</v>
      </c>
      <c r="BM18" s="61">
        <f>IFERROR(BM17/BM$8,"")</f>
        <v>4.0597937124877283E-2</v>
      </c>
      <c r="BN18" s="62">
        <f>IF((ABS((BL18-BM18)*10000))&lt;100,(BL18-BM18)*10000,"N/A")</f>
        <v>-2.35032520614048</v>
      </c>
      <c r="BO18" s="61">
        <f t="shared" si="83"/>
        <v>4.8606434944603663E-2</v>
      </c>
      <c r="BP18" s="61">
        <f>IFERROR(BP17/BP$8,"")</f>
        <v>4.6046171732470477E-2</v>
      </c>
      <c r="BQ18" s="62">
        <f>IF((ABS((BO18-BP18)*10000))&lt;100,(BO18-BP18)*10000,"N/A")</f>
        <v>25.602632121331862</v>
      </c>
      <c r="BR18" s="63"/>
      <c r="BS18" s="65">
        <f t="shared" si="49"/>
        <v>3.3868171834522141E-2</v>
      </c>
      <c r="BT18" s="61">
        <f>IFERROR(BT17/BT$8,"")</f>
        <v>3.9686332749022897E-2</v>
      </c>
      <c r="BU18" s="62">
        <f>IF((ABS((BS18-BT18)*10000))&lt;100,(BS18-BT18)*10000,"N/A")</f>
        <v>-58.181609145007556</v>
      </c>
      <c r="BV18" s="65">
        <f t="shared" si="50"/>
        <v>4.1840133051239577E-2</v>
      </c>
      <c r="BW18" s="61">
        <f>IFERROR(BW17/BW$8,"")</f>
        <v>4.5662861685893986E-2</v>
      </c>
      <c r="BX18" s="62">
        <f>IF((ABS((BV18-BW18)*10000))&lt;100,(BV18-BW18)*10000,"N/A")</f>
        <v>-38.227286346544098</v>
      </c>
      <c r="BY18" s="65">
        <f t="shared" si="51"/>
        <v>4.1227832270051147E-2</v>
      </c>
      <c r="BZ18" s="61">
        <f>IFERROR(BZ17/BZ$8,"")</f>
        <v>3.5732725556145629E-2</v>
      </c>
      <c r="CA18" s="62">
        <f>IF((ABS((BY18-BZ18)*10000))&lt;100,(BY18-BZ18)*10000,"N/A")</f>
        <v>54.951067139055176</v>
      </c>
      <c r="CB18" s="65">
        <f t="shared" si="52"/>
        <v>7.8678412996747854E-2</v>
      </c>
      <c r="CC18" s="61">
        <f>IFERROR(CC17/CC$8,"")</f>
        <v>7.065390233312914E-2</v>
      </c>
      <c r="CD18" s="62">
        <f>IF((ABS((CB18-CC18)*10000))&lt;100,(CB18-CC18)*10000,"N/A")</f>
        <v>80.245106636187145</v>
      </c>
      <c r="CE18" s="65">
        <f t="shared" si="53"/>
        <v>3.7830575513413109E-2</v>
      </c>
      <c r="CF18" s="61">
        <f>IFERROR(CF17/CF$8,"")</f>
        <v>4.259922989800026E-2</v>
      </c>
      <c r="CG18" s="62">
        <f>IF((ABS((CE18-CF18)*10000))&lt;100,(CE18-CF18)*10000,"N/A")</f>
        <v>-47.686543845871512</v>
      </c>
      <c r="CH18" s="65">
        <f t="shared" si="54"/>
        <v>3.8953171133298783E-2</v>
      </c>
      <c r="CI18" s="61">
        <f>IFERROR(CI17/CI$8,"")</f>
        <v>4.0362904604263235E-2</v>
      </c>
      <c r="CJ18" s="62">
        <f>IF((ABS((CH18-CI18)*10000))&lt;100,(CH18-CI18)*10000,"N/A")</f>
        <v>-14.097334709644512</v>
      </c>
      <c r="CK18" s="65">
        <f t="shared" si="55"/>
        <v>5.0186545119777354E-2</v>
      </c>
      <c r="CL18" s="61">
        <f>IFERROR(CL17/CL$8,"")</f>
        <v>4.8606434944603663E-2</v>
      </c>
      <c r="CM18" s="62">
        <f>IF((ABS((CK18-CL18)*10000))&lt;100,(CK18-CL18)*10000,"N/A")</f>
        <v>15.801101751736907</v>
      </c>
      <c r="CN18" s="63"/>
      <c r="CO18" s="65">
        <f t="shared" si="56"/>
        <v>3.354677723075359E-2</v>
      </c>
      <c r="CP18" s="61">
        <f>IFERROR(CP17/CP$8,"")</f>
        <v>3.3868171834522141E-2</v>
      </c>
      <c r="CQ18" s="62">
        <f>IF((ABS((CO18-CP18)*10000))&lt;1000,(CO18-CP18)*10000,"N/A")</f>
        <v>-3.2139460376855169</v>
      </c>
      <c r="CR18" s="65">
        <f t="shared" si="57"/>
        <v>4.6584532931936831E-2</v>
      </c>
      <c r="CS18" s="61">
        <f>IFERROR(CS17/CS$8,"")</f>
        <v>4.1840133051239577E-2</v>
      </c>
      <c r="CT18" s="62">
        <f>IF((ABS((CR18-CS18)*10000))&lt;100,(CR18-CS18)*10000,"N/A")</f>
        <v>47.443998806972544</v>
      </c>
      <c r="CU18" s="65">
        <f t="shared" si="58"/>
        <v>3.2380541154249425E-2</v>
      </c>
      <c r="CV18" s="61">
        <f>IFERROR(CV17/CV$8,"")</f>
        <v>4.1227832270051147E-2</v>
      </c>
      <c r="CW18" s="62">
        <f>(CU18-CV18)*10000</f>
        <v>-88.472911158017226</v>
      </c>
      <c r="CX18" s="65">
        <f t="shared" si="59"/>
        <v>7.5458922677561616E-2</v>
      </c>
      <c r="CY18" s="61">
        <f>IFERROR(CY17/CY$8,"")</f>
        <v>7.8678412996747854E-2</v>
      </c>
      <c r="CZ18" s="62">
        <f>(CX18-CY18)*10000</f>
        <v>-32.194903191862387</v>
      </c>
      <c r="DA18" s="65">
        <f t="shared" si="60"/>
        <v>3.9759138713690044E-2</v>
      </c>
      <c r="DB18" s="61">
        <f>IFERROR(DB17/DB$8,"")</f>
        <v>3.7830575513413109E-2</v>
      </c>
      <c r="DC18" s="62">
        <f>IF((ABS((DA18-DB18)*10000))&lt;100,(DA18-DB18)*10000,"N/A")</f>
        <v>19.285632002769351</v>
      </c>
      <c r="DD18" s="65">
        <f t="shared" si="61"/>
        <v>3.739482983938127E-2</v>
      </c>
      <c r="DE18" s="61">
        <f>IFERROR(DE17/DE$8,"")</f>
        <v>3.8953171133298783E-2</v>
      </c>
      <c r="DF18" s="62">
        <f>(DD18-DE18)*10000</f>
        <v>-15.583412939175131</v>
      </c>
      <c r="DG18" s="65">
        <f t="shared" si="62"/>
        <v>4.790516730629997E-2</v>
      </c>
      <c r="DH18" s="61">
        <f>IFERROR(DH17/DH$8,"")</f>
        <v>5.0186545119777354E-2</v>
      </c>
      <c r="DI18" s="62">
        <f>(DG18-DH18)*10000</f>
        <v>-22.813778134773838</v>
      </c>
      <c r="DJ18" s="63"/>
      <c r="DK18" s="65">
        <f>IFERROR(DK17/DK$8,"")</f>
        <v>4.576777374781759E-2</v>
      </c>
      <c r="DL18" s="61">
        <f>IFERROR(DL17/DL$8,"")</f>
        <v>3.354677723075359E-2</v>
      </c>
      <c r="DM18" s="62">
        <f>(DK18-DL18)*10000</f>
        <v>122.20996517064</v>
      </c>
      <c r="DN18" s="65">
        <f>IFERROR(DN17/DN$8,"")</f>
        <v>4.6241945828792104E-2</v>
      </c>
      <c r="DO18" s="61">
        <f>IFERROR(DO17/DO$8,"")</f>
        <v>4.6584532931936831E-2</v>
      </c>
      <c r="DP18" s="62">
        <f>(DN18-DO18)*10000</f>
        <v>-3.4258710314472722</v>
      </c>
      <c r="DQ18" s="65">
        <f>IFERROR(DQ17/DQ$8,"")</f>
        <v>5.1900197341071028E-2</v>
      </c>
      <c r="DR18" s="61">
        <f>IFERROR(DR17/DR$8,"")</f>
        <v>3.2380541154249425E-2</v>
      </c>
      <c r="DS18" s="62">
        <f>(DQ18-DR18)*10000</f>
        <v>195.19656186821604</v>
      </c>
      <c r="DT18" s="65">
        <f>IFERROR(DT17/DT$8,"")</f>
        <v>8.1290083352582435E-2</v>
      </c>
      <c r="DU18" s="61">
        <f>IFERROR(DU17/DU$8,"")</f>
        <v>7.5458922677561616E-2</v>
      </c>
      <c r="DV18" s="62">
        <f>(DT18-DU18)*10000</f>
        <v>58.311606750208192</v>
      </c>
      <c r="DW18" s="65">
        <f>IFERROR(DW17/DW$8,"")</f>
        <v>4.6000996027200619E-2</v>
      </c>
      <c r="DX18" s="61">
        <f>IFERROR(DX17/DX$8,"")</f>
        <v>3.9759138713690044E-2</v>
      </c>
      <c r="DY18" s="62">
        <f>(DW18-DX18)*10000</f>
        <v>62.418573135105753</v>
      </c>
      <c r="DZ18" s="65">
        <f>IFERROR(DZ17/DZ$8,"")</f>
        <v>4.8104080612919015E-2</v>
      </c>
      <c r="EA18" s="61">
        <f>IFERROR(EA17/EA$8,"")</f>
        <v>3.739482983938127E-2</v>
      </c>
      <c r="EB18" s="62">
        <f>(DZ18-EA18)*10000</f>
        <v>107.09250773537744</v>
      </c>
      <c r="EC18" s="65">
        <f>IFERROR(EC17/EC$8,"")</f>
        <v>5.8385328072845522E-2</v>
      </c>
      <c r="ED18" s="61">
        <f>IFERROR(ED17/ED$8,"")</f>
        <v>4.790516730629997E-2</v>
      </c>
      <c r="EE18" s="62">
        <f>(EC18-ED18)*10000</f>
        <v>104.80160766545552</v>
      </c>
      <c r="EF18" s="63"/>
      <c r="EG18" s="65">
        <f>IFERROR(EG17/EG$8,"")</f>
        <v>4.5866474053377612E-2</v>
      </c>
      <c r="EH18" s="61">
        <f>IFERROR(EH17/EH$8,"")</f>
        <v>4.576777374781759E-2</v>
      </c>
      <c r="EI18" s="62">
        <f>(EG18-EH18)*10000</f>
        <v>0.98700305560021906</v>
      </c>
      <c r="EJ18" s="65">
        <f>IFERROR(EJ17/EJ$8,"")</f>
        <v>4.8068404768491578E-2</v>
      </c>
      <c r="EK18" s="61">
        <f>IFERROR(EK17/EK$8,"")</f>
        <v>4.6241945828792104E-2</v>
      </c>
      <c r="EL18" s="62">
        <f>(EJ18-EK18)*10000</f>
        <v>18.26458939699474</v>
      </c>
      <c r="EM18" s="65">
        <f>IFERROR(EM17/EM$8,"")</f>
        <v>4.6981054774979179E-2</v>
      </c>
      <c r="EN18" s="61">
        <f>IFERROR(EN17/EN$8,"")</f>
        <v>5.1900197341071028E-2</v>
      </c>
      <c r="EO18" s="62">
        <f>(EM18-EN18)*10000</f>
        <v>-49.191425660918483</v>
      </c>
      <c r="EP18" s="65" t="str">
        <f>IFERROR(EP17/EP$8,"")</f>
        <v/>
      </c>
      <c r="EQ18" s="61">
        <f>IFERROR(EQ17/EQ$8,"")</f>
        <v>8.1290083352582435E-2</v>
      </c>
      <c r="ER18" s="62" t="e">
        <f>(EP18-EQ18)*10000</f>
        <v>#VALUE!</v>
      </c>
      <c r="ES18" s="65">
        <f>IFERROR(ES17/ES$8,"")</f>
        <v>4.6981054774979179E-2</v>
      </c>
      <c r="ET18" s="61">
        <f>IFERROR(ET17/ET$8,"")</f>
        <v>4.6000996027200619E-2</v>
      </c>
      <c r="EU18" s="62">
        <f>(ES18-ET18)*10000</f>
        <v>9.8005874777856015</v>
      </c>
      <c r="EV18" s="65" t="str">
        <f>IFERROR(EV17/EV$8,"")</f>
        <v/>
      </c>
      <c r="EW18" s="61">
        <f>IFERROR(EW17/EW$8,"")</f>
        <v>4.8104080612919015E-2</v>
      </c>
      <c r="EX18" s="62" t="e">
        <f>(EV18-EW18)*10000</f>
        <v>#VALUE!</v>
      </c>
      <c r="EY18" s="65" t="str">
        <f>IFERROR(EY17/EY$8,"")</f>
        <v/>
      </c>
      <c r="EZ18" s="61">
        <f>IFERROR(EZ17/EZ$8,"")</f>
        <v>5.8385328072845522E-2</v>
      </c>
      <c r="FA18" s="62" t="e">
        <f>(EY18-EZ18)*10000</f>
        <v>#VALUE!</v>
      </c>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row>
    <row r="19" spans="1:223" hidden="1" outlineLevel="1">
      <c r="A19" s="43" t="s">
        <v>15</v>
      </c>
      <c r="B19" s="43"/>
      <c r="C19" s="54" t="s">
        <v>15</v>
      </c>
      <c r="D19" s="44" t="s">
        <v>134</v>
      </c>
      <c r="E19" s="45">
        <v>-85496</v>
      </c>
      <c r="F19" s="45">
        <v>-30800</v>
      </c>
      <c r="G19" s="46" t="str">
        <f t="shared" ref="G19:G33" si="167">IFERROR(IF((ABS((E19/F19)-1))&lt;100%,(E19/F19)-1,"N/A"),"")</f>
        <v>N/A</v>
      </c>
      <c r="H19" s="45">
        <v>-131122</v>
      </c>
      <c r="I19" s="45">
        <v>60219</v>
      </c>
      <c r="J19" s="46" t="str">
        <f t="shared" ref="J19:J33" si="168">IFERROR(IF((ABS((H19/I19)-1))&lt;100%,(H19/I19)-1,"N/A"),"")</f>
        <v>N/A</v>
      </c>
      <c r="K19" s="45">
        <v>-34456</v>
      </c>
      <c r="L19" s="45">
        <v>-70212</v>
      </c>
      <c r="M19" s="46">
        <f t="shared" ref="M19:M33" si="169">IFERROR(IF((ABS((K19/L19)-1))&lt;100%,(K19/L19)-1,"N/A"),"")</f>
        <v>-0.50925767675041311</v>
      </c>
      <c r="N19" s="45">
        <v>-192811</v>
      </c>
      <c r="O19" s="45">
        <v>-46911</v>
      </c>
      <c r="P19" s="46" t="str">
        <f t="shared" ref="P19:P33" si="170">IFERROR(IF((ABS((N19/O19)-1))&lt;100%,(N19/O19)-1,"N/A"),"")</f>
        <v>N/A</v>
      </c>
      <c r="Q19" s="45">
        <v>-216618</v>
      </c>
      <c r="R19" s="45">
        <f t="shared" ref="R19" si="171">+F19+I19</f>
        <v>29419</v>
      </c>
      <c r="S19" s="46" t="str">
        <f t="shared" ref="S19:S33" si="172">IFERROR(IF((ABS((Q19/R19)-1))&lt;100%,(Q19/R19)-1,"N/A"),"")</f>
        <v>N/A</v>
      </c>
      <c r="T19" s="45">
        <v>-251074</v>
      </c>
      <c r="U19" s="45">
        <f>+R19+L19</f>
        <v>-40793</v>
      </c>
      <c r="V19" s="46" t="str">
        <f t="shared" ref="V19:V33" si="173">IFERROR(IF((ABS((T19/U19)-1))&lt;100%,(T19/U19)-1,"N/A"),"")</f>
        <v>N/A</v>
      </c>
      <c r="W19" s="45">
        <v>-443885</v>
      </c>
      <c r="X19" s="45">
        <v>-67531</v>
      </c>
      <c r="Y19" s="46" t="str">
        <f t="shared" ref="Y19:Y33" si="174">IFERROR(IF((ABS((W19/X19)-1))&lt;100%,(W19/X19)-1,"N/A"),"")</f>
        <v>N/A</v>
      </c>
      <c r="Z19" s="47"/>
      <c r="AA19" s="45">
        <v>-4886</v>
      </c>
      <c r="AB19" s="45">
        <f t="shared" ref="AB19" si="175">E19</f>
        <v>-85496</v>
      </c>
      <c r="AC19" s="46">
        <f t="shared" ref="AC19:AC33" si="176">IFERROR(IF((ABS((AA19/AB19)-1))&lt;100%,(AA19/AB19)-1,"N/A"),"")</f>
        <v>-0.94285112753813038</v>
      </c>
      <c r="AD19" s="45">
        <v>-192294</v>
      </c>
      <c r="AE19" s="45">
        <f t="shared" ref="AE19" si="177">H19</f>
        <v>-131122</v>
      </c>
      <c r="AF19" s="46">
        <f t="shared" ref="AF19:AF33" si="178">IFERROR(IF((ABS((AD19/AE19)-1))&lt;100%,(AD19/AE19)-1,"N/A"),"")</f>
        <v>0.46652735620262042</v>
      </c>
      <c r="AG19" s="45">
        <v>-123461</v>
      </c>
      <c r="AH19" s="45">
        <f t="shared" ref="AH19" si="179">K19</f>
        <v>-34456</v>
      </c>
      <c r="AI19" s="46" t="str">
        <f t="shared" ref="AI19:AI33" si="180">IFERROR(IF((ABS((AG19/AH19)-1))&lt;100%,(AG19/AH19)-1,"N/A"),"")</f>
        <v>N/A</v>
      </c>
      <c r="AJ19" s="45">
        <v>-146771</v>
      </c>
      <c r="AK19" s="45">
        <f t="shared" ref="AK19" si="181">N19</f>
        <v>-192811</v>
      </c>
      <c r="AL19" s="46">
        <f t="shared" ref="AL19:AL33" si="182">IFERROR(IF((ABS((AJ19/AK19)-1))&lt;100%,(AJ19/AK19)-1,"N/A"),"")</f>
        <v>-0.23878305698326341</v>
      </c>
      <c r="AM19" s="45">
        <f>+AA19+AD19</f>
        <v>-197180</v>
      </c>
      <c r="AN19" s="45">
        <f t="shared" ref="AN19" si="183">Q19</f>
        <v>-216618</v>
      </c>
      <c r="AO19" s="46">
        <f t="shared" ref="AO19:AO33" si="184">IFERROR(IF((ABS((AM19/AN19)-1))&lt;100%,(AM19/AN19)-1,"N/A"),"")</f>
        <v>-8.9734001791171525E-2</v>
      </c>
      <c r="AP19" s="45">
        <f>+AM19+AG19</f>
        <v>-320641</v>
      </c>
      <c r="AQ19" s="45">
        <f t="shared" ref="AQ19" si="185">T19</f>
        <v>-251074</v>
      </c>
      <c r="AR19" s="46">
        <f t="shared" ref="AR19:AR33" si="186">IFERROR(IF((ABS((AP19/AQ19)-1))&lt;100%,(AP19/AQ19)-1,"N/A"),"")</f>
        <v>0.27707767431115915</v>
      </c>
      <c r="AS19" s="45">
        <f>+AP19+AJ19</f>
        <v>-467412</v>
      </c>
      <c r="AT19" s="45">
        <f t="shared" ref="AT19" si="187">W19</f>
        <v>-443885</v>
      </c>
      <c r="AU19" s="46">
        <f t="shared" ref="AU19:AU33" si="188">IFERROR(IF((ABS((AS19/AT19)-1))&lt;100%,(AS19/AT19)-1,"N/A"),"")</f>
        <v>5.3002466855153862E-2</v>
      </c>
      <c r="AV19" s="47"/>
      <c r="AW19" s="45">
        <f t="shared" si="77"/>
        <v>-41583</v>
      </c>
      <c r="AX19" s="45">
        <f t="shared" ref="AX19" si="189">AA19</f>
        <v>-4886</v>
      </c>
      <c r="AY19" s="46" t="str">
        <f t="shared" ref="AY19:AY33" si="190">IFERROR(IF((ABS((AW19/AX19)-1))&lt;100%,(AW19/AX19)-1,"N/A"),"")</f>
        <v>N/A</v>
      </c>
      <c r="AZ19" s="45">
        <f t="shared" si="78"/>
        <v>-11177</v>
      </c>
      <c r="BA19" s="45">
        <f t="shared" ref="BA19" si="191">AD19</f>
        <v>-192294</v>
      </c>
      <c r="BB19" s="46">
        <f t="shared" ref="BB19:BB33" si="192">IFERROR(IF((ABS((AZ19/BA19)-1))&lt;100%,(AZ19/BA19)-1,"N/A"),"")</f>
        <v>-0.94187546153286117</v>
      </c>
      <c r="BC19" s="45">
        <f t="shared" si="79"/>
        <v>16885</v>
      </c>
      <c r="BD19" s="45">
        <f t="shared" ref="BD19" si="193">AG19</f>
        <v>-123461</v>
      </c>
      <c r="BE19" s="46" t="str">
        <f t="shared" ref="BE19:BE33" si="194">IFERROR(IF((ABS((BC19/BD19)-1))&lt;100%,(BC19/BD19)-1,"N/A"),"")</f>
        <v>N/A</v>
      </c>
      <c r="BF19" s="45">
        <f t="shared" si="80"/>
        <v>-32209</v>
      </c>
      <c r="BG19" s="45">
        <f t="shared" ref="BG19" si="195">AJ19</f>
        <v>-146771</v>
      </c>
      <c r="BH19" s="46">
        <f t="shared" ref="BH19:BH33" si="196">IFERROR(IF((ABS((BF19/BG19)-1))&lt;100%,(BF19/BG19)-1,"N/A"),"")</f>
        <v>-0.78054929107248705</v>
      </c>
      <c r="BI19" s="45">
        <f t="shared" si="81"/>
        <v>-52760</v>
      </c>
      <c r="BJ19" s="45">
        <f t="shared" ref="BJ19" si="197">AM19</f>
        <v>-197180</v>
      </c>
      <c r="BK19" s="46">
        <f t="shared" ref="BK19:BK33" si="198">IFERROR(IF((ABS((BI19/BJ19)-1))&lt;100%,(BI19/BJ19)-1,"N/A"),"")</f>
        <v>-0.73242722385637493</v>
      </c>
      <c r="BL19" s="45">
        <f t="shared" si="82"/>
        <v>-35875</v>
      </c>
      <c r="BM19" s="45">
        <f t="shared" ref="BM19" si="199">AP19</f>
        <v>-320641</v>
      </c>
      <c r="BN19" s="46">
        <f t="shared" ref="BN19:BN33" si="200">IFERROR(IF((ABS((BL19/BM19)-1))&lt;100%,(BL19/BM19)-1,"N/A"),"")</f>
        <v>-0.88811474515111921</v>
      </c>
      <c r="BO19" s="45">
        <f t="shared" si="83"/>
        <v>-68084</v>
      </c>
      <c r="BP19" s="45">
        <f t="shared" ref="BP19" si="201">AS19</f>
        <v>-467412</v>
      </c>
      <c r="BQ19" s="46">
        <f t="shared" ref="BQ19:BQ33" si="202">IFERROR(IF((ABS((BO19/BP19)-1))&lt;100%,(BO19/BP19)-1,"N/A"),"")</f>
        <v>-0.85433835673880854</v>
      </c>
      <c r="BR19" s="47"/>
      <c r="BS19" s="49">
        <f t="shared" si="49"/>
        <v>-22761</v>
      </c>
      <c r="BT19" s="45">
        <v>-41583</v>
      </c>
      <c r="BU19" s="46">
        <f t="shared" ref="BU19:BU33" si="203">IFERROR(IF((ABS((BS19/BT19)-1))&lt;100%,(BS19/BT19)-1,"N/A"),"")</f>
        <v>-0.45263689488492898</v>
      </c>
      <c r="BV19" s="49">
        <f t="shared" si="50"/>
        <v>-10405</v>
      </c>
      <c r="BW19" s="45">
        <v>-11177</v>
      </c>
      <c r="BX19" s="46">
        <f t="shared" ref="BX19:BX33" si="204">IFERROR(IF((ABS((BV19/BW19)-1))&lt;100%,(BV19/BW19)-1,"N/A"),"")</f>
        <v>-6.9070412454146912E-2</v>
      </c>
      <c r="BY19" s="49">
        <f t="shared" si="51"/>
        <v>-5118</v>
      </c>
      <c r="BZ19" s="45">
        <v>16885</v>
      </c>
      <c r="CA19" s="46" t="str">
        <f t="shared" ref="CA19:CA33" si="205">IFERROR(IF((ABS((BY19/BZ19)-1))&lt;100%,(BY19/BZ19)-1,"N/A"),"")</f>
        <v>N/A</v>
      </c>
      <c r="CB19" s="49">
        <f t="shared" si="52"/>
        <v>-55036</v>
      </c>
      <c r="CC19" s="45">
        <v>-32209</v>
      </c>
      <c r="CD19" s="46">
        <f t="shared" ref="CD19:CD33" si="206">IFERROR(IF((ABS((CB19/CC19)-1))&lt;100%,(CB19/CC19)-1,"N/A"),"")</f>
        <v>0.70871495544723517</v>
      </c>
      <c r="CE19" s="49">
        <f t="shared" si="53"/>
        <v>-33166</v>
      </c>
      <c r="CF19" s="45">
        <v>-52760</v>
      </c>
      <c r="CG19" s="46">
        <f t="shared" ref="CG19:CG33" si="207">IFERROR(IF((ABS((CE19/CF19)-1))&lt;100%,(CE19/CF19)-1,"N/A"),"")</f>
        <v>-0.37137983320697499</v>
      </c>
      <c r="CH19" s="49">
        <f t="shared" si="54"/>
        <v>-38284</v>
      </c>
      <c r="CI19" s="45">
        <v>-35875</v>
      </c>
      <c r="CJ19" s="46">
        <f t="shared" ref="CJ19:CJ33" si="208">IFERROR(IF((ABS((CH19/CI19)-1))&lt;100%,(CH19/CI19)-1,"N/A"),"")</f>
        <v>6.7149825783972217E-2</v>
      </c>
      <c r="CK19" s="49">
        <f t="shared" si="55"/>
        <v>-93320</v>
      </c>
      <c r="CL19" s="45">
        <v>-68084</v>
      </c>
      <c r="CM19" s="46">
        <f t="shared" ref="CM19:CM33" si="209">IFERROR(IF((ABS((CK19/CL19)-1))&lt;100%,(CK19/CL19)-1,"N/A"),"")</f>
        <v>0.37065977322131483</v>
      </c>
      <c r="CN19" s="47"/>
      <c r="CO19" s="49">
        <f t="shared" si="56"/>
        <v>-31061</v>
      </c>
      <c r="CP19" s="45">
        <v>-22761</v>
      </c>
      <c r="CQ19" s="46">
        <f t="shared" ref="CQ19:CQ20" si="210">IFERROR(IF((ABS((CO19/CP19)-1))&lt;100%,(CO19/CP19)-1,"N/A"),"")</f>
        <v>0.36465884627213208</v>
      </c>
      <c r="CR19" s="49">
        <f t="shared" si="57"/>
        <v>-38166</v>
      </c>
      <c r="CS19" s="45">
        <v>-10405</v>
      </c>
      <c r="CT19" s="46" t="str">
        <f t="shared" ref="CT19:CT20" si="211">IFERROR(IF((ABS((CR19/CS19)-1))&lt;100%,(CR19/CS19)-1,"N/A"),"")</f>
        <v>N/A</v>
      </c>
      <c r="CU19" s="49">
        <f t="shared" si="58"/>
        <v>-19269</v>
      </c>
      <c r="CV19" s="45">
        <v>-5118</v>
      </c>
      <c r="CW19" s="46">
        <f t="shared" si="139"/>
        <v>2.7649472450175852</v>
      </c>
      <c r="CX19" s="49">
        <f t="shared" si="59"/>
        <v>-54087</v>
      </c>
      <c r="CY19" s="45">
        <v>-55036</v>
      </c>
      <c r="CZ19" s="46">
        <f t="shared" ref="CZ19:CZ22" si="212">IF(AND(CX19&lt;0,CY19&lt;0),((CX19-CY19)/CY19),((CX19-CY19)/ABS(CY19)))</f>
        <v>-1.7243258957773094E-2</v>
      </c>
      <c r="DA19" s="49">
        <f t="shared" si="60"/>
        <v>-69227</v>
      </c>
      <c r="DB19" s="45">
        <v>-33166</v>
      </c>
      <c r="DC19" s="46" t="str">
        <f t="shared" ref="DC19:DC20" si="213">IFERROR(IF((ABS((DA19/DB19)-1))&lt;100%,(DA19/DB19)-1,"N/A"),"")</f>
        <v>N/A</v>
      </c>
      <c r="DD19" s="49">
        <f t="shared" si="61"/>
        <v>-88496</v>
      </c>
      <c r="DE19" s="45">
        <v>-38284</v>
      </c>
      <c r="DF19" s="46">
        <f t="shared" ref="DF19:DF20" si="214">IF(AND(DD19&lt;0,DE19&lt;0),((DD19-DE19)/DE19),((DD19-DE19)/ABS(DE19)))</f>
        <v>1.3115661895308746</v>
      </c>
      <c r="DG19" s="49">
        <f t="shared" si="62"/>
        <v>-142583</v>
      </c>
      <c r="DH19" s="45">
        <v>-93320</v>
      </c>
      <c r="DI19" s="46">
        <f t="shared" ref="DI19:DI20" si="215">IF(AND(DG19&lt;0,DH19&lt;0),((DG19-DH19)/DH19),((DG19-DH19)/ABS(DH19)))</f>
        <v>0.52789327046720957</v>
      </c>
      <c r="DJ19" s="47"/>
      <c r="DK19" s="49">
        <v>-9666</v>
      </c>
      <c r="DL19" s="45">
        <v>-31061</v>
      </c>
      <c r="DM19" s="46">
        <f t="shared" ref="DM19" si="216">IF(AND(DK19&lt;0,DL19&lt;0),((DK19-DL19)/DL19),((DK19-DL19)/ABS(DL19)))</f>
        <v>-0.68880589807153669</v>
      </c>
      <c r="DN19" s="49">
        <v>-13746</v>
      </c>
      <c r="DO19" s="45">
        <v>-38166</v>
      </c>
      <c r="DP19" s="46">
        <f t="shared" ref="DP19" si="217">IF(AND(DN19&lt;0,DO19&lt;0),((DN19-DO19)/DO19),((DN19-DO19)/ABS(DO19)))</f>
        <v>-0.63983650369438771</v>
      </c>
      <c r="DQ19" s="49">
        <v>-17178</v>
      </c>
      <c r="DR19" s="45">
        <v>-19269</v>
      </c>
      <c r="DS19" s="46">
        <f t="shared" ref="DS19" si="218">IF(AND(DQ19&lt;0,DR19&lt;0),((DQ19-DR19)/DR19),((DQ19-DR19)/ABS(DR19)))</f>
        <v>-0.10851626965592402</v>
      </c>
      <c r="DT19" s="49">
        <v>-28021</v>
      </c>
      <c r="DU19" s="45">
        <v>-54087</v>
      </c>
      <c r="DV19" s="46">
        <f t="shared" ref="DV19" si="219">IF(AND(DT19&lt;0,DU19&lt;0),((DT19-DU19)/DU19),((DT19-DU19)/ABS(DU19)))</f>
        <v>-0.48192726533178026</v>
      </c>
      <c r="DW19" s="49">
        <v>-23412</v>
      </c>
      <c r="DX19" s="45">
        <v>-69227</v>
      </c>
      <c r="DY19" s="46">
        <f t="shared" ref="DY19" si="220">IF(AND(DW19&lt;0,DX19&lt;0),((DW19-DX19)/DX19),((DW19-DX19)/ABS(DX19)))</f>
        <v>-0.66180825400494026</v>
      </c>
      <c r="DZ19" s="49">
        <v>-40590</v>
      </c>
      <c r="EA19" s="45">
        <v>-88496</v>
      </c>
      <c r="EB19" s="46">
        <f t="shared" ref="EB19" si="221">IF(AND(DZ19&lt;0,EA19&lt;0),((DZ19-EA19)/EA19),((DZ19-EA19)/ABS(EA19)))</f>
        <v>-0.54133520159103232</v>
      </c>
      <c r="EC19" s="49">
        <v>-68611</v>
      </c>
      <c r="ED19" s="45">
        <v>-142583</v>
      </c>
      <c r="EE19" s="46">
        <f t="shared" ref="EE19" si="222">IF(AND(EC19&lt;0,ED19&lt;0),((EC19-ED19)/ED19),((EC19-ED19)/ABS(ED19)))</f>
        <v>-0.51879957638708685</v>
      </c>
      <c r="EF19" s="47"/>
      <c r="EG19" s="49">
        <v>-2993</v>
      </c>
      <c r="EH19" s="45">
        <v>-9666</v>
      </c>
      <c r="EI19" s="46">
        <f t="shared" ref="EI19" si="223">IF(AND(EG19&lt;0,EH19&lt;0),((EG19-EH19)/EH19),((EG19-EH19)/ABS(EH19)))</f>
        <v>-0.69035795572108416</v>
      </c>
      <c r="EJ19" s="49">
        <v>10511</v>
      </c>
      <c r="EK19" s="45">
        <v>-13746</v>
      </c>
      <c r="EL19" s="46">
        <f t="shared" ref="EL19" si="224">IF(AND(EJ19&lt;0,EK19&lt;0),((EJ19-EK19)/EK19),((EJ19-EK19)/ABS(EK19)))</f>
        <v>1.7646588098355884</v>
      </c>
      <c r="EM19" s="49">
        <v>-7518</v>
      </c>
      <c r="EN19" s="45">
        <v>-17178</v>
      </c>
      <c r="EO19" s="46">
        <f t="shared" ref="EO19" si="225">IF(AND(EM19&lt;0,EN19&lt;0),((EM19-EN19)/EN19),((EM19-EN19)/ABS(EN19)))</f>
        <v>-0.56234718826405872</v>
      </c>
      <c r="EP19" s="49">
        <v>0</v>
      </c>
      <c r="EQ19" s="45">
        <v>-28021</v>
      </c>
      <c r="ER19" s="46">
        <f t="shared" ref="ER19" si="226">IF(AND(EP19&lt;0,EQ19&lt;0),((EP19-EQ19)/EQ19),((EP19-EQ19)/ABS(EQ19)))</f>
        <v>1</v>
      </c>
      <c r="ES19" s="49">
        <v>7518</v>
      </c>
      <c r="ET19" s="45">
        <v>-23412</v>
      </c>
      <c r="EU19" s="46">
        <f t="shared" ref="EU19" si="227">IF(AND(ES19&lt;0,ET19&lt;0),((ES19-ET19)/ET19),((ES19-ET19)/ABS(ET19)))</f>
        <v>1.3211173757047667</v>
      </c>
      <c r="EV19" s="49">
        <v>0</v>
      </c>
      <c r="EW19" s="45">
        <v>-40590</v>
      </c>
      <c r="EX19" s="46">
        <f t="shared" ref="EX19" si="228">IF(AND(EV19&lt;0,EW19&lt;0),((EV19-EW19)/EW19),((EV19-EW19)/ABS(EW19)))</f>
        <v>1</v>
      </c>
      <c r="EY19" s="49">
        <v>0</v>
      </c>
      <c r="EZ19" s="45">
        <v>-68611</v>
      </c>
      <c r="FA19" s="46">
        <f t="shared" ref="FA19" si="229">IF(AND(EY19&lt;0,EZ19&lt;0),((EY19-EZ19)/EZ19),((EY19-EZ19)/ABS(EZ19)))</f>
        <v>1</v>
      </c>
    </row>
    <row r="20" spans="1:223" s="25" customFormat="1" hidden="1" outlineLevel="1">
      <c r="A20" s="50" t="s">
        <v>16</v>
      </c>
      <c r="B20" s="50"/>
      <c r="C20" s="77" t="s">
        <v>16</v>
      </c>
      <c r="D20" s="78" t="s">
        <v>257</v>
      </c>
      <c r="E20" s="71">
        <f>+E17+E19</f>
        <v>257575</v>
      </c>
      <c r="F20" s="71">
        <v>89415</v>
      </c>
      <c r="G20" s="72" t="str">
        <f t="shared" si="167"/>
        <v>N/A</v>
      </c>
      <c r="H20" s="71">
        <f>+H17+H19</f>
        <v>342858</v>
      </c>
      <c r="I20" s="71">
        <f>+I17+I19</f>
        <v>216835</v>
      </c>
      <c r="J20" s="72">
        <f t="shared" si="168"/>
        <v>0.58119307307399626</v>
      </c>
      <c r="K20" s="71">
        <f>+K17+K19</f>
        <v>373310</v>
      </c>
      <c r="L20" s="71">
        <f>+L17+L19</f>
        <v>264682</v>
      </c>
      <c r="M20" s="72">
        <f t="shared" si="169"/>
        <v>0.41040947249907433</v>
      </c>
      <c r="N20" s="71">
        <f>+N17+N19</f>
        <v>604528</v>
      </c>
      <c r="O20" s="71">
        <f>+O17+O19</f>
        <v>814570</v>
      </c>
      <c r="P20" s="72">
        <f t="shared" si="170"/>
        <v>-0.25785629227690687</v>
      </c>
      <c r="Q20" s="71">
        <f>+Q17+Q19</f>
        <v>600433</v>
      </c>
      <c r="R20" s="71">
        <f>+R17+R19</f>
        <v>306250</v>
      </c>
      <c r="S20" s="72">
        <f t="shared" si="172"/>
        <v>0.96059755102040811</v>
      </c>
      <c r="T20" s="71">
        <f>+T17+T19</f>
        <v>973743</v>
      </c>
      <c r="U20" s="71">
        <f>+U17+U19</f>
        <v>570931</v>
      </c>
      <c r="V20" s="72">
        <f t="shared" si="173"/>
        <v>0.7055353449015731</v>
      </c>
      <c r="W20" s="71">
        <f>+W17+W19</f>
        <v>1578271</v>
      </c>
      <c r="X20" s="71">
        <v>1350362</v>
      </c>
      <c r="Y20" s="72">
        <f t="shared" si="174"/>
        <v>0.16877622444944396</v>
      </c>
      <c r="Z20" s="73"/>
      <c r="AA20" s="71">
        <f>+AA17+AA19</f>
        <v>420373</v>
      </c>
      <c r="AB20" s="71">
        <f>+AB17+AB19</f>
        <v>257575</v>
      </c>
      <c r="AC20" s="72">
        <f t="shared" si="176"/>
        <v>0.63204115306221498</v>
      </c>
      <c r="AD20" s="71">
        <f>+AD17+AD19</f>
        <v>621235</v>
      </c>
      <c r="AE20" s="71">
        <f>+AE17+AE19</f>
        <v>342858</v>
      </c>
      <c r="AF20" s="72">
        <f t="shared" si="178"/>
        <v>0.81193088683944947</v>
      </c>
      <c r="AG20" s="71">
        <f>+AG17+AG19</f>
        <v>290622</v>
      </c>
      <c r="AH20" s="71">
        <f>+AH17+AH19</f>
        <v>373310</v>
      </c>
      <c r="AI20" s="72">
        <f t="shared" si="180"/>
        <v>-0.22149955800808974</v>
      </c>
      <c r="AJ20" s="71">
        <f>+AJ17+AJ19</f>
        <v>799333</v>
      </c>
      <c r="AK20" s="71">
        <f>+AK17+AK19</f>
        <v>604528</v>
      </c>
      <c r="AL20" s="72">
        <f t="shared" si="182"/>
        <v>0.32224313844850849</v>
      </c>
      <c r="AM20" s="71">
        <f>+AM17+AM19</f>
        <v>1041608</v>
      </c>
      <c r="AN20" s="71">
        <f>+AN17+AN19</f>
        <v>600433</v>
      </c>
      <c r="AO20" s="72">
        <f t="shared" si="184"/>
        <v>0.73476141384634097</v>
      </c>
      <c r="AP20" s="71">
        <f>+AP17+AP19</f>
        <v>1332230</v>
      </c>
      <c r="AQ20" s="71">
        <f>+AQ17+AQ19</f>
        <v>973743</v>
      </c>
      <c r="AR20" s="72">
        <f t="shared" si="186"/>
        <v>0.36815360931991292</v>
      </c>
      <c r="AS20" s="71">
        <f>+AS17+AS19</f>
        <v>2131563</v>
      </c>
      <c r="AT20" s="71">
        <f>+AT17+AT19</f>
        <v>1578271</v>
      </c>
      <c r="AU20" s="72">
        <f t="shared" si="188"/>
        <v>0.35056843850010555</v>
      </c>
      <c r="AV20" s="73"/>
      <c r="AW20" s="79">
        <f t="shared" si="77"/>
        <v>106890</v>
      </c>
      <c r="AX20" s="71">
        <f>+AX17+AX19</f>
        <v>420373</v>
      </c>
      <c r="AY20" s="72">
        <f t="shared" si="190"/>
        <v>-0.7457258196887051</v>
      </c>
      <c r="AZ20" s="79">
        <f t="shared" si="78"/>
        <v>151250</v>
      </c>
      <c r="BA20" s="71">
        <f>+BA17+BA19</f>
        <v>621235</v>
      </c>
      <c r="BB20" s="72">
        <f t="shared" si="192"/>
        <v>-0.7565333569422199</v>
      </c>
      <c r="BC20" s="79">
        <f t="shared" si="79"/>
        <v>142842</v>
      </c>
      <c r="BD20" s="71">
        <f>+BD17+BD19</f>
        <v>290622</v>
      </c>
      <c r="BE20" s="72">
        <f t="shared" si="194"/>
        <v>-0.50849557156719039</v>
      </c>
      <c r="BF20" s="71">
        <f t="shared" si="80"/>
        <v>253713</v>
      </c>
      <c r="BG20" s="71">
        <f>+BG17+BG19</f>
        <v>799333</v>
      </c>
      <c r="BH20" s="72">
        <f t="shared" si="196"/>
        <v>-0.68259411284158167</v>
      </c>
      <c r="BI20" s="79">
        <f t="shared" si="81"/>
        <v>258140</v>
      </c>
      <c r="BJ20" s="71">
        <f>+BJ17+BJ19</f>
        <v>1041608</v>
      </c>
      <c r="BK20" s="72">
        <f t="shared" si="198"/>
        <v>-0.75217164230689471</v>
      </c>
      <c r="BL20" s="79">
        <f t="shared" si="82"/>
        <v>400982</v>
      </c>
      <c r="BM20" s="71">
        <f>+BM17+BM19</f>
        <v>1332230</v>
      </c>
      <c r="BN20" s="72">
        <f t="shared" si="200"/>
        <v>-0.69901443444450284</v>
      </c>
      <c r="BO20" s="71">
        <f t="shared" si="83"/>
        <v>654695</v>
      </c>
      <c r="BP20" s="71">
        <f>+BP17+BP19</f>
        <v>2131563</v>
      </c>
      <c r="BQ20" s="72">
        <f t="shared" si="202"/>
        <v>-0.69285683791658981</v>
      </c>
      <c r="BR20" s="73"/>
      <c r="BS20" s="80">
        <f t="shared" si="49"/>
        <v>102340</v>
      </c>
      <c r="BT20" s="79">
        <v>106890</v>
      </c>
      <c r="BU20" s="72">
        <f t="shared" si="203"/>
        <v>-4.2567125081859891E-2</v>
      </c>
      <c r="BV20" s="80">
        <f t="shared" si="50"/>
        <v>142325</v>
      </c>
      <c r="BW20" s="79">
        <v>151250</v>
      </c>
      <c r="BX20" s="72">
        <f t="shared" si="204"/>
        <v>-5.9008264462809934E-2</v>
      </c>
      <c r="BY20" s="80">
        <f t="shared" si="51"/>
        <v>144311</v>
      </c>
      <c r="BZ20" s="79">
        <v>142842</v>
      </c>
      <c r="CA20" s="72">
        <f t="shared" si="205"/>
        <v>1.0284090113552136E-2</v>
      </c>
      <c r="CB20" s="80">
        <f t="shared" si="52"/>
        <v>285211</v>
      </c>
      <c r="CC20" s="71">
        <v>253713</v>
      </c>
      <c r="CD20" s="72">
        <f t="shared" si="206"/>
        <v>0.12414815165166937</v>
      </c>
      <c r="CE20" s="80">
        <f t="shared" si="53"/>
        <v>244665</v>
      </c>
      <c r="CF20" s="79">
        <v>258140</v>
      </c>
      <c r="CG20" s="72">
        <f t="shared" si="207"/>
        <v>-5.2200356395754266E-2</v>
      </c>
      <c r="CH20" s="80">
        <f t="shared" si="54"/>
        <v>388976</v>
      </c>
      <c r="CI20" s="79">
        <v>400982</v>
      </c>
      <c r="CJ20" s="72">
        <f t="shared" si="208"/>
        <v>-2.99414936331307E-2</v>
      </c>
      <c r="CK20" s="80">
        <f t="shared" si="55"/>
        <v>674187</v>
      </c>
      <c r="CL20" s="71">
        <v>654695</v>
      </c>
      <c r="CM20" s="72">
        <f t="shared" si="209"/>
        <v>2.9772642222714474E-2</v>
      </c>
      <c r="CN20" s="73"/>
      <c r="CO20" s="80">
        <f t="shared" si="56"/>
        <v>104885</v>
      </c>
      <c r="CP20" s="79">
        <v>102340</v>
      </c>
      <c r="CQ20" s="72">
        <f t="shared" si="210"/>
        <v>2.4868086769591624E-2</v>
      </c>
      <c r="CR20" s="80">
        <f t="shared" si="57"/>
        <v>133659</v>
      </c>
      <c r="CS20" s="79">
        <v>142325</v>
      </c>
      <c r="CT20" s="72">
        <f t="shared" si="211"/>
        <v>-6.0888810820305617E-2</v>
      </c>
      <c r="CU20" s="80">
        <f t="shared" si="58"/>
        <v>98918</v>
      </c>
      <c r="CV20" s="79">
        <v>144311</v>
      </c>
      <c r="CW20" s="72">
        <f t="shared" si="139"/>
        <v>-0.31454982641655871</v>
      </c>
      <c r="CX20" s="80">
        <f t="shared" si="59"/>
        <v>273783</v>
      </c>
      <c r="CY20" s="71">
        <v>285211</v>
      </c>
      <c r="CZ20" s="72">
        <f t="shared" si="212"/>
        <v>-4.0068580805088162E-2</v>
      </c>
      <c r="DA20" s="80">
        <f t="shared" si="60"/>
        <v>238544</v>
      </c>
      <c r="DB20" s="79">
        <v>244665</v>
      </c>
      <c r="DC20" s="72">
        <f t="shared" si="213"/>
        <v>-2.5017881593198843E-2</v>
      </c>
      <c r="DD20" s="80">
        <f t="shared" si="61"/>
        <v>337462</v>
      </c>
      <c r="DE20" s="79">
        <v>388976</v>
      </c>
      <c r="DF20" s="72">
        <f t="shared" si="214"/>
        <v>-0.13243490600962526</v>
      </c>
      <c r="DG20" s="80">
        <f t="shared" si="62"/>
        <v>611245</v>
      </c>
      <c r="DH20" s="71">
        <v>674187</v>
      </c>
      <c r="DI20" s="72">
        <f t="shared" si="215"/>
        <v>-9.3359854165090697E-2</v>
      </c>
      <c r="DJ20" s="73"/>
      <c r="DK20" s="80">
        <v>165129</v>
      </c>
      <c r="DL20" s="79">
        <v>104885</v>
      </c>
      <c r="DM20" s="72">
        <f t="shared" si="63"/>
        <v>0.57438146541450164</v>
      </c>
      <c r="DN20" s="80">
        <v>157196</v>
      </c>
      <c r="DO20" s="79">
        <v>133659</v>
      </c>
      <c r="DP20" s="72">
        <f t="shared" si="64"/>
        <v>0.176097382144113</v>
      </c>
      <c r="DQ20" s="80">
        <v>198927</v>
      </c>
      <c r="DR20" s="79">
        <v>98918</v>
      </c>
      <c r="DS20" s="72">
        <f t="shared" si="65"/>
        <v>1.0110293374310035</v>
      </c>
      <c r="DT20" s="80">
        <v>398156</v>
      </c>
      <c r="DU20" s="71">
        <v>273783</v>
      </c>
      <c r="DV20" s="72">
        <f t="shared" si="66"/>
        <v>0.45427583158925133</v>
      </c>
      <c r="DW20" s="80">
        <v>322325</v>
      </c>
      <c r="DX20" s="79">
        <v>238544</v>
      </c>
      <c r="DY20" s="72">
        <f t="shared" si="67"/>
        <v>0.35121822389160912</v>
      </c>
      <c r="DZ20" s="80">
        <v>521252</v>
      </c>
      <c r="EA20" s="79">
        <v>337462</v>
      </c>
      <c r="EB20" s="72">
        <f t="shared" si="68"/>
        <v>0.54462428362304494</v>
      </c>
      <c r="EC20" s="80">
        <v>919408</v>
      </c>
      <c r="ED20" s="71">
        <v>611245</v>
      </c>
      <c r="EE20" s="72">
        <f t="shared" si="69"/>
        <v>0.50415627121694251</v>
      </c>
      <c r="EF20" s="73"/>
      <c r="EG20" s="80">
        <v>208083</v>
      </c>
      <c r="EH20" s="79">
        <v>165129</v>
      </c>
      <c r="EI20" s="72">
        <f t="shared" ref="EI20" si="230">(EG20-EH20)/ABS(EH20)</f>
        <v>0.26012390313027994</v>
      </c>
      <c r="EJ20" s="80">
        <v>237260</v>
      </c>
      <c r="EK20" s="79">
        <v>157196</v>
      </c>
      <c r="EL20" s="72">
        <f t="shared" ref="EL20" si="231">(EJ20-EK20)/ABS(EK20)</f>
        <v>0.50932593704674423</v>
      </c>
      <c r="EM20" s="80">
        <v>-445343</v>
      </c>
      <c r="EN20" s="79">
        <v>198927</v>
      </c>
      <c r="EO20" s="72">
        <f t="shared" ref="EO20" si="232">(EM20-EN20)/ABS(EN20)</f>
        <v>-3.2387257637223703</v>
      </c>
      <c r="EP20" s="80">
        <v>0</v>
      </c>
      <c r="EQ20" s="71">
        <v>398156</v>
      </c>
      <c r="ER20" s="72">
        <f t="shared" ref="ER20" si="233">(EP20-EQ20)/ABS(EQ20)</f>
        <v>-1</v>
      </c>
      <c r="ES20" s="80">
        <v>445343</v>
      </c>
      <c r="ET20" s="79">
        <v>322325</v>
      </c>
      <c r="EU20" s="72">
        <f t="shared" ref="EU20" si="234">(ES20-ET20)/ABS(ET20)</f>
        <v>0.38165826417435816</v>
      </c>
      <c r="EV20" s="80">
        <v>0</v>
      </c>
      <c r="EW20" s="79">
        <v>521252</v>
      </c>
      <c r="EX20" s="72">
        <f t="shared" ref="EX20" si="235">(EV20-EW20)/ABS(EW20)</f>
        <v>-1</v>
      </c>
      <c r="EY20" s="80">
        <v>0</v>
      </c>
      <c r="EZ20" s="71">
        <v>919408</v>
      </c>
      <c r="FA20" s="72">
        <f t="shared" ref="FA20" si="236">(EY20-EZ20)/ABS(EZ20)</f>
        <v>-1</v>
      </c>
    </row>
    <row r="21" spans="1:223" s="67" customFormat="1" ht="12" hidden="1" outlineLevel="1">
      <c r="A21" s="58" t="s">
        <v>17</v>
      </c>
      <c r="B21" s="58"/>
      <c r="C21" s="59" t="s">
        <v>17</v>
      </c>
      <c r="D21" s="60" t="s">
        <v>18</v>
      </c>
      <c r="E21" s="61">
        <f>IFERROR(E20/E$8,"")</f>
        <v>2.1499493135311794E-2</v>
      </c>
      <c r="F21" s="61">
        <f>IFERROR(F20/F$8,"")</f>
        <v>2.8923788574755773E-2</v>
      </c>
      <c r="G21" s="62">
        <f>IF((ABS((E21-F21)*10000))&lt;100,(E21-F21)*10000,"N/A")</f>
        <v>-74.242954394439792</v>
      </c>
      <c r="H21" s="61">
        <f>IFERROR(H20/H$8,"")</f>
        <v>2.8896406377237935E-2</v>
      </c>
      <c r="I21" s="61">
        <f>IFERROR(I20/I$8,"")</f>
        <v>7.3418000962270663E-2</v>
      </c>
      <c r="J21" s="62" t="str">
        <f>IF((ABS((H21-I21)*10000))&lt;100,(H21-I21)*10000,"N/A")</f>
        <v>N/A</v>
      </c>
      <c r="K21" s="61">
        <f>IFERROR(K20/K$8,"")</f>
        <v>2.9111980487307305E-2</v>
      </c>
      <c r="L21" s="61">
        <f>IFERROR(L20/L$8,"")</f>
        <v>3.7904569651483373E-2</v>
      </c>
      <c r="M21" s="62">
        <f>IF((ABS((K21-L21)*10000))&lt;100,(K21-L21)*10000,"N/A")</f>
        <v>-87.925891641760686</v>
      </c>
      <c r="N21" s="61">
        <f>IFERROR(N20/N$8,"")</f>
        <v>4.0468805886790464E-2</v>
      </c>
      <c r="O21" s="61">
        <f>IFERROR(O20/O$8,"")</f>
        <v>6.507266582158025E-2</v>
      </c>
      <c r="P21" s="62" t="str">
        <f>IF((ABS((N21-O21)*10000))&lt;100,(N21-O21)*10000,"N/A")</f>
        <v>N/A</v>
      </c>
      <c r="Q21" s="61">
        <f>IFERROR(Q20/Q$8,"")</f>
        <v>2.5180044829255423E-2</v>
      </c>
      <c r="R21" s="61">
        <f>IFERROR(R20/R$8,"")</f>
        <v>5.067432845966257E-2</v>
      </c>
      <c r="S21" s="62" t="str">
        <f>IF((ABS((Q21-R21)*10000))&lt;100,(Q21-R21)*10000,"N/A")</f>
        <v>N/A</v>
      </c>
      <c r="T21" s="61">
        <f>IFERROR(T20/T$8,"")</f>
        <v>2.6555059075784034E-2</v>
      </c>
      <c r="U21" s="61">
        <f>IFERROR(U20/U$8,"")</f>
        <v>4.3828941452273611E-2</v>
      </c>
      <c r="V21" s="62" t="str">
        <f>IF((ABS((T21-U21)*10000))&lt;100,(T21-U21)*10000,"N/A")</f>
        <v>N/A</v>
      </c>
      <c r="W21" s="61">
        <f>IFERROR(W20/W$8,"")</f>
        <v>3.0582525165454927E-2</v>
      </c>
      <c r="X21" s="61">
        <f>IFERROR(X20/X$8,"")</f>
        <v>5.6157515951424875E-2</v>
      </c>
      <c r="Y21" s="62" t="str">
        <f>IF((ABS((W21-X21)*10000))&lt;100,(W21-X21)*10000,"N/A")</f>
        <v>N/A</v>
      </c>
      <c r="Z21" s="63"/>
      <c r="AA21" s="61">
        <f>IFERROR(AA20/AA$8,"")</f>
        <v>3.1079085012597672E-2</v>
      </c>
      <c r="AB21" s="61">
        <f>IFERROR(AB20/AB$8,"")</f>
        <v>2.1499493135311794E-2</v>
      </c>
      <c r="AC21" s="62">
        <f>IF((ABS((AA21-AB21)*10000))&lt;100,(AA21-AB21)*10000,"N/A")</f>
        <v>95.795918772858784</v>
      </c>
      <c r="AD21" s="61">
        <f>IFERROR(AD20/AD$8,"")</f>
        <v>4.6823037656580205E-2</v>
      </c>
      <c r="AE21" s="61">
        <f>IFERROR(AE20/AE$8,"")</f>
        <v>2.8896406377237935E-2</v>
      </c>
      <c r="AF21" s="62" t="str">
        <f>IF((ABS((AD21-AE21)*10000))&lt;100,(AD21-AE21)*10000,"N/A")</f>
        <v>N/A</v>
      </c>
      <c r="AG21" s="61">
        <f>IFERROR(AG20/AG$8,"")</f>
        <v>2.0878702698788314E-2</v>
      </c>
      <c r="AH21" s="61">
        <f>IFERROR(AH20/AH$8,"")</f>
        <v>2.9111980487307305E-2</v>
      </c>
      <c r="AI21" s="62">
        <f>IF((ABS((AG21-AH21)*10000))&lt;100,(AG21-AH21)*10000,"N/A")</f>
        <v>-82.332777885189898</v>
      </c>
      <c r="AJ21" s="61">
        <f>IFERROR(AJ20/AJ$8,"")</f>
        <v>5.0817037862184389E-2</v>
      </c>
      <c r="AK21" s="61">
        <f>IFERROR(AK20/AK$8,"")</f>
        <v>4.0468805886790464E-2</v>
      </c>
      <c r="AL21" s="62" t="str">
        <f>IF((ABS((AJ21-AK21)*10000))&lt;100,(AJ21-AK21)*10000,"N/A")</f>
        <v>N/A</v>
      </c>
      <c r="AM21" s="61">
        <f>IFERROR(AM20/AM$8,"")</f>
        <v>3.8875204460880518E-2</v>
      </c>
      <c r="AN21" s="61">
        <f>IFERROR(AN20/AN$8,"")</f>
        <v>2.5180044829255423E-2</v>
      </c>
      <c r="AO21" s="62" t="str">
        <f>IF((ABS((AM21-AN21)*10000))&lt;100,(AM21-AN21)*10000,"N/A")</f>
        <v>N/A</v>
      </c>
      <c r="AP21" s="61">
        <f>IFERROR(AP20/AP$8,"")</f>
        <v>3.2722329677195176E-2</v>
      </c>
      <c r="AQ21" s="61">
        <f>IFERROR(AQ20/AQ$8,"")</f>
        <v>2.6555059075784034E-2</v>
      </c>
      <c r="AR21" s="62">
        <f>IF((ABS((AP21-AQ21)*10000))&lt;100,(AP21-AQ21)*10000,"N/A")</f>
        <v>61.672706014111419</v>
      </c>
      <c r="AS21" s="61">
        <f>IFERROR(AS20/AS$8,"")</f>
        <v>3.7765009650566075E-2</v>
      </c>
      <c r="AT21" s="61">
        <f>IFERROR(AT20/AT$8,"")</f>
        <v>3.0582525165454927E-2</v>
      </c>
      <c r="AU21" s="62">
        <f>IF((ABS((AS21-AT21)*10000))&lt;100,(AS21-AT21)*10000,"N/A")</f>
        <v>71.824844851111479</v>
      </c>
      <c r="AV21" s="63"/>
      <c r="AW21" s="61">
        <f t="shared" si="77"/>
        <v>2.8571336926869244E-2</v>
      </c>
      <c r="AX21" s="61">
        <f>IFERROR(AX20/AX$8,"")</f>
        <v>3.1079085012597672E-2</v>
      </c>
      <c r="AY21" s="62">
        <f>IF((ABS((AW21-AX21)*10000))&lt;100,(AW21-AX21)*10000,"N/A")</f>
        <v>-25.077480857284286</v>
      </c>
      <c r="AZ21" s="61">
        <f t="shared" si="78"/>
        <v>4.2520688247591011E-2</v>
      </c>
      <c r="BA21" s="61">
        <f>IFERROR(BA20/BA$8,"")</f>
        <v>4.6823037656580205E-2</v>
      </c>
      <c r="BB21" s="62">
        <f>IF((ABS((AZ21-BA21)*10000))&lt;100,(AZ21-BA21)*10000,"N/A")</f>
        <v>-43.023494089891933</v>
      </c>
      <c r="BC21" s="61">
        <f t="shared" si="79"/>
        <v>4.0522829091602326E-2</v>
      </c>
      <c r="BD21" s="61">
        <f>IFERROR(BD20/BD$8,"")</f>
        <v>2.0878702698788314E-2</v>
      </c>
      <c r="BE21" s="62" t="str">
        <f>IF((ABS((BC21-BD21)*10000))&lt;100,(BC21-BD21)*10000,"N/A")</f>
        <v>N/A</v>
      </c>
      <c r="BF21" s="61">
        <f t="shared" si="80"/>
        <v>6.2694768232752968E-2</v>
      </c>
      <c r="BG21" s="61">
        <f>IFERROR(BG20/BG$8,"")</f>
        <v>5.0817037862184389E-2</v>
      </c>
      <c r="BH21" s="62" t="str">
        <f>IF((ABS((BF21-BG21)*10000))&lt;100,(BF21-BG21)*10000,"N/A")</f>
        <v>N/A</v>
      </c>
      <c r="BI21" s="61">
        <f t="shared" si="81"/>
        <v>3.5370103589159818E-2</v>
      </c>
      <c r="BJ21" s="61">
        <f>IFERROR(BJ20/BJ$8,"")</f>
        <v>3.8875204460880518E-2</v>
      </c>
      <c r="BK21" s="62">
        <f>IF((ABS((BI21-BJ21)*10000))&lt;100,(BI21-BJ21)*10000,"N/A")</f>
        <v>-35.051008717206997</v>
      </c>
      <c r="BL21" s="61">
        <f t="shared" si="82"/>
        <v>3.7048274868038467E-2</v>
      </c>
      <c r="BM21" s="61">
        <f>IFERROR(BM20/BM$8,"")</f>
        <v>3.2722329677195176E-2</v>
      </c>
      <c r="BN21" s="62">
        <f>IF((ABS((BL21-BM21)*10000))&lt;100,(BL21-BM21)*10000,"N/A")</f>
        <v>43.259451908432901</v>
      </c>
      <c r="BO21" s="61">
        <f t="shared" si="83"/>
        <v>4.4027828597755739E-2</v>
      </c>
      <c r="BP21" s="61">
        <f>IFERROR(BP20/BP$8,"")</f>
        <v>3.7765009650566075E-2</v>
      </c>
      <c r="BQ21" s="62">
        <f>IF((ABS((BO21-BP21)*10000))&lt;100,(BO21-BP21)*10000,"N/A")</f>
        <v>62.628189471896633</v>
      </c>
      <c r="BR21" s="63"/>
      <c r="BS21" s="65">
        <f t="shared" si="49"/>
        <v>2.7706163064603766E-2</v>
      </c>
      <c r="BT21" s="61">
        <f>IFERROR(BT20/BT$8,"")</f>
        <v>2.8571336926869244E-2</v>
      </c>
      <c r="BU21" s="62">
        <f>IF((ABS((BS21-BT21)*10000))&lt;100,(BS21-BT21)*10000,"N/A")</f>
        <v>-8.651738622654781</v>
      </c>
      <c r="BV21" s="65">
        <f t="shared" si="50"/>
        <v>3.8989700363502078E-2</v>
      </c>
      <c r="BW21" s="61">
        <f>IFERROR(BW20/BW$8,"")</f>
        <v>4.2520688247591011E-2</v>
      </c>
      <c r="BX21" s="62">
        <f>IF((ABS((BV21-BW21)*10000))&lt;100,(BV21-BW21)*10000,"N/A")</f>
        <v>-35.309878840889333</v>
      </c>
      <c r="BY21" s="65">
        <f t="shared" si="51"/>
        <v>3.9815763357335929E-2</v>
      </c>
      <c r="BZ21" s="61">
        <f>IFERROR(BZ20/BZ$8,"")</f>
        <v>4.0522829091602326E-2</v>
      </c>
      <c r="CA21" s="62">
        <f>IF((ABS((BY21-BZ21)*10000))&lt;100,(BY21-BZ21)*10000,"N/A")</f>
        <v>-7.0706573426639743</v>
      </c>
      <c r="CB21" s="65">
        <f t="shared" si="52"/>
        <v>6.5951937413747816E-2</v>
      </c>
      <c r="CC21" s="61">
        <f>IFERROR(CC20/CC$8,"")</f>
        <v>6.2694768232752968E-2</v>
      </c>
      <c r="CD21" s="62">
        <f>IF((ABS((CB21-CC21)*10000))&lt;100,(CB21-CC21)*10000,"N/A")</f>
        <v>32.571691809948483</v>
      </c>
      <c r="CE21" s="65">
        <f t="shared" si="53"/>
        <v>3.3314560858900617E-2</v>
      </c>
      <c r="CF21" s="61">
        <f>IFERROR(CF20/CF$8,"")</f>
        <v>3.5370103589159818E-2</v>
      </c>
      <c r="CG21" s="62">
        <f>IF((ABS((CE21-CF21)*10000))&lt;100,(CE21-CF21)*10000,"N/A")</f>
        <v>-20.555427302592008</v>
      </c>
      <c r="CH21" s="65">
        <f t="shared" si="54"/>
        <v>3.5462829880508417E-2</v>
      </c>
      <c r="CI21" s="61">
        <f>IFERROR(CI20/CI$8,"")</f>
        <v>3.7048274868038467E-2</v>
      </c>
      <c r="CJ21" s="62">
        <f>IF((ABS((CH21-CI21)*10000))&lt;100,(CH21-CI21)*10000,"N/A")</f>
        <v>-15.854449875300492</v>
      </c>
      <c r="CK21" s="65">
        <f t="shared" si="55"/>
        <v>4.4084440004674007E-2</v>
      </c>
      <c r="CL21" s="61">
        <f>IFERROR(CL20/CL$8,"")</f>
        <v>4.4027828597755739E-2</v>
      </c>
      <c r="CM21" s="62">
        <f>IF((ABS((CK21-CL21)*10000))&lt;100,(CK21-CL21)*10000,"N/A")</f>
        <v>0.56611406918267992</v>
      </c>
      <c r="CN21" s="63"/>
      <c r="CO21" s="65">
        <f t="shared" si="56"/>
        <v>2.5881995276415565E-2</v>
      </c>
      <c r="CP21" s="61">
        <f>IFERROR(CP20/CP$8,"")</f>
        <v>2.7706163064603766E-2</v>
      </c>
      <c r="CQ21" s="62">
        <f>IF((ABS((CO21-CP21)*10000))&lt;1000,(CO21-CP21)*10000,"N/A")</f>
        <v>-18.241677881882001</v>
      </c>
      <c r="CR21" s="65">
        <f t="shared" si="57"/>
        <v>3.6237113849263758E-2</v>
      </c>
      <c r="CS21" s="61">
        <f>IFERROR(CS20/CS$8,"")</f>
        <v>3.8989700363502078E-2</v>
      </c>
      <c r="CT21" s="62">
        <f>IF((ABS((CR21-CS21)*10000))&lt;100,(CR21-CS21)*10000,"N/A")</f>
        <v>-27.5258651423832</v>
      </c>
      <c r="CU21" s="65">
        <f t="shared" si="58"/>
        <v>2.7101274843223406E-2</v>
      </c>
      <c r="CV21" s="61">
        <f>IFERROR(CV20/CV$8,"")</f>
        <v>3.9815763357335929E-2</v>
      </c>
      <c r="CW21" s="62">
        <f>(CU21-CV21)*10000</f>
        <v>-127.14488514112523</v>
      </c>
      <c r="CX21" s="65">
        <f t="shared" si="59"/>
        <v>6.3010858655658794E-2</v>
      </c>
      <c r="CY21" s="61">
        <f>IFERROR(CY20/CY$8,"")</f>
        <v>6.5951937413747816E-2</v>
      </c>
      <c r="CZ21" s="62">
        <f>(CX21-CY21)*10000</f>
        <v>-29.410787580890219</v>
      </c>
      <c r="DA21" s="65">
        <f t="shared" si="60"/>
        <v>3.0816106732988093E-2</v>
      </c>
      <c r="DB21" s="61">
        <f>IFERROR(DB20/DB$8,"")</f>
        <v>3.3314560858900617E-2</v>
      </c>
      <c r="DC21" s="62">
        <f>IF((ABS((DA21-DB21)*10000))&lt;100,(DA21-DB21)*10000,"N/A")</f>
        <v>-24.98454125912524</v>
      </c>
      <c r="DD21" s="65">
        <f t="shared" si="61"/>
        <v>2.9625770773778828E-2</v>
      </c>
      <c r="DE21" s="61">
        <f>IFERROR(DE20/DE$8,"")</f>
        <v>3.5462829880508417E-2</v>
      </c>
      <c r="DF21" s="62">
        <f>(DD21-DE21)*10000</f>
        <v>-58.370591067295891</v>
      </c>
      <c r="DG21" s="65">
        <f t="shared" si="62"/>
        <v>3.8844131539474955E-2</v>
      </c>
      <c r="DH21" s="61">
        <f>IFERROR(DH20/DH$8,"")</f>
        <v>4.4084440004674007E-2</v>
      </c>
      <c r="DI21" s="62">
        <f>(DG21-DH21)*10000</f>
        <v>-52.403084651990518</v>
      </c>
      <c r="DJ21" s="63"/>
      <c r="DK21" s="65">
        <f>IFERROR(DK20/DK$8,"")</f>
        <v>4.3236858669889702E-2</v>
      </c>
      <c r="DL21" s="61">
        <f>IFERROR(DL20/DL$8,"")</f>
        <v>2.5881995276415565E-2</v>
      </c>
      <c r="DM21" s="62">
        <f>(DK21-DL21)*10000</f>
        <v>173.54863393474136</v>
      </c>
      <c r="DN21" s="65">
        <f>IFERROR(DN20/DN$8,"")</f>
        <v>4.2523481160292989E-2</v>
      </c>
      <c r="DO21" s="61">
        <f>IFERROR(DO20/DO$8,"")</f>
        <v>3.6237113849263758E-2</v>
      </c>
      <c r="DP21" s="62">
        <f>(DN21-DO21)*10000</f>
        <v>62.863673110292311</v>
      </c>
      <c r="DQ21" s="65">
        <f>IFERROR(DQ20/DQ$8,"")</f>
        <v>4.777469543262413E-2</v>
      </c>
      <c r="DR21" s="61">
        <f>IFERROR(DR20/DR$8,"")</f>
        <v>2.7101274843223406E-2</v>
      </c>
      <c r="DS21" s="62">
        <f>(DQ21-DR21)*10000</f>
        <v>206.73420589400723</v>
      </c>
      <c r="DT21" s="65">
        <f>IFERROR(DT20/DT$8,"")</f>
        <v>7.5945286646934992E-2</v>
      </c>
      <c r="DU21" s="61">
        <f>IFERROR(DU20/DU$8,"")</f>
        <v>6.3010858655658794E-2</v>
      </c>
      <c r="DV21" s="62">
        <f>(DT21-DU21)*10000</f>
        <v>129.34427991276198</v>
      </c>
      <c r="DW21" s="65">
        <f>IFERROR(DW20/DW$8,"")</f>
        <v>4.2885982826447386E-2</v>
      </c>
      <c r="DX21" s="61">
        <f>IFERROR(DX20/DX$8,"")</f>
        <v>3.0816106732988093E-2</v>
      </c>
      <c r="DY21" s="62">
        <f>(DW21-DX21)*10000</f>
        <v>120.69876093459293</v>
      </c>
      <c r="DZ21" s="65">
        <f>IFERROR(DZ20/DZ$8,"")</f>
        <v>4.4628824878961096E-2</v>
      </c>
      <c r="EA21" s="61">
        <f>IFERROR(EA20/EA$8,"")</f>
        <v>2.9625770773778828E-2</v>
      </c>
      <c r="EB21" s="62">
        <f>(DZ21-EA21)*10000</f>
        <v>150.03054105182267</v>
      </c>
      <c r="EC21" s="65">
        <f>IFERROR(EC20/EC$8,"")</f>
        <v>5.4330875937404807E-2</v>
      </c>
      <c r="ED21" s="61">
        <f>IFERROR(ED20/ED$8,"")</f>
        <v>3.8844131539474955E-2</v>
      </c>
      <c r="EE21" s="62">
        <f>(EC21-ED21)*10000</f>
        <v>154.86744397929851</v>
      </c>
      <c r="EF21" s="63"/>
      <c r="EG21" s="65">
        <f>IFERROR(EG20/EG$8,"")</f>
        <v>4.5216099985071603E-2</v>
      </c>
      <c r="EH21" s="61">
        <f>IFERROR(EH20/EH$8,"")</f>
        <v>4.3236858669889702E-2</v>
      </c>
      <c r="EI21" s="62">
        <f>(EG21-EH21)*10000</f>
        <v>19.792413151819012</v>
      </c>
      <c r="EJ21" s="65">
        <f>IFERROR(EJ20/EJ$8,"")</f>
        <v>5.0296626293268379E-2</v>
      </c>
      <c r="EK21" s="61">
        <f>IFERROR(EK20/EK$8,"")</f>
        <v>4.2523481160292989E-2</v>
      </c>
      <c r="EL21" s="62">
        <f>(EJ21-EK21)*10000</f>
        <v>77.731451329753895</v>
      </c>
      <c r="EM21" s="65">
        <f>IFERROR(EM20/EM$8,"")</f>
        <v>4.7787777940166851E-2</v>
      </c>
      <c r="EN21" s="61">
        <f>IFERROR(EN20/EN$8,"")</f>
        <v>4.777469543262413E-2</v>
      </c>
      <c r="EO21" s="62">
        <f>(EM21-EN21)*10000</f>
        <v>0.13082507542720723</v>
      </c>
      <c r="EP21" s="65" t="str">
        <f>IFERROR(EP20/EP$8,"")</f>
        <v/>
      </c>
      <c r="EQ21" s="61">
        <f>IFERROR(EQ20/EQ$8,"")</f>
        <v>7.5945286646934992E-2</v>
      </c>
      <c r="ER21" s="62" t="e">
        <f>(EP21-EQ21)*10000</f>
        <v>#VALUE!</v>
      </c>
      <c r="ES21" s="65">
        <f>IFERROR(ES20/ES$8,"")</f>
        <v>4.7787777940166851E-2</v>
      </c>
      <c r="ET21" s="61">
        <f>IFERROR(ET20/ET$8,"")</f>
        <v>4.2885982826447386E-2</v>
      </c>
      <c r="EU21" s="62">
        <f>(ES21-ET21)*10000</f>
        <v>49.01795113719465</v>
      </c>
      <c r="EV21" s="65" t="str">
        <f>IFERROR(EV20/EV$8,"")</f>
        <v/>
      </c>
      <c r="EW21" s="61">
        <f>IFERROR(EW20/EW$8,"")</f>
        <v>4.4628824878961096E-2</v>
      </c>
      <c r="EX21" s="62" t="e">
        <f>(EV21-EW21)*10000</f>
        <v>#VALUE!</v>
      </c>
      <c r="EY21" s="65" t="str">
        <f>IFERROR(EY20/EY$8,"")</f>
        <v/>
      </c>
      <c r="EZ21" s="61">
        <f>IFERROR(EZ20/EZ$8,"")</f>
        <v>5.4330875937404807E-2</v>
      </c>
      <c r="FA21" s="62" t="e">
        <f>(EY21-EZ21)*10000</f>
        <v>#VALUE!</v>
      </c>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row>
    <row r="22" spans="1:223" hidden="1" outlineLevel="1">
      <c r="A22" s="43" t="s">
        <v>19</v>
      </c>
      <c r="B22" s="43"/>
      <c r="C22" s="54" t="s">
        <v>19</v>
      </c>
      <c r="D22" s="44" t="s">
        <v>135</v>
      </c>
      <c r="E22" s="45">
        <v>-242786</v>
      </c>
      <c r="F22" s="45">
        <v>19698</v>
      </c>
      <c r="G22" s="46" t="str">
        <f t="shared" si="167"/>
        <v>N/A</v>
      </c>
      <c r="H22" s="45">
        <v>-320761</v>
      </c>
      <c r="I22" s="45">
        <v>21898</v>
      </c>
      <c r="J22" s="46" t="str">
        <f t="shared" si="168"/>
        <v>N/A</v>
      </c>
      <c r="K22" s="45">
        <v>-346378</v>
      </c>
      <c r="L22" s="45">
        <v>76223</v>
      </c>
      <c r="M22" s="46" t="str">
        <f t="shared" si="169"/>
        <v>N/A</v>
      </c>
      <c r="N22" s="45">
        <v>-351827</v>
      </c>
      <c r="O22" s="45">
        <v>-226532</v>
      </c>
      <c r="P22" s="46">
        <f t="shared" si="170"/>
        <v>0.55310066568961558</v>
      </c>
      <c r="Q22" s="45">
        <v>-563548</v>
      </c>
      <c r="R22" s="45">
        <v>41597</v>
      </c>
      <c r="S22" s="46" t="str">
        <f t="shared" si="172"/>
        <v>N/A</v>
      </c>
      <c r="T22" s="45">
        <v>-909926</v>
      </c>
      <c r="U22" s="45">
        <v>117819</v>
      </c>
      <c r="V22" s="46" t="str">
        <f t="shared" si="173"/>
        <v>N/A</v>
      </c>
      <c r="W22" s="45">
        <v>-1261753</v>
      </c>
      <c r="X22" s="45">
        <v>-92026</v>
      </c>
      <c r="Y22" s="46" t="str">
        <f t="shared" si="174"/>
        <v>N/A</v>
      </c>
      <c r="Z22" s="47"/>
      <c r="AA22" s="45">
        <v>-280056</v>
      </c>
      <c r="AB22" s="45">
        <f t="shared" ref="AB22:AB28" si="237">E22</f>
        <v>-242786</v>
      </c>
      <c r="AC22" s="46">
        <f t="shared" si="176"/>
        <v>0.15350967518720182</v>
      </c>
      <c r="AD22" s="45">
        <v>-280042</v>
      </c>
      <c r="AE22" s="45">
        <f t="shared" ref="AE22:AE28" si="238">H22</f>
        <v>-320761</v>
      </c>
      <c r="AF22" s="46">
        <f t="shared" si="178"/>
        <v>-0.12694498396002007</v>
      </c>
      <c r="AG22" s="45">
        <v>-250626</v>
      </c>
      <c r="AH22" s="45">
        <f t="shared" ref="AH22:AH28" si="239">K22</f>
        <v>-346378</v>
      </c>
      <c r="AI22" s="46">
        <f t="shared" si="180"/>
        <v>-0.27643788000392633</v>
      </c>
      <c r="AJ22" s="45">
        <v>-310014</v>
      </c>
      <c r="AK22" s="45">
        <f t="shared" ref="AK22:AK29" si="240">N22</f>
        <v>-351827</v>
      </c>
      <c r="AL22" s="46">
        <f t="shared" si="182"/>
        <v>-0.118845341602549</v>
      </c>
      <c r="AM22" s="45">
        <v>-560098</v>
      </c>
      <c r="AN22" s="45">
        <f t="shared" ref="AN22:AN29" si="241">Q22</f>
        <v>-563548</v>
      </c>
      <c r="AO22" s="46">
        <f t="shared" si="184"/>
        <v>-6.1219275021825448E-3</v>
      </c>
      <c r="AP22" s="45">
        <v>-810724</v>
      </c>
      <c r="AQ22" s="45">
        <f t="shared" ref="AQ22:AQ29" si="242">T22</f>
        <v>-909926</v>
      </c>
      <c r="AR22" s="46">
        <f t="shared" si="186"/>
        <v>-0.109022052342718</v>
      </c>
      <c r="AS22" s="45">
        <v>-1120738</v>
      </c>
      <c r="AT22" s="45">
        <f t="shared" ref="AT22:AT29" si="243">W22</f>
        <v>-1261753</v>
      </c>
      <c r="AU22" s="46">
        <f t="shared" si="188"/>
        <v>-0.1117611767120823</v>
      </c>
      <c r="AV22" s="47"/>
      <c r="AW22" s="45">
        <f t="shared" si="77"/>
        <v>-127769</v>
      </c>
      <c r="AX22" s="45">
        <f t="shared" ref="AX22:AX29" si="244">AA22</f>
        <v>-280056</v>
      </c>
      <c r="AY22" s="46">
        <f t="shared" si="190"/>
        <v>-0.54377338817950693</v>
      </c>
      <c r="AZ22" s="45">
        <f t="shared" si="78"/>
        <v>-142584</v>
      </c>
      <c r="BA22" s="45">
        <f t="shared" ref="BA22:BA29" si="245">AD22</f>
        <v>-280042</v>
      </c>
      <c r="BB22" s="46">
        <f t="shared" si="192"/>
        <v>-0.49084780140121842</v>
      </c>
      <c r="BC22" s="45">
        <f t="shared" si="79"/>
        <v>-136321</v>
      </c>
      <c r="BD22" s="45">
        <f t="shared" ref="BD22:BD29" si="246">AG22</f>
        <v>-250626</v>
      </c>
      <c r="BE22" s="46">
        <f t="shared" si="194"/>
        <v>-0.45607798073623651</v>
      </c>
      <c r="BF22" s="45">
        <f t="shared" si="80"/>
        <v>-146418</v>
      </c>
      <c r="BG22" s="45">
        <f t="shared" ref="BG22:BG29" si="247">AJ22</f>
        <v>-310014</v>
      </c>
      <c r="BH22" s="46">
        <f t="shared" si="196"/>
        <v>-0.527705200410304</v>
      </c>
      <c r="BI22" s="45">
        <f t="shared" si="81"/>
        <v>-270353</v>
      </c>
      <c r="BJ22" s="45">
        <f t="shared" ref="BJ22:BJ29" si="248">AM22</f>
        <v>-560098</v>
      </c>
      <c r="BK22" s="46">
        <f t="shared" si="198"/>
        <v>-0.51731125624444296</v>
      </c>
      <c r="BL22" s="45">
        <f t="shared" si="82"/>
        <v>-406674</v>
      </c>
      <c r="BM22" s="45">
        <f t="shared" ref="BM22:BM29" si="249">AP22</f>
        <v>-810724</v>
      </c>
      <c r="BN22" s="46">
        <f t="shared" si="200"/>
        <v>-0.4983816933999734</v>
      </c>
      <c r="BO22" s="45">
        <f t="shared" si="83"/>
        <v>-553092</v>
      </c>
      <c r="BP22" s="45">
        <f t="shared" ref="BP22:BP29" si="250">AS22</f>
        <v>-1120738</v>
      </c>
      <c r="BQ22" s="46">
        <f t="shared" si="202"/>
        <v>-0.50649304297703834</v>
      </c>
      <c r="BR22" s="47"/>
      <c r="BS22" s="49">
        <f t="shared" si="49"/>
        <v>-102119</v>
      </c>
      <c r="BT22" s="45">
        <v>-127769</v>
      </c>
      <c r="BU22" s="46">
        <f t="shared" si="203"/>
        <v>-0.20075292128763633</v>
      </c>
      <c r="BV22" s="49">
        <f t="shared" si="50"/>
        <v>-119572</v>
      </c>
      <c r="BW22" s="45">
        <v>-142584</v>
      </c>
      <c r="BX22" s="46">
        <f t="shared" si="204"/>
        <v>-0.16139258261796552</v>
      </c>
      <c r="BY22" s="49">
        <f t="shared" si="51"/>
        <v>-127924</v>
      </c>
      <c r="BZ22" s="45">
        <v>-136321</v>
      </c>
      <c r="CA22" s="46">
        <f t="shared" si="205"/>
        <v>-6.1597259409775451E-2</v>
      </c>
      <c r="CB22" s="49">
        <f t="shared" si="52"/>
        <v>-143315</v>
      </c>
      <c r="CC22" s="45">
        <v>-146418</v>
      </c>
      <c r="CD22" s="46">
        <f t="shared" si="206"/>
        <v>-2.1192749525331567E-2</v>
      </c>
      <c r="CE22" s="49">
        <f t="shared" si="53"/>
        <v>-221691</v>
      </c>
      <c r="CF22" s="45">
        <v>-270353</v>
      </c>
      <c r="CG22" s="46">
        <f t="shared" si="207"/>
        <v>-0.17999430374362413</v>
      </c>
      <c r="CH22" s="49">
        <f t="shared" si="54"/>
        <v>-349615</v>
      </c>
      <c r="CI22" s="45">
        <v>-406674</v>
      </c>
      <c r="CJ22" s="46">
        <f t="shared" si="208"/>
        <v>-0.14030648627647702</v>
      </c>
      <c r="CK22" s="49">
        <f t="shared" si="55"/>
        <v>-492930</v>
      </c>
      <c r="CL22" s="45">
        <v>-553092</v>
      </c>
      <c r="CM22" s="46">
        <f t="shared" si="209"/>
        <v>-0.10877394719142564</v>
      </c>
      <c r="CN22" s="47"/>
      <c r="CO22" s="49">
        <f t="shared" si="56"/>
        <v>-34328</v>
      </c>
      <c r="CP22" s="45">
        <v>-102119</v>
      </c>
      <c r="CQ22" s="46">
        <f t="shared" ref="CQ22:CQ29" si="251">IFERROR(IF((ABS((CO22/CP22)-1))&lt;100%,(CO22/CP22)-1,"N/A"),"")</f>
        <v>-0.66384316336822724</v>
      </c>
      <c r="CR22" s="49">
        <f t="shared" si="57"/>
        <v>-85411</v>
      </c>
      <c r="CS22" s="45">
        <v>-119572</v>
      </c>
      <c r="CT22" s="46">
        <f t="shared" ref="CT22:CT29" si="252">IFERROR(IF((ABS((CR22/CS22)-1))&lt;100%,(CR22/CS22)-1,"N/A"),"")</f>
        <v>-0.28569397517813533</v>
      </c>
      <c r="CU22" s="49">
        <f t="shared" si="58"/>
        <v>-70166</v>
      </c>
      <c r="CV22" s="45">
        <v>-127924</v>
      </c>
      <c r="CW22" s="46">
        <f t="shared" si="139"/>
        <v>-0.45150245458240829</v>
      </c>
      <c r="CX22" s="49">
        <f t="shared" si="59"/>
        <v>-55726</v>
      </c>
      <c r="CY22" s="45">
        <v>-143315</v>
      </c>
      <c r="CZ22" s="46">
        <f t="shared" si="212"/>
        <v>-0.6111642186791334</v>
      </c>
      <c r="DA22" s="49">
        <f t="shared" si="60"/>
        <v>-119739</v>
      </c>
      <c r="DB22" s="45">
        <v>-221691</v>
      </c>
      <c r="DC22" s="46">
        <f t="shared" ref="DC22:DC29" si="253">IFERROR(IF((ABS((DA22/DB22)-1))&lt;100%,(DA22/DB22)-1,"N/A"),"")</f>
        <v>-0.45988335115092627</v>
      </c>
      <c r="DD22" s="49">
        <f t="shared" si="61"/>
        <v>-189905</v>
      </c>
      <c r="DE22" s="45">
        <v>-349615</v>
      </c>
      <c r="DF22" s="46">
        <f t="shared" ref="DF22:DF29" si="254">IF(AND(DD22&lt;0,DE22&lt;0),((DD22-DE22)/DE22),((DD22-DE22)/ABS(DE22)))</f>
        <v>-0.45681678417688026</v>
      </c>
      <c r="DG22" s="49">
        <f t="shared" si="62"/>
        <v>-245631</v>
      </c>
      <c r="DH22" s="45">
        <v>-492930</v>
      </c>
      <c r="DI22" s="46">
        <f t="shared" ref="DI22" si="255">IF(AND(DG22&lt;0,DH22&lt;0),((DG22-DH22)/DH22),((DG22-DH22)/ABS(DH22)))</f>
        <v>-0.50169192380256833</v>
      </c>
      <c r="DJ22" s="47"/>
      <c r="DK22" s="49">
        <v>-46331</v>
      </c>
      <c r="DL22" s="45">
        <v>-34328</v>
      </c>
      <c r="DM22" s="46">
        <f t="shared" ref="DM22:DM23" si="256">IF(AND(DK22&lt;0,DL22&lt;0),((DK22-DL22)/DL22),((DK22-DL22)/ABS(DL22)))</f>
        <v>0.34965625728268468</v>
      </c>
      <c r="DN22" s="49">
        <v>-45828</v>
      </c>
      <c r="DO22" s="45">
        <v>-85411</v>
      </c>
      <c r="DP22" s="46">
        <f t="shared" ref="DP22:DP23" si="257">IF(AND(DN22&lt;0,DO22&lt;0),((DN22-DO22)/DO22),((DN22-DO22)/ABS(DO22)))</f>
        <v>-0.46344147709311445</v>
      </c>
      <c r="DQ22" s="49">
        <v>-42706</v>
      </c>
      <c r="DR22" s="45">
        <v>-70166</v>
      </c>
      <c r="DS22" s="46">
        <f t="shared" ref="DS22:DS23" si="258">IF(AND(DQ22&lt;0,DR22&lt;0),((DQ22-DR22)/DR22),((DQ22-DR22)/ABS(DR22)))</f>
        <v>-0.3913576376022575</v>
      </c>
      <c r="DT22" s="49">
        <v>-60890</v>
      </c>
      <c r="DU22" s="45">
        <v>-55726</v>
      </c>
      <c r="DV22" s="46">
        <f t="shared" ref="DV22:DV23" si="259">IF(AND(DT22&lt;0,DU22&lt;0),((DT22-DU22)/DU22),((DT22-DU22)/ABS(DU22)))</f>
        <v>9.2667695510174786E-2</v>
      </c>
      <c r="DW22" s="49">
        <v>-92159</v>
      </c>
      <c r="DX22" s="45">
        <v>-119739</v>
      </c>
      <c r="DY22" s="46">
        <f t="shared" ref="DY22:DY23" si="260">IF(AND(DW22&lt;0,DX22&lt;0),((DW22-DX22)/DX22),((DW22-DX22)/ABS(DX22)))</f>
        <v>-0.23033431045858074</v>
      </c>
      <c r="DZ22" s="49">
        <v>-134865</v>
      </c>
      <c r="EA22" s="45">
        <v>-189905</v>
      </c>
      <c r="EB22" s="46">
        <f t="shared" ref="EB22:EB23" si="261">IF(AND(DZ22&lt;0,EA22&lt;0),((DZ22-EA22)/EA22),((DZ22-EA22)/ABS(EA22)))</f>
        <v>-0.28982912508886022</v>
      </c>
      <c r="EC22" s="49">
        <v>-195755</v>
      </c>
      <c r="ED22" s="45">
        <v>-245631</v>
      </c>
      <c r="EE22" s="46">
        <f t="shared" ref="EE22:EE23" si="262">IF(AND(EC22&lt;0,ED22&lt;0),((EC22-ED22)/ED22),((EC22-ED22)/ABS(ED22)))</f>
        <v>-0.20305254629912348</v>
      </c>
      <c r="EF22" s="47"/>
      <c r="EG22" s="49">
        <v>-49799</v>
      </c>
      <c r="EH22" s="45">
        <v>-46331</v>
      </c>
      <c r="EI22" s="46">
        <f t="shared" ref="EI22:EI23" si="263">IF(AND(EG22&lt;0,EH22&lt;0),((EG22-EH22)/EH22),((EG22-EH22)/ABS(EH22)))</f>
        <v>7.4852690423258719E-2</v>
      </c>
      <c r="EJ22" s="49">
        <v>-92737</v>
      </c>
      <c r="EK22" s="45">
        <v>-45828</v>
      </c>
      <c r="EL22" s="46">
        <f t="shared" ref="EL22:EL23" si="264">IF(AND(EJ22&lt;0,EK22&lt;0),((EJ22-EK22)/EK22),((EJ22-EK22)/ABS(EK22)))</f>
        <v>1.0235881993541067</v>
      </c>
      <c r="EM22" s="49">
        <v>142536</v>
      </c>
      <c r="EN22" s="45">
        <v>-42706</v>
      </c>
      <c r="EO22" s="46">
        <f t="shared" ref="EO22:EO23" si="265">IF(AND(EM22&lt;0,EN22&lt;0),((EM22-EN22)/EN22),((EM22-EN22)/ABS(EN22)))</f>
        <v>4.3376106401910741</v>
      </c>
      <c r="EP22" s="49">
        <v>0</v>
      </c>
      <c r="EQ22" s="45">
        <v>-60890</v>
      </c>
      <c r="ER22" s="46">
        <f t="shared" ref="ER22:ER23" si="266">IF(AND(EP22&lt;0,EQ22&lt;0),((EP22-EQ22)/EQ22),((EP22-EQ22)/ABS(EQ22)))</f>
        <v>1</v>
      </c>
      <c r="ES22" s="49">
        <v>-142536</v>
      </c>
      <c r="ET22" s="45">
        <v>-92159</v>
      </c>
      <c r="EU22" s="46">
        <f t="shared" ref="EU22:EU23" si="267">IF(AND(ES22&lt;0,ET22&lt;0),((ES22-ET22)/ET22),((ES22-ET22)/ABS(ET22)))</f>
        <v>0.54663136535769707</v>
      </c>
      <c r="EV22" s="49">
        <v>0</v>
      </c>
      <c r="EW22" s="45">
        <v>-134865</v>
      </c>
      <c r="EX22" s="46">
        <f t="shared" ref="EX22:EX23" si="268">IF(AND(EV22&lt;0,EW22&lt;0),((EV22-EW22)/EW22),((EV22-EW22)/ABS(EW22)))</f>
        <v>1</v>
      </c>
      <c r="EY22" s="49">
        <v>0</v>
      </c>
      <c r="EZ22" s="45">
        <v>-195755</v>
      </c>
      <c r="FA22" s="46">
        <f t="shared" ref="FA22:FA23" si="269">IF(AND(EY22&lt;0,EZ22&lt;0),((EY22-EZ22)/EZ22),((EY22-EZ22)/ABS(EZ22)))</f>
        <v>1</v>
      </c>
    </row>
    <row r="23" spans="1:223" hidden="1" outlineLevel="1">
      <c r="A23" s="43" t="s">
        <v>20</v>
      </c>
      <c r="B23" s="43"/>
      <c r="C23" s="54" t="s">
        <v>202</v>
      </c>
      <c r="D23" s="44" t="s">
        <v>199</v>
      </c>
      <c r="E23" s="45">
        <v>19164</v>
      </c>
      <c r="F23" s="45">
        <v>-3091</v>
      </c>
      <c r="G23" s="46" t="str">
        <f t="shared" si="167"/>
        <v>N/A</v>
      </c>
      <c r="H23" s="45">
        <v>17814</v>
      </c>
      <c r="I23" s="45">
        <v>-4533</v>
      </c>
      <c r="J23" s="46" t="str">
        <f t="shared" si="168"/>
        <v>N/A</v>
      </c>
      <c r="K23" s="45">
        <v>13196</v>
      </c>
      <c r="L23" s="45">
        <v>3859</v>
      </c>
      <c r="M23" s="46" t="str">
        <f t="shared" si="169"/>
        <v>N/A</v>
      </c>
      <c r="N23" s="45">
        <v>13577</v>
      </c>
      <c r="O23" s="45">
        <v>15755</v>
      </c>
      <c r="P23" s="46">
        <f t="shared" si="170"/>
        <v>-0.13824182799111395</v>
      </c>
      <c r="Q23" s="45">
        <v>36979</v>
      </c>
      <c r="R23" s="45">
        <v>-7625</v>
      </c>
      <c r="S23" s="46" t="str">
        <f t="shared" si="172"/>
        <v>N/A</v>
      </c>
      <c r="T23" s="45">
        <v>50175</v>
      </c>
      <c r="U23" s="45">
        <v>-3764</v>
      </c>
      <c r="V23" s="46" t="str">
        <f t="shared" si="173"/>
        <v>N/A</v>
      </c>
      <c r="W23" s="45">
        <v>63752</v>
      </c>
      <c r="X23" s="45">
        <v>9746</v>
      </c>
      <c r="Y23" s="46" t="str">
        <f t="shared" si="174"/>
        <v>N/A</v>
      </c>
      <c r="Z23" s="47"/>
      <c r="AA23" s="45">
        <v>-20337</v>
      </c>
      <c r="AB23" s="45">
        <f t="shared" si="237"/>
        <v>19164</v>
      </c>
      <c r="AC23" s="46" t="str">
        <f t="shared" si="176"/>
        <v>N/A</v>
      </c>
      <c r="AD23" s="45">
        <v>-12947</v>
      </c>
      <c r="AE23" s="45">
        <f t="shared" si="238"/>
        <v>17814</v>
      </c>
      <c r="AF23" s="46" t="str">
        <f t="shared" si="178"/>
        <v>N/A</v>
      </c>
      <c r="AG23" s="45">
        <v>-8097</v>
      </c>
      <c r="AH23" s="45">
        <f t="shared" si="239"/>
        <v>13196</v>
      </c>
      <c r="AI23" s="46" t="str">
        <f t="shared" si="180"/>
        <v>N/A</v>
      </c>
      <c r="AJ23" s="45">
        <v>5344</v>
      </c>
      <c r="AK23" s="45">
        <f t="shared" si="240"/>
        <v>13577</v>
      </c>
      <c r="AL23" s="46">
        <f t="shared" si="182"/>
        <v>-0.60639316491124695</v>
      </c>
      <c r="AM23" s="45">
        <v>-33284</v>
      </c>
      <c r="AN23" s="45">
        <f t="shared" si="241"/>
        <v>36979</v>
      </c>
      <c r="AO23" s="46" t="str">
        <f t="shared" si="184"/>
        <v>N/A</v>
      </c>
      <c r="AP23" s="45">
        <v>-41381</v>
      </c>
      <c r="AQ23" s="45">
        <f t="shared" si="242"/>
        <v>50175</v>
      </c>
      <c r="AR23" s="46" t="str">
        <f t="shared" si="186"/>
        <v>N/A</v>
      </c>
      <c r="AS23" s="45">
        <v>-36037</v>
      </c>
      <c r="AT23" s="45">
        <f t="shared" si="243"/>
        <v>63752</v>
      </c>
      <c r="AU23" s="46" t="str">
        <f t="shared" si="188"/>
        <v>N/A</v>
      </c>
      <c r="AV23" s="47"/>
      <c r="AW23" s="45">
        <f t="shared" si="77"/>
        <v>11581</v>
      </c>
      <c r="AX23" s="45">
        <f t="shared" si="244"/>
        <v>-20337</v>
      </c>
      <c r="AY23" s="46" t="str">
        <f t="shared" si="190"/>
        <v>N/A</v>
      </c>
      <c r="AZ23" s="45">
        <f t="shared" si="78"/>
        <v>2801</v>
      </c>
      <c r="BA23" s="45">
        <f t="shared" si="245"/>
        <v>-12947</v>
      </c>
      <c r="BB23" s="46" t="str">
        <f t="shared" si="192"/>
        <v>N/A</v>
      </c>
      <c r="BC23" s="45">
        <f t="shared" si="79"/>
        <v>-1888</v>
      </c>
      <c r="BD23" s="45">
        <f t="shared" si="246"/>
        <v>-8097</v>
      </c>
      <c r="BE23" s="46">
        <f t="shared" si="194"/>
        <v>-0.76682721995800918</v>
      </c>
      <c r="BF23" s="45">
        <f t="shared" si="80"/>
        <v>28022</v>
      </c>
      <c r="BG23" s="45">
        <f t="shared" si="247"/>
        <v>5344</v>
      </c>
      <c r="BH23" s="46" t="str">
        <f t="shared" si="196"/>
        <v>N/A</v>
      </c>
      <c r="BI23" s="45">
        <f t="shared" si="81"/>
        <v>14382</v>
      </c>
      <c r="BJ23" s="45">
        <f t="shared" si="248"/>
        <v>-33284</v>
      </c>
      <c r="BK23" s="46" t="str">
        <f t="shared" si="198"/>
        <v>N/A</v>
      </c>
      <c r="BL23" s="45">
        <f t="shared" si="82"/>
        <v>12494</v>
      </c>
      <c r="BM23" s="45">
        <f t="shared" si="249"/>
        <v>-41381</v>
      </c>
      <c r="BN23" s="46" t="str">
        <f t="shared" si="200"/>
        <v>N/A</v>
      </c>
      <c r="BO23" s="45">
        <f t="shared" si="83"/>
        <v>40516</v>
      </c>
      <c r="BP23" s="45">
        <f t="shared" si="250"/>
        <v>-36037</v>
      </c>
      <c r="BQ23" s="46" t="str">
        <f t="shared" si="202"/>
        <v>N/A</v>
      </c>
      <c r="BR23" s="47"/>
      <c r="BS23" s="49">
        <f t="shared" si="49"/>
        <v>-2179</v>
      </c>
      <c r="BT23" s="45">
        <v>11581</v>
      </c>
      <c r="BU23" s="46" t="str">
        <f t="shared" si="203"/>
        <v>N/A</v>
      </c>
      <c r="BV23" s="49">
        <f t="shared" si="50"/>
        <v>-5150</v>
      </c>
      <c r="BW23" s="45">
        <v>2801</v>
      </c>
      <c r="BX23" s="46" t="str">
        <f t="shared" si="204"/>
        <v>N/A</v>
      </c>
      <c r="BY23" s="49">
        <f t="shared" si="51"/>
        <v>1232</v>
      </c>
      <c r="BZ23" s="45">
        <v>-1888</v>
      </c>
      <c r="CA23" s="46" t="str">
        <f t="shared" si="205"/>
        <v>N/A</v>
      </c>
      <c r="CB23" s="49">
        <f t="shared" si="52"/>
        <v>-4026</v>
      </c>
      <c r="CC23" s="45">
        <v>28022</v>
      </c>
      <c r="CD23" s="46" t="str">
        <f t="shared" si="206"/>
        <v>N/A</v>
      </c>
      <c r="CE23" s="49">
        <f t="shared" si="53"/>
        <v>-7329</v>
      </c>
      <c r="CF23" s="45">
        <v>14382</v>
      </c>
      <c r="CG23" s="46" t="str">
        <f t="shared" si="207"/>
        <v>N/A</v>
      </c>
      <c r="CH23" s="49">
        <f t="shared" si="54"/>
        <v>-6097</v>
      </c>
      <c r="CI23" s="45">
        <v>12494</v>
      </c>
      <c r="CJ23" s="46" t="str">
        <f t="shared" si="208"/>
        <v>N/A</v>
      </c>
      <c r="CK23" s="49">
        <f t="shared" si="55"/>
        <v>-10123</v>
      </c>
      <c r="CL23" s="45">
        <v>40516</v>
      </c>
      <c r="CM23" s="46" t="str">
        <f t="shared" si="209"/>
        <v>N/A</v>
      </c>
      <c r="CN23" s="47"/>
      <c r="CO23" s="49">
        <f t="shared" si="56"/>
        <v>-23398</v>
      </c>
      <c r="CP23" s="45">
        <v>-2179</v>
      </c>
      <c r="CQ23" s="46" t="str">
        <f t="shared" si="251"/>
        <v>N/A</v>
      </c>
      <c r="CR23" s="49">
        <f t="shared" si="57"/>
        <v>-7040</v>
      </c>
      <c r="CS23" s="45">
        <v>-5150</v>
      </c>
      <c r="CT23" s="46">
        <f t="shared" si="252"/>
        <v>0.36699029126213589</v>
      </c>
      <c r="CU23" s="49">
        <f t="shared" si="58"/>
        <v>43337</v>
      </c>
      <c r="CV23" s="45">
        <v>1232</v>
      </c>
      <c r="CW23" s="46" t="str">
        <f>IF(ABS((CU23-CV23)/CV23)&lt;200%,IF(AND(CU23&lt;0,CV23&lt;0),((CU23-CV23)/CV23),((CU23-CV23)/ABS(CV23))),"N/A")</f>
        <v>N/A</v>
      </c>
      <c r="CX23" s="49">
        <f t="shared" si="59"/>
        <v>6769</v>
      </c>
      <c r="CY23" s="45">
        <v>-4026</v>
      </c>
      <c r="CZ23" s="46" t="str">
        <f>IF(ABS((CX23-CY23)/CY23)&lt;200%,IF(AND(CX23&lt;0,CY23&lt;0),((CX23-CY23)/CY23),((CX23-CY23)/ABS(CY23))),"N/A")</f>
        <v>N/A</v>
      </c>
      <c r="DA23" s="49">
        <f t="shared" si="60"/>
        <v>-30438</v>
      </c>
      <c r="DB23" s="45">
        <v>-7329</v>
      </c>
      <c r="DC23" s="46" t="str">
        <f t="shared" si="253"/>
        <v>N/A</v>
      </c>
      <c r="DD23" s="49">
        <f t="shared" si="61"/>
        <v>12899</v>
      </c>
      <c r="DE23" s="45">
        <v>-6097</v>
      </c>
      <c r="DF23" s="46" t="str">
        <f>IF(ABS((DD23-DE23)/DE23)&lt;200%,IF(AND(DD23&lt;0,DE23&lt;0),((DD23-DE23)/DE23),((DD23-DE23)/ABS(DE23))),"N/A")</f>
        <v>N/A</v>
      </c>
      <c r="DG23" s="49">
        <f t="shared" si="62"/>
        <v>19668</v>
      </c>
      <c r="DH23" s="45">
        <v>-10123</v>
      </c>
      <c r="DI23" s="46" t="str">
        <f>IF(ABS((DG23-DH23)/DH23)&lt;200%,IF(AND(DG23&lt;0,DH23&lt;0),((DG23-DH23)/DH23),((DG23-DH23)/ABS(DH23))),"N/A")</f>
        <v>N/A</v>
      </c>
      <c r="DJ23" s="47"/>
      <c r="DK23" s="49">
        <v>12918</v>
      </c>
      <c r="DL23" s="45">
        <v>-23398</v>
      </c>
      <c r="DM23" s="46">
        <f t="shared" si="256"/>
        <v>1.5520984699546969</v>
      </c>
      <c r="DN23" s="49">
        <v>-9118</v>
      </c>
      <c r="DO23" s="45">
        <v>-7040</v>
      </c>
      <c r="DP23" s="46">
        <f t="shared" si="257"/>
        <v>0.29517045454545454</v>
      </c>
      <c r="DQ23" s="49">
        <v>11772</v>
      </c>
      <c r="DR23" s="45">
        <v>43337</v>
      </c>
      <c r="DS23" s="46">
        <f t="shared" si="258"/>
        <v>-0.72836144633915589</v>
      </c>
      <c r="DT23" s="49">
        <v>-8338</v>
      </c>
      <c r="DU23" s="45">
        <v>6769</v>
      </c>
      <c r="DV23" s="46">
        <f t="shared" si="259"/>
        <v>-2.2317919929088492</v>
      </c>
      <c r="DW23" s="49">
        <v>3800</v>
      </c>
      <c r="DX23" s="45">
        <v>-30438</v>
      </c>
      <c r="DY23" s="46">
        <f t="shared" si="260"/>
        <v>1.1248439450686643</v>
      </c>
      <c r="DZ23" s="49">
        <v>15572</v>
      </c>
      <c r="EA23" s="45">
        <v>12899</v>
      </c>
      <c r="EB23" s="46">
        <f t="shared" si="261"/>
        <v>0.20722536630746569</v>
      </c>
      <c r="EC23" s="49">
        <v>7234</v>
      </c>
      <c r="ED23" s="45">
        <v>19668</v>
      </c>
      <c r="EE23" s="46">
        <f t="shared" si="262"/>
        <v>-0.63219442749644095</v>
      </c>
      <c r="EF23" s="47"/>
      <c r="EG23" s="49">
        <v>-17819</v>
      </c>
      <c r="EH23" s="45">
        <v>12918</v>
      </c>
      <c r="EI23" s="46">
        <f t="shared" si="263"/>
        <v>-2.3793930949063324</v>
      </c>
      <c r="EJ23" s="49">
        <v>1056</v>
      </c>
      <c r="EK23" s="45">
        <v>-9118</v>
      </c>
      <c r="EL23" s="46">
        <f t="shared" si="264"/>
        <v>1.1158148716823866</v>
      </c>
      <c r="EM23" s="49">
        <v>16763</v>
      </c>
      <c r="EN23" s="45">
        <v>11772</v>
      </c>
      <c r="EO23" s="46">
        <f t="shared" si="265"/>
        <v>0.42397213727488958</v>
      </c>
      <c r="EP23" s="49">
        <v>0</v>
      </c>
      <c r="EQ23" s="45">
        <v>-8338</v>
      </c>
      <c r="ER23" s="46">
        <f t="shared" si="266"/>
        <v>1</v>
      </c>
      <c r="ES23" s="49">
        <v>-16763</v>
      </c>
      <c r="ET23" s="45">
        <v>3800</v>
      </c>
      <c r="EU23" s="46">
        <f t="shared" si="267"/>
        <v>-5.4113157894736839</v>
      </c>
      <c r="EV23" s="49">
        <v>0</v>
      </c>
      <c r="EW23" s="45">
        <v>15572</v>
      </c>
      <c r="EX23" s="46">
        <f t="shared" si="268"/>
        <v>-1</v>
      </c>
      <c r="EY23" s="49">
        <v>0</v>
      </c>
      <c r="EZ23" s="45">
        <v>7234</v>
      </c>
      <c r="FA23" s="46">
        <f t="shared" si="269"/>
        <v>-1</v>
      </c>
    </row>
    <row r="24" spans="1:223" s="25" customFormat="1" hidden="1" outlineLevel="1">
      <c r="A24" s="43" t="s">
        <v>21</v>
      </c>
      <c r="B24" s="50"/>
      <c r="C24" s="77" t="s">
        <v>21</v>
      </c>
      <c r="D24" s="78" t="s">
        <v>22</v>
      </c>
      <c r="E24" s="79">
        <f>E20+E22+E23</f>
        <v>33953</v>
      </c>
      <c r="F24" s="79">
        <f>F20+F22+F23</f>
        <v>106022</v>
      </c>
      <c r="G24" s="72">
        <f t="shared" si="167"/>
        <v>-0.67975514515855195</v>
      </c>
      <c r="H24" s="79">
        <f>H20+H22+H23</f>
        <v>39911</v>
      </c>
      <c r="I24" s="79">
        <f>I20+I22+I23</f>
        <v>234200</v>
      </c>
      <c r="J24" s="72">
        <f t="shared" si="168"/>
        <v>-0.82958582408198123</v>
      </c>
      <c r="K24" s="79">
        <f>K20+K22+K23</f>
        <v>40128</v>
      </c>
      <c r="L24" s="79">
        <f>L20+L22+L23</f>
        <v>344764</v>
      </c>
      <c r="M24" s="72">
        <f t="shared" si="169"/>
        <v>-0.88360733719297835</v>
      </c>
      <c r="N24" s="79">
        <f>N20+N22+N23</f>
        <v>266278</v>
      </c>
      <c r="O24" s="79">
        <f>O20+O22+O23</f>
        <v>603793</v>
      </c>
      <c r="P24" s="72">
        <f t="shared" si="170"/>
        <v>-0.55899124368782016</v>
      </c>
      <c r="Q24" s="79">
        <f>Q20+Q22+Q23</f>
        <v>73864</v>
      </c>
      <c r="R24" s="79">
        <f>R20+R22+R23</f>
        <v>340222</v>
      </c>
      <c r="S24" s="72">
        <f t="shared" si="172"/>
        <v>-0.78289469816766699</v>
      </c>
      <c r="T24" s="79">
        <f>T20+T22+T23</f>
        <v>113992</v>
      </c>
      <c r="U24" s="79">
        <f>U20+U22+U23</f>
        <v>684986</v>
      </c>
      <c r="V24" s="72">
        <f t="shared" si="173"/>
        <v>-0.83358491998376616</v>
      </c>
      <c r="W24" s="79">
        <f>+W20+W22+W23</f>
        <v>380270</v>
      </c>
      <c r="X24" s="79">
        <v>1268082</v>
      </c>
      <c r="Y24" s="72">
        <f t="shared" si="174"/>
        <v>-0.70012191640603683</v>
      </c>
      <c r="Z24" s="73"/>
      <c r="AA24" s="79">
        <f>AA20+AA22+AA23</f>
        <v>119980</v>
      </c>
      <c r="AB24" s="79">
        <f t="shared" si="237"/>
        <v>33953</v>
      </c>
      <c r="AC24" s="72" t="str">
        <f t="shared" si="176"/>
        <v>N/A</v>
      </c>
      <c r="AD24" s="79">
        <f>AD20+AD22+AD23</f>
        <v>328246</v>
      </c>
      <c r="AE24" s="79">
        <f t="shared" si="238"/>
        <v>39911</v>
      </c>
      <c r="AF24" s="72" t="str">
        <f t="shared" si="178"/>
        <v>N/A</v>
      </c>
      <c r="AG24" s="79">
        <f>AG20+AG22+AG23</f>
        <v>31899</v>
      </c>
      <c r="AH24" s="79">
        <f t="shared" si="239"/>
        <v>40128</v>
      </c>
      <c r="AI24" s="72">
        <f t="shared" si="180"/>
        <v>-0.20506877990430628</v>
      </c>
      <c r="AJ24" s="79">
        <f>+AJ20+AJ22+AJ23</f>
        <v>494663</v>
      </c>
      <c r="AK24" s="79">
        <f t="shared" si="240"/>
        <v>266278</v>
      </c>
      <c r="AL24" s="72">
        <f t="shared" si="182"/>
        <v>0.85769383877000727</v>
      </c>
      <c r="AM24" s="79">
        <f>+AM20+AM22+AM23</f>
        <v>448226</v>
      </c>
      <c r="AN24" s="79">
        <f t="shared" si="241"/>
        <v>73864</v>
      </c>
      <c r="AO24" s="72" t="str">
        <f t="shared" si="184"/>
        <v>N/A</v>
      </c>
      <c r="AP24" s="79">
        <f>+AP20+AP22+AP23</f>
        <v>480125</v>
      </c>
      <c r="AQ24" s="79">
        <f t="shared" si="242"/>
        <v>113992</v>
      </c>
      <c r="AR24" s="72" t="str">
        <f t="shared" si="186"/>
        <v>N/A</v>
      </c>
      <c r="AS24" s="79">
        <f>+AS20+AS22+AS23</f>
        <v>974788</v>
      </c>
      <c r="AT24" s="79">
        <f t="shared" si="243"/>
        <v>380270</v>
      </c>
      <c r="AU24" s="72" t="str">
        <f t="shared" si="188"/>
        <v>N/A</v>
      </c>
      <c r="AV24" s="73"/>
      <c r="AW24" s="79">
        <f t="shared" si="77"/>
        <v>-9298</v>
      </c>
      <c r="AX24" s="79">
        <f t="shared" si="244"/>
        <v>119980</v>
      </c>
      <c r="AY24" s="72" t="str">
        <f t="shared" si="190"/>
        <v>N/A</v>
      </c>
      <c r="AZ24" s="79">
        <f t="shared" si="78"/>
        <v>11467</v>
      </c>
      <c r="BA24" s="79">
        <f t="shared" si="245"/>
        <v>328246</v>
      </c>
      <c r="BB24" s="72">
        <f t="shared" si="192"/>
        <v>-0.96506583477026375</v>
      </c>
      <c r="BC24" s="79">
        <f t="shared" si="79"/>
        <v>4633</v>
      </c>
      <c r="BD24" s="79">
        <f t="shared" si="246"/>
        <v>31899</v>
      </c>
      <c r="BE24" s="72">
        <f t="shared" si="194"/>
        <v>-0.8547603373146494</v>
      </c>
      <c r="BF24" s="79">
        <f t="shared" si="80"/>
        <v>135317</v>
      </c>
      <c r="BG24" s="79">
        <f t="shared" si="247"/>
        <v>494663</v>
      </c>
      <c r="BH24" s="72">
        <f t="shared" si="196"/>
        <v>-0.72644608551680645</v>
      </c>
      <c r="BI24" s="79">
        <f t="shared" si="81"/>
        <v>2169</v>
      </c>
      <c r="BJ24" s="79">
        <f t="shared" si="248"/>
        <v>448226</v>
      </c>
      <c r="BK24" s="72">
        <f t="shared" si="198"/>
        <v>-0.99516092328423611</v>
      </c>
      <c r="BL24" s="79">
        <f t="shared" si="82"/>
        <v>6802</v>
      </c>
      <c r="BM24" s="79">
        <f t="shared" si="249"/>
        <v>480125</v>
      </c>
      <c r="BN24" s="72">
        <f t="shared" si="200"/>
        <v>-0.98583285602707627</v>
      </c>
      <c r="BO24" s="79">
        <f t="shared" si="83"/>
        <v>142119</v>
      </c>
      <c r="BP24" s="79">
        <f t="shared" si="250"/>
        <v>974788</v>
      </c>
      <c r="BQ24" s="72">
        <f t="shared" si="202"/>
        <v>-0.85420522205853988</v>
      </c>
      <c r="BR24" s="73"/>
      <c r="BS24" s="80">
        <f t="shared" si="49"/>
        <v>-1958</v>
      </c>
      <c r="BT24" s="79">
        <v>-9298</v>
      </c>
      <c r="BU24" s="72">
        <f t="shared" si="203"/>
        <v>-0.78941707894170787</v>
      </c>
      <c r="BV24" s="80">
        <f t="shared" si="50"/>
        <v>17603</v>
      </c>
      <c r="BW24" s="79">
        <v>11467</v>
      </c>
      <c r="BX24" s="72">
        <f t="shared" si="204"/>
        <v>0.53510072381616824</v>
      </c>
      <c r="BY24" s="80">
        <f t="shared" si="51"/>
        <v>17619</v>
      </c>
      <c r="BZ24" s="79">
        <v>4633</v>
      </c>
      <c r="CA24" s="72" t="str">
        <f t="shared" si="205"/>
        <v>N/A</v>
      </c>
      <c r="CB24" s="80">
        <f t="shared" si="52"/>
        <v>137870</v>
      </c>
      <c r="CC24" s="79">
        <v>135317</v>
      </c>
      <c r="CD24" s="72">
        <f t="shared" si="206"/>
        <v>1.8866809048382782E-2</v>
      </c>
      <c r="CE24" s="80">
        <f t="shared" si="53"/>
        <v>15645</v>
      </c>
      <c r="CF24" s="79">
        <v>2169</v>
      </c>
      <c r="CG24" s="72" t="str">
        <f t="shared" si="207"/>
        <v>N/A</v>
      </c>
      <c r="CH24" s="80">
        <f t="shared" si="54"/>
        <v>33264</v>
      </c>
      <c r="CI24" s="79">
        <v>6802</v>
      </c>
      <c r="CJ24" s="72" t="str">
        <f t="shared" si="208"/>
        <v>N/A</v>
      </c>
      <c r="CK24" s="80">
        <f t="shared" si="55"/>
        <v>171134</v>
      </c>
      <c r="CL24" s="79">
        <v>142119</v>
      </c>
      <c r="CM24" s="72">
        <f t="shared" si="209"/>
        <v>0.2041598941731928</v>
      </c>
      <c r="CN24" s="73"/>
      <c r="CO24" s="80">
        <f t="shared" si="56"/>
        <v>47159</v>
      </c>
      <c r="CP24" s="79">
        <v>-1958</v>
      </c>
      <c r="CQ24" s="72" t="str">
        <f t="shared" si="251"/>
        <v>N/A</v>
      </c>
      <c r="CR24" s="80">
        <f t="shared" si="57"/>
        <v>41208</v>
      </c>
      <c r="CS24" s="79">
        <v>17603</v>
      </c>
      <c r="CT24" s="72" t="str">
        <f t="shared" si="252"/>
        <v>N/A</v>
      </c>
      <c r="CU24" s="80">
        <f t="shared" si="58"/>
        <v>72089</v>
      </c>
      <c r="CV24" s="79">
        <v>17619</v>
      </c>
      <c r="CW24" s="72" t="str">
        <f>IF(ABS((CU24-CV24)/CV24)&lt;200%,IF(AND(CU24&lt;0,CV24&lt;0),((CU24-CV24)/CV24),((CU24-CV24)/ABS(CV24))),"N/A")</f>
        <v>N/A</v>
      </c>
      <c r="CX24" s="80">
        <f t="shared" si="59"/>
        <v>224826</v>
      </c>
      <c r="CY24" s="79">
        <v>137870</v>
      </c>
      <c r="CZ24" s="72">
        <f>IF(ABS((CX24-CY24)/CY24)&lt;200%,IF(AND(CX24&lt;0,CY24&lt;0),((CX24-CY24)/CY24),((CX24-CY24)/ABS(CY24))),"N/A")</f>
        <v>0.63071008921447735</v>
      </c>
      <c r="DA24" s="80">
        <f t="shared" si="60"/>
        <v>88367</v>
      </c>
      <c r="DB24" s="79">
        <v>15645</v>
      </c>
      <c r="DC24" s="72" t="str">
        <f t="shared" si="253"/>
        <v>N/A</v>
      </c>
      <c r="DD24" s="80">
        <f t="shared" si="61"/>
        <v>160456</v>
      </c>
      <c r="DE24" s="79">
        <v>33264</v>
      </c>
      <c r="DF24" s="72" t="str">
        <f>IF(ABS((DD24-DE24)/DE24)&lt;200%,IF(AND(DD24&lt;0,DE24&lt;0),((DD24-DE24)/DE24),((DD24-DE24)/ABS(DE24))),"N/A")</f>
        <v>N/A</v>
      </c>
      <c r="DG24" s="80">
        <f t="shared" si="62"/>
        <v>385282</v>
      </c>
      <c r="DH24" s="79">
        <v>171134</v>
      </c>
      <c r="DI24" s="72">
        <f>IF(ABS((DG24-DH24)/DH24)&lt;200%,IF(AND(DG24&lt;0,DH24&lt;0),((DG24-DH24)/DH24),((DG24-DH24)/ABS(DH24))),"N/A")</f>
        <v>1.2513468977526383</v>
      </c>
      <c r="DJ24" s="73"/>
      <c r="DK24" s="80">
        <v>131716</v>
      </c>
      <c r="DL24" s="79">
        <v>47159</v>
      </c>
      <c r="DM24" s="72">
        <f t="shared" si="63"/>
        <v>1.7930193600373205</v>
      </c>
      <c r="DN24" s="80">
        <v>102250</v>
      </c>
      <c r="DO24" s="79">
        <v>41208</v>
      </c>
      <c r="DP24" s="72">
        <f t="shared" si="64"/>
        <v>1.4813143079013784</v>
      </c>
      <c r="DQ24" s="80">
        <v>167993</v>
      </c>
      <c r="DR24" s="79">
        <v>72089</v>
      </c>
      <c r="DS24" s="72">
        <f t="shared" si="65"/>
        <v>1.3303555327442467</v>
      </c>
      <c r="DT24" s="80">
        <v>328928</v>
      </c>
      <c r="DU24" s="79">
        <v>224826</v>
      </c>
      <c r="DV24" s="72">
        <f t="shared" si="66"/>
        <v>0.46303363489987814</v>
      </c>
      <c r="DW24" s="80">
        <v>233966</v>
      </c>
      <c r="DX24" s="79">
        <v>88367</v>
      </c>
      <c r="DY24" s="72">
        <f t="shared" si="67"/>
        <v>1.6476625889755225</v>
      </c>
      <c r="DZ24" s="80">
        <v>401959</v>
      </c>
      <c r="EA24" s="79">
        <v>160456</v>
      </c>
      <c r="EB24" s="72">
        <f t="shared" si="68"/>
        <v>1.505104203021389</v>
      </c>
      <c r="EC24" s="80">
        <v>730887</v>
      </c>
      <c r="ED24" s="79">
        <v>385282</v>
      </c>
      <c r="EE24" s="72">
        <f t="shared" si="69"/>
        <v>0.89701828790340576</v>
      </c>
      <c r="EF24" s="73"/>
      <c r="EG24" s="80">
        <v>140465</v>
      </c>
      <c r="EH24" s="79">
        <v>131716</v>
      </c>
      <c r="EI24" s="72">
        <f t="shared" ref="EI24" si="270">(EG24-EH24)/ABS(EH24)</f>
        <v>6.6423213580734303E-2</v>
      </c>
      <c r="EJ24" s="80">
        <v>145579</v>
      </c>
      <c r="EK24" s="79">
        <v>102250</v>
      </c>
      <c r="EL24" s="72">
        <f t="shared" ref="EL24" si="271">(EJ24-EK24)/ABS(EK24)</f>
        <v>0.42375550122249389</v>
      </c>
      <c r="EM24" s="80">
        <v>-286044</v>
      </c>
      <c r="EN24" s="79">
        <v>167993</v>
      </c>
      <c r="EO24" s="72">
        <f t="shared" ref="EO24" si="272">(EM24-EN24)/ABS(EN24)</f>
        <v>-2.7027138035513385</v>
      </c>
      <c r="EP24" s="80">
        <v>0</v>
      </c>
      <c r="EQ24" s="79">
        <v>328928</v>
      </c>
      <c r="ER24" s="72">
        <f t="shared" ref="ER24" si="273">(EP24-EQ24)/ABS(EQ24)</f>
        <v>-1</v>
      </c>
      <c r="ES24" s="80">
        <v>286044</v>
      </c>
      <c r="ET24" s="79">
        <v>233966</v>
      </c>
      <c r="EU24" s="72">
        <f t="shared" ref="EU24" si="274">(ES24-ET24)/ABS(ET24)</f>
        <v>0.22258789738679979</v>
      </c>
      <c r="EV24" s="80">
        <v>0</v>
      </c>
      <c r="EW24" s="79">
        <v>401959</v>
      </c>
      <c r="EX24" s="72">
        <f t="shared" ref="EX24" si="275">(EV24-EW24)/ABS(EW24)</f>
        <v>-1</v>
      </c>
      <c r="EY24" s="80">
        <v>0</v>
      </c>
      <c r="EZ24" s="79">
        <v>730887</v>
      </c>
      <c r="FA24" s="72">
        <f t="shared" ref="FA24" si="276">(EY24-EZ24)/ABS(EZ24)</f>
        <v>-1</v>
      </c>
    </row>
    <row r="25" spans="1:223" hidden="1" outlineLevel="1">
      <c r="A25" s="43" t="s">
        <v>23</v>
      </c>
      <c r="B25" s="43"/>
      <c r="C25" s="54" t="s">
        <v>203</v>
      </c>
      <c r="D25" s="44" t="s">
        <v>24</v>
      </c>
      <c r="E25" s="45">
        <v>5710</v>
      </c>
      <c r="F25" s="45">
        <v>-24576</v>
      </c>
      <c r="G25" s="46" t="str">
        <f t="shared" si="167"/>
        <v>N/A</v>
      </c>
      <c r="H25" s="45">
        <v>-48935</v>
      </c>
      <c r="I25" s="45">
        <v>-61778</v>
      </c>
      <c r="J25" s="46">
        <f t="shared" si="168"/>
        <v>-0.2078895399656836</v>
      </c>
      <c r="K25" s="45">
        <v>-99695</v>
      </c>
      <c r="L25" s="45">
        <v>-118456</v>
      </c>
      <c r="M25" s="46">
        <f t="shared" si="169"/>
        <v>-0.15837948267711222</v>
      </c>
      <c r="N25" s="45">
        <v>-24894</v>
      </c>
      <c r="O25" s="45">
        <v>-176728</v>
      </c>
      <c r="P25" s="46">
        <f t="shared" si="170"/>
        <v>-0.85913946856185774</v>
      </c>
      <c r="Q25" s="45">
        <v>-43225</v>
      </c>
      <c r="R25" s="45">
        <v>-86354</v>
      </c>
      <c r="S25" s="46">
        <f t="shared" si="172"/>
        <v>-0.49944414850499108</v>
      </c>
      <c r="T25" s="45">
        <v>-142920</v>
      </c>
      <c r="U25" s="45">
        <v>-204810</v>
      </c>
      <c r="V25" s="46">
        <f t="shared" si="173"/>
        <v>-0.30218251061959867</v>
      </c>
      <c r="W25" s="45">
        <v>-167814</v>
      </c>
      <c r="X25" s="45">
        <v>-387683</v>
      </c>
      <c r="Y25" s="46">
        <f t="shared" si="174"/>
        <v>-0.56713603640087396</v>
      </c>
      <c r="Z25" s="47"/>
      <c r="AA25" s="45">
        <v>-53273</v>
      </c>
      <c r="AB25" s="45">
        <f t="shared" si="237"/>
        <v>5710</v>
      </c>
      <c r="AC25" s="46" t="str">
        <f t="shared" si="176"/>
        <v>N/A</v>
      </c>
      <c r="AD25" s="45">
        <v>-42200</v>
      </c>
      <c r="AE25" s="45">
        <f t="shared" si="238"/>
        <v>-48935</v>
      </c>
      <c r="AF25" s="46">
        <f t="shared" si="178"/>
        <v>-0.13763155205885358</v>
      </c>
      <c r="AG25" s="45">
        <v>-38813</v>
      </c>
      <c r="AH25" s="45">
        <f t="shared" si="239"/>
        <v>-99695</v>
      </c>
      <c r="AI25" s="46">
        <f t="shared" si="180"/>
        <v>-0.61068258187471791</v>
      </c>
      <c r="AJ25" s="45">
        <v>-125632</v>
      </c>
      <c r="AK25" s="45">
        <f t="shared" si="240"/>
        <v>-24894</v>
      </c>
      <c r="AL25" s="46" t="str">
        <f t="shared" si="182"/>
        <v>N/A</v>
      </c>
      <c r="AM25" s="45">
        <f>+AA25+AD25</f>
        <v>-95473</v>
      </c>
      <c r="AN25" s="45">
        <f t="shared" si="241"/>
        <v>-43225</v>
      </c>
      <c r="AO25" s="46" t="str">
        <f t="shared" si="184"/>
        <v>N/A</v>
      </c>
      <c r="AP25" s="45">
        <f>+AM25+AG25</f>
        <v>-134286</v>
      </c>
      <c r="AQ25" s="45">
        <f t="shared" si="242"/>
        <v>-142920</v>
      </c>
      <c r="AR25" s="46">
        <f t="shared" si="186"/>
        <v>-6.0411418975650721E-2</v>
      </c>
      <c r="AS25" s="45">
        <f>+AP25+AJ25</f>
        <v>-259918</v>
      </c>
      <c r="AT25" s="45">
        <f t="shared" si="243"/>
        <v>-167814</v>
      </c>
      <c r="AU25" s="46">
        <f t="shared" si="188"/>
        <v>0.54884574588532531</v>
      </c>
      <c r="AV25" s="47"/>
      <c r="AW25" s="45">
        <f t="shared" si="77"/>
        <v>15987</v>
      </c>
      <c r="AX25" s="45">
        <f t="shared" si="244"/>
        <v>-53273</v>
      </c>
      <c r="AY25" s="46" t="str">
        <f t="shared" si="190"/>
        <v>N/A</v>
      </c>
      <c r="AZ25" s="45">
        <f t="shared" si="78"/>
        <v>49140</v>
      </c>
      <c r="BA25" s="45">
        <f t="shared" si="245"/>
        <v>-42200</v>
      </c>
      <c r="BB25" s="46" t="str">
        <f t="shared" si="192"/>
        <v>N/A</v>
      </c>
      <c r="BC25" s="45">
        <f t="shared" si="79"/>
        <v>-5989</v>
      </c>
      <c r="BD25" s="45">
        <f t="shared" si="246"/>
        <v>-38813</v>
      </c>
      <c r="BE25" s="46">
        <f t="shared" si="194"/>
        <v>-0.84569602968077706</v>
      </c>
      <c r="BF25" s="45">
        <f t="shared" si="80"/>
        <v>-3339</v>
      </c>
      <c r="BG25" s="45">
        <f t="shared" si="247"/>
        <v>-125632</v>
      </c>
      <c r="BH25" s="46">
        <f t="shared" si="196"/>
        <v>-0.97342237646459506</v>
      </c>
      <c r="BI25" s="45">
        <f t="shared" si="81"/>
        <v>65127</v>
      </c>
      <c r="BJ25" s="45">
        <f t="shared" si="248"/>
        <v>-95473</v>
      </c>
      <c r="BK25" s="46" t="str">
        <f t="shared" si="198"/>
        <v>N/A</v>
      </c>
      <c r="BL25" s="45">
        <f t="shared" si="82"/>
        <v>59138</v>
      </c>
      <c r="BM25" s="45">
        <f t="shared" si="249"/>
        <v>-134286</v>
      </c>
      <c r="BN25" s="46" t="str">
        <f t="shared" si="200"/>
        <v>N/A</v>
      </c>
      <c r="BO25" s="45">
        <f t="shared" si="83"/>
        <v>55799</v>
      </c>
      <c r="BP25" s="45">
        <f t="shared" si="250"/>
        <v>-259918</v>
      </c>
      <c r="BQ25" s="46" t="str">
        <f t="shared" si="202"/>
        <v>N/A</v>
      </c>
      <c r="BR25" s="47"/>
      <c r="BS25" s="49">
        <f t="shared" si="49"/>
        <v>2009</v>
      </c>
      <c r="BT25" s="45">
        <v>15987</v>
      </c>
      <c r="BU25" s="46">
        <f t="shared" si="203"/>
        <v>-0.87433539751047729</v>
      </c>
      <c r="BV25" s="49">
        <f t="shared" si="50"/>
        <v>-8879</v>
      </c>
      <c r="BW25" s="45">
        <v>49140</v>
      </c>
      <c r="BX25" s="46" t="str">
        <f t="shared" si="204"/>
        <v>N/A</v>
      </c>
      <c r="BY25" s="49">
        <f t="shared" si="51"/>
        <v>-931</v>
      </c>
      <c r="BZ25" s="45">
        <v>-5989</v>
      </c>
      <c r="CA25" s="46">
        <f t="shared" si="205"/>
        <v>-0.84454833862080481</v>
      </c>
      <c r="CB25" s="49">
        <f t="shared" si="52"/>
        <v>-15495</v>
      </c>
      <c r="CC25" s="45">
        <v>-3339</v>
      </c>
      <c r="CD25" s="46" t="str">
        <f t="shared" si="206"/>
        <v>N/A</v>
      </c>
      <c r="CE25" s="49">
        <f t="shared" si="53"/>
        <v>-6870</v>
      </c>
      <c r="CF25" s="45">
        <v>65127</v>
      </c>
      <c r="CG25" s="46" t="str">
        <f t="shared" si="207"/>
        <v>N/A</v>
      </c>
      <c r="CH25" s="49">
        <f t="shared" si="54"/>
        <v>-7801</v>
      </c>
      <c r="CI25" s="45">
        <v>59138</v>
      </c>
      <c r="CJ25" s="46" t="str">
        <f t="shared" si="208"/>
        <v>N/A</v>
      </c>
      <c r="CK25" s="49">
        <f t="shared" si="55"/>
        <v>-23296</v>
      </c>
      <c r="CL25" s="45">
        <v>55799</v>
      </c>
      <c r="CM25" s="46" t="str">
        <f t="shared" si="209"/>
        <v>N/A</v>
      </c>
      <c r="CN25" s="47"/>
      <c r="CO25" s="49">
        <f t="shared" si="56"/>
        <v>-4517</v>
      </c>
      <c r="CP25" s="45">
        <v>2009</v>
      </c>
      <c r="CQ25" s="46" t="str">
        <f t="shared" si="251"/>
        <v>N/A</v>
      </c>
      <c r="CR25" s="49">
        <f t="shared" si="57"/>
        <v>1932</v>
      </c>
      <c r="CS25" s="45">
        <v>-8879</v>
      </c>
      <c r="CT25" s="46" t="str">
        <f t="shared" si="252"/>
        <v>N/A</v>
      </c>
      <c r="CU25" s="49">
        <f t="shared" si="58"/>
        <v>3784</v>
      </c>
      <c r="CV25" s="45">
        <v>-931</v>
      </c>
      <c r="CW25" s="46" t="str">
        <f>IF(ABS((CU25-CV25)/CV25)&lt;200%,IF(AND(CU25&lt;0,CV25&lt;0),((CU25-CV25)/CV25),((CU25-CV25)/ABS(CV25))),"N/A")</f>
        <v>N/A</v>
      </c>
      <c r="CX25" s="49">
        <f t="shared" si="59"/>
        <v>-55378</v>
      </c>
      <c r="CY25" s="45">
        <v>-15495</v>
      </c>
      <c r="CZ25" s="46" t="str">
        <f>IF(ABS((CX25-CY25)/CY25)&lt;200%,IF(AND(CX25&lt;0,CY25&lt;0),((CX25-CY25)/CY25),((CX25-CY25)/ABS(CY25))),"N/A")</f>
        <v>N/A</v>
      </c>
      <c r="DA25" s="49">
        <f t="shared" si="60"/>
        <v>-2585</v>
      </c>
      <c r="DB25" s="45">
        <v>-6870</v>
      </c>
      <c r="DC25" s="46">
        <f t="shared" si="253"/>
        <v>-0.62372634643377001</v>
      </c>
      <c r="DD25" s="49">
        <f t="shared" si="61"/>
        <v>1199</v>
      </c>
      <c r="DE25" s="45">
        <v>-7801</v>
      </c>
      <c r="DF25" s="46">
        <f>IF(ABS((DD25-DE25)/DE25)&lt;200%,IF(AND(DD25&lt;0,DE25&lt;0),((DD25-DE25)/DE25),((DD25-DE25)/ABS(DE25))),"N/A")</f>
        <v>1.1536982438148955</v>
      </c>
      <c r="DG25" s="49">
        <f t="shared" si="62"/>
        <v>-54179</v>
      </c>
      <c r="DH25" s="45">
        <v>-23296</v>
      </c>
      <c r="DI25" s="46">
        <f>IF(ABS((DG25-DH25)/DH25)&lt;200%,IF(AND(DG25&lt;0,DH25&lt;0),((DG25-DH25)/DH25),((DG25-DH25)/ABS(DH25))),"N/A")</f>
        <v>1.3256782280219781</v>
      </c>
      <c r="DJ25" s="47"/>
      <c r="DK25" s="49">
        <v>-31291</v>
      </c>
      <c r="DL25" s="45">
        <v>-4517</v>
      </c>
      <c r="DM25" s="46" t="str">
        <f>IF(ABS((DK25-DL25)/DL25)&lt;200%,IF(AND(DK25&lt;0,DL25&lt;0),((DK25-DL25)/DL25),((DK25-DL25)/ABS(DL25))),"N/A")</f>
        <v>N/A</v>
      </c>
      <c r="DN25" s="49">
        <v>-25540</v>
      </c>
      <c r="DO25" s="45">
        <v>1932</v>
      </c>
      <c r="DP25" s="46" t="str">
        <f>IF(ABS((DN25-DO25)/DO25)&lt;200%,IF(AND(DN25&lt;0,DO25&lt;0),((DN25-DO25)/DO25),((DN25-DO25)/ABS(DO25))),"N/A")</f>
        <v>N/A</v>
      </c>
      <c r="DQ25" s="49">
        <v>-6187</v>
      </c>
      <c r="DR25" s="45">
        <v>3784</v>
      </c>
      <c r="DS25" s="46" t="str">
        <f>IF(ABS((DQ25-DR25)/DR25)&lt;200%,IF(AND(DQ25&lt;0,DR25&lt;0),((DQ25-DR25)/DR25),((DQ25-DR25)/ABS(DR25))),"N/A")</f>
        <v>N/A</v>
      </c>
      <c r="DT25" s="49">
        <v>-74652</v>
      </c>
      <c r="DU25" s="45">
        <v>-55378</v>
      </c>
      <c r="DV25" s="46">
        <f>IF(ABS((DT25-DU25)/DU25)&lt;200%,IF(AND(DT25&lt;0,DU25&lt;0),((DT25-DU25)/DU25),((DT25-DU25)/ABS(DU25))),"N/A")</f>
        <v>0.34804434974177473</v>
      </c>
      <c r="DW25" s="49">
        <v>-56831</v>
      </c>
      <c r="DX25" s="45">
        <v>-2585</v>
      </c>
      <c r="DY25" s="46" t="str">
        <f>IF(ABS((DW25-DX25)/DX25)&lt;200%,IF(AND(DW25&lt;0,DX25&lt;0),((DW25-DX25)/DX25),((DW25-DX25)/ABS(DX25))),"N/A")</f>
        <v>N/A</v>
      </c>
      <c r="DZ25" s="49">
        <v>-63018</v>
      </c>
      <c r="EA25" s="45">
        <v>1199</v>
      </c>
      <c r="EB25" s="46" t="str">
        <f>IF(ABS((DZ25-EA25)/EA25)&lt;200%,IF(AND(DZ25&lt;0,EA25&lt;0),((DZ25-EA25)/EA25),((DZ25-EA25)/ABS(EA25))),"N/A")</f>
        <v>N/A</v>
      </c>
      <c r="EC25" s="49">
        <v>-137670</v>
      </c>
      <c r="ED25" s="45">
        <v>-54179</v>
      </c>
      <c r="EE25" s="46">
        <f>IF(ABS((EC25-ED25)/ED25)&lt;200%,IF(AND(EC25&lt;0,ED25&lt;0),((EC25-ED25)/ED25),((EC25-ED25)/ABS(ED25))),"N/A")</f>
        <v>1.5410214289669428</v>
      </c>
      <c r="EF25" s="47"/>
      <c r="EG25" s="49">
        <v>-54840</v>
      </c>
      <c r="EH25" s="45">
        <v>-31291</v>
      </c>
      <c r="EI25" s="46">
        <f>IF(ABS((EG25-EH25)/EH25)&lt;200%,IF(AND(EG25&lt;0,EH25&lt;0),((EG25-EH25)/EH25),((EG25-EH25)/ABS(EH25))),"N/A")</f>
        <v>0.75258061423412481</v>
      </c>
      <c r="EJ25" s="49">
        <v>-44934</v>
      </c>
      <c r="EK25" s="45">
        <v>-25540</v>
      </c>
      <c r="EL25" s="46">
        <f>IF(ABS((EJ25-EK25)/EK25)&lt;200%,IF(AND(EJ25&lt;0,EK25&lt;0),((EJ25-EK25)/EK25),((EJ25-EK25)/ABS(EK25))),"N/A")</f>
        <v>0.75935787000783084</v>
      </c>
      <c r="EM25" s="49">
        <v>99774</v>
      </c>
      <c r="EN25" s="45">
        <v>-6187</v>
      </c>
      <c r="EO25" s="46" t="str">
        <f>IF(ABS((EM25-EN25)/EN25)&lt;200%,IF(AND(EM25&lt;0,EN25&lt;0),((EM25-EN25)/EN25),((EM25-EN25)/ABS(EN25))),"N/A")</f>
        <v>N/A</v>
      </c>
      <c r="EP25" s="49">
        <v>0</v>
      </c>
      <c r="EQ25" s="45">
        <v>-74652</v>
      </c>
      <c r="ER25" s="46">
        <f>IF(ABS((EP25-EQ25)/EQ25)&lt;200%,IF(AND(EP25&lt;0,EQ25&lt;0),((EP25-EQ25)/EQ25),((EP25-EQ25)/ABS(EQ25))),"N/A")</f>
        <v>1</v>
      </c>
      <c r="ES25" s="49">
        <v>-99774</v>
      </c>
      <c r="ET25" s="45">
        <v>-56831</v>
      </c>
      <c r="EU25" s="46">
        <f>IF(ABS((ES25-ET25)/ET25)&lt;200%,IF(AND(ES25&lt;0,ET25&lt;0),((ES25-ET25)/ET25),((ES25-ET25)/ABS(ET25))),"N/A")</f>
        <v>0.75562633069979412</v>
      </c>
      <c r="EV25" s="49">
        <v>0</v>
      </c>
      <c r="EW25" s="45">
        <v>-63018</v>
      </c>
      <c r="EX25" s="46">
        <f>IF(ABS((EV25-EW25)/EW25)&lt;200%,IF(AND(EV25&lt;0,EW25&lt;0),((EV25-EW25)/EW25),((EV25-EW25)/ABS(EW25))),"N/A")</f>
        <v>1</v>
      </c>
      <c r="EY25" s="49">
        <v>0</v>
      </c>
      <c r="EZ25" s="45">
        <v>-137670</v>
      </c>
      <c r="FA25" s="46">
        <f>IF(ABS((EY25-EZ25)/EZ25)&lt;200%,IF(AND(EY25&lt;0,EZ25&lt;0),((EY25-EZ25)/EZ25),((EY25-EZ25)/ABS(EZ25))),"N/A")</f>
        <v>1</v>
      </c>
    </row>
    <row r="26" spans="1:223" hidden="1" outlineLevel="1">
      <c r="A26" s="81" t="s">
        <v>25</v>
      </c>
      <c r="B26" s="81"/>
      <c r="C26" s="82" t="s">
        <v>208</v>
      </c>
      <c r="D26" s="83" t="s">
        <v>26</v>
      </c>
      <c r="E26" s="84">
        <f>SUM(E24:E25)</f>
        <v>39663</v>
      </c>
      <c r="F26" s="84">
        <f>SUM(F24:F25)</f>
        <v>81446</v>
      </c>
      <c r="G26" s="85">
        <f t="shared" si="167"/>
        <v>-0.51301475824472664</v>
      </c>
      <c r="H26" s="84">
        <f>SUM(H24:H25)</f>
        <v>-9024</v>
      </c>
      <c r="I26" s="84">
        <f>SUM(I24:I25)</f>
        <v>172422</v>
      </c>
      <c r="J26" s="85" t="str">
        <f t="shared" si="168"/>
        <v>N/A</v>
      </c>
      <c r="K26" s="84">
        <f>SUM(K24:K25)</f>
        <v>-59567</v>
      </c>
      <c r="L26" s="84">
        <f>SUM(L24:L25)</f>
        <v>226308</v>
      </c>
      <c r="M26" s="85" t="str">
        <f t="shared" si="169"/>
        <v>N/A</v>
      </c>
      <c r="N26" s="84">
        <f>SUM(N24:N25)</f>
        <v>241384</v>
      </c>
      <c r="O26" s="84">
        <f>SUM(O24:O25)</f>
        <v>427065</v>
      </c>
      <c r="P26" s="85">
        <f t="shared" si="170"/>
        <v>-0.43478393218830858</v>
      </c>
      <c r="Q26" s="84">
        <f>SUM(Q24:Q25)</f>
        <v>30639</v>
      </c>
      <c r="R26" s="84">
        <f>SUM(R24:R25)</f>
        <v>253868</v>
      </c>
      <c r="S26" s="85">
        <f t="shared" si="172"/>
        <v>-0.8793112956339515</v>
      </c>
      <c r="T26" s="84">
        <f>SUM(T24:T25)</f>
        <v>-28928</v>
      </c>
      <c r="U26" s="84">
        <f>SUM(U24:U25)</f>
        <v>480176</v>
      </c>
      <c r="V26" s="85" t="str">
        <f t="shared" si="173"/>
        <v>N/A</v>
      </c>
      <c r="W26" s="84">
        <f>+W24+W25</f>
        <v>212456</v>
      </c>
      <c r="X26" s="84">
        <v>880399</v>
      </c>
      <c r="Y26" s="85">
        <f t="shared" si="174"/>
        <v>-0.75868214298289749</v>
      </c>
      <c r="Z26" s="86"/>
      <c r="AA26" s="84">
        <f>AA24+AA25</f>
        <v>66707</v>
      </c>
      <c r="AB26" s="84">
        <f t="shared" si="237"/>
        <v>39663</v>
      </c>
      <c r="AC26" s="85">
        <f t="shared" si="176"/>
        <v>0.68184454025162</v>
      </c>
      <c r="AD26" s="84">
        <f>AD24+AD25</f>
        <v>286046</v>
      </c>
      <c r="AE26" s="84">
        <f t="shared" si="238"/>
        <v>-9024</v>
      </c>
      <c r="AF26" s="85" t="str">
        <f t="shared" si="178"/>
        <v>N/A</v>
      </c>
      <c r="AG26" s="84">
        <f>AG24+AG25</f>
        <v>-6914</v>
      </c>
      <c r="AH26" s="84">
        <f t="shared" si="239"/>
        <v>-59567</v>
      </c>
      <c r="AI26" s="85">
        <f t="shared" si="180"/>
        <v>-0.88392902110228821</v>
      </c>
      <c r="AJ26" s="84">
        <f>+AJ24+AJ25</f>
        <v>369031</v>
      </c>
      <c r="AK26" s="84">
        <f t="shared" si="240"/>
        <v>241384</v>
      </c>
      <c r="AL26" s="85">
        <f t="shared" si="182"/>
        <v>0.52881301163291683</v>
      </c>
      <c r="AM26" s="84">
        <f>+AM24+AM25</f>
        <v>352753</v>
      </c>
      <c r="AN26" s="84">
        <f t="shared" si="241"/>
        <v>30639</v>
      </c>
      <c r="AO26" s="85" t="str">
        <f t="shared" si="184"/>
        <v>N/A</v>
      </c>
      <c r="AP26" s="84">
        <f>+AP24+AP25</f>
        <v>345839</v>
      </c>
      <c r="AQ26" s="84">
        <f t="shared" si="242"/>
        <v>-28928</v>
      </c>
      <c r="AR26" s="85" t="str">
        <f t="shared" si="186"/>
        <v>N/A</v>
      </c>
      <c r="AS26" s="84">
        <f>+AS24+AS25</f>
        <v>714870</v>
      </c>
      <c r="AT26" s="84">
        <f t="shared" si="243"/>
        <v>212456</v>
      </c>
      <c r="AU26" s="85" t="str">
        <f t="shared" si="188"/>
        <v>N/A</v>
      </c>
      <c r="AV26" s="86"/>
      <c r="AW26" s="84">
        <f t="shared" si="77"/>
        <v>6689</v>
      </c>
      <c r="AX26" s="84">
        <f t="shared" si="244"/>
        <v>66707</v>
      </c>
      <c r="AY26" s="85">
        <f t="shared" si="190"/>
        <v>-0.89972566597208692</v>
      </c>
      <c r="AZ26" s="84">
        <f t="shared" si="78"/>
        <v>60607</v>
      </c>
      <c r="BA26" s="84">
        <f t="shared" si="245"/>
        <v>286046</v>
      </c>
      <c r="BB26" s="85">
        <f t="shared" si="192"/>
        <v>-0.78812149094900819</v>
      </c>
      <c r="BC26" s="84">
        <f t="shared" si="79"/>
        <v>-1356</v>
      </c>
      <c r="BD26" s="84">
        <f t="shared" si="246"/>
        <v>-6914</v>
      </c>
      <c r="BE26" s="85">
        <f t="shared" si="194"/>
        <v>-0.80387619323112525</v>
      </c>
      <c r="BF26" s="84">
        <f t="shared" si="80"/>
        <v>131978</v>
      </c>
      <c r="BG26" s="84">
        <f t="shared" si="247"/>
        <v>369031</v>
      </c>
      <c r="BH26" s="85">
        <f t="shared" si="196"/>
        <v>-0.64236608848579113</v>
      </c>
      <c r="BI26" s="84">
        <f t="shared" si="81"/>
        <v>67296</v>
      </c>
      <c r="BJ26" s="84">
        <f t="shared" si="248"/>
        <v>352753</v>
      </c>
      <c r="BK26" s="85">
        <f t="shared" si="198"/>
        <v>-0.80922628581472023</v>
      </c>
      <c r="BL26" s="84">
        <f t="shared" si="82"/>
        <v>65940</v>
      </c>
      <c r="BM26" s="84">
        <f t="shared" si="249"/>
        <v>345839</v>
      </c>
      <c r="BN26" s="85">
        <f t="shared" si="200"/>
        <v>-0.80933324466008749</v>
      </c>
      <c r="BO26" s="84">
        <f t="shared" si="83"/>
        <v>197918</v>
      </c>
      <c r="BP26" s="84">
        <f t="shared" si="250"/>
        <v>714870</v>
      </c>
      <c r="BQ26" s="85">
        <f t="shared" si="202"/>
        <v>-0.72314127044077936</v>
      </c>
      <c r="BR26" s="86"/>
      <c r="BS26" s="88">
        <f t="shared" si="49"/>
        <v>51</v>
      </c>
      <c r="BT26" s="84">
        <v>6689</v>
      </c>
      <c r="BU26" s="85">
        <f t="shared" si="203"/>
        <v>-0.99237554193451938</v>
      </c>
      <c r="BV26" s="88">
        <f t="shared" si="50"/>
        <v>8724</v>
      </c>
      <c r="BW26" s="84">
        <v>60607</v>
      </c>
      <c r="BX26" s="85">
        <f t="shared" si="204"/>
        <v>-0.85605623112841744</v>
      </c>
      <c r="BY26" s="88">
        <f t="shared" si="51"/>
        <v>16688</v>
      </c>
      <c r="BZ26" s="84">
        <v>-1356</v>
      </c>
      <c r="CA26" s="85" t="str">
        <f t="shared" si="205"/>
        <v>N/A</v>
      </c>
      <c r="CB26" s="88">
        <f t="shared" si="52"/>
        <v>122375</v>
      </c>
      <c r="CC26" s="84">
        <v>131978</v>
      </c>
      <c r="CD26" s="85">
        <f t="shared" si="206"/>
        <v>-7.2762127021170242E-2</v>
      </c>
      <c r="CE26" s="88">
        <f t="shared" si="53"/>
        <v>8775</v>
      </c>
      <c r="CF26" s="84">
        <v>67296</v>
      </c>
      <c r="CG26" s="85">
        <f t="shared" si="207"/>
        <v>-0.86960592011412263</v>
      </c>
      <c r="CH26" s="88">
        <f t="shared" si="54"/>
        <v>25463</v>
      </c>
      <c r="CI26" s="84">
        <v>65940</v>
      </c>
      <c r="CJ26" s="85">
        <f t="shared" si="208"/>
        <v>-0.6138459205338187</v>
      </c>
      <c r="CK26" s="88">
        <f t="shared" si="55"/>
        <v>147838</v>
      </c>
      <c r="CL26" s="84">
        <v>197918</v>
      </c>
      <c r="CM26" s="85">
        <f t="shared" si="209"/>
        <v>-0.25303408482300749</v>
      </c>
      <c r="CN26" s="86"/>
      <c r="CO26" s="88">
        <f t="shared" si="56"/>
        <v>42642</v>
      </c>
      <c r="CP26" s="84">
        <v>51</v>
      </c>
      <c r="CQ26" s="85" t="str">
        <f t="shared" si="251"/>
        <v>N/A</v>
      </c>
      <c r="CR26" s="88">
        <f t="shared" si="57"/>
        <v>43140</v>
      </c>
      <c r="CS26" s="84">
        <v>8724</v>
      </c>
      <c r="CT26" s="85" t="str">
        <f t="shared" si="252"/>
        <v>N/A</v>
      </c>
      <c r="CU26" s="88">
        <f t="shared" si="58"/>
        <v>75873</v>
      </c>
      <c r="CV26" s="84">
        <v>16688</v>
      </c>
      <c r="CW26" s="85" t="str">
        <f>IF(ABS((CU26-CV26)/CV26)&lt;200%,IF(AND(CU26&lt;0,CV26&lt;0),((CU26-CV26)/CV26),((CU26-CV26)/ABS(CV26))),"N/A")</f>
        <v>N/A</v>
      </c>
      <c r="CX26" s="88">
        <f t="shared" si="59"/>
        <v>169448</v>
      </c>
      <c r="CY26" s="84">
        <v>122375</v>
      </c>
      <c r="CZ26" s="85">
        <f>IF(ABS((CX26-CY26)/CY26)&lt;200%,IF(AND(CX26&lt;0,CY26&lt;0),((CX26-CY26)/CY26),((CX26-CY26)/ABS(CY26))),"N/A")</f>
        <v>0.38466189989785493</v>
      </c>
      <c r="DA26" s="88">
        <f t="shared" si="60"/>
        <v>85782</v>
      </c>
      <c r="DB26" s="84">
        <v>8775</v>
      </c>
      <c r="DC26" s="85" t="str">
        <f t="shared" si="253"/>
        <v>N/A</v>
      </c>
      <c r="DD26" s="88">
        <f t="shared" si="61"/>
        <v>161655</v>
      </c>
      <c r="DE26" s="84">
        <v>25463</v>
      </c>
      <c r="DF26" s="85" t="str">
        <f>IF(ABS((DD26-DE26)/DE26)&lt;200%,IF(AND(DD26&lt;0,DE26&lt;0),((DD26-DE26)/DE26),((DD26-DE26)/ABS(DE26))),"N/A")</f>
        <v>N/A</v>
      </c>
      <c r="DG26" s="88">
        <f t="shared" si="62"/>
        <v>331103</v>
      </c>
      <c r="DH26" s="84">
        <v>147838</v>
      </c>
      <c r="DI26" s="85">
        <f>IF(ABS((DG26-DH26)/DH26)&lt;200%,IF(AND(DG26&lt;0,DH26&lt;0),((DG26-DH26)/DH26),((DG26-DH26)/ABS(DH26))),"N/A")</f>
        <v>1.2396339236190965</v>
      </c>
      <c r="DJ26" s="86"/>
      <c r="DK26" s="88">
        <v>100425</v>
      </c>
      <c r="DL26" s="84">
        <v>42642</v>
      </c>
      <c r="DM26" s="85">
        <f t="shared" si="63"/>
        <v>1.355072463768116</v>
      </c>
      <c r="DN26" s="88">
        <v>76710</v>
      </c>
      <c r="DO26" s="84">
        <v>43140</v>
      </c>
      <c r="DP26" s="85">
        <f t="shared" si="64"/>
        <v>0.77816411682892905</v>
      </c>
      <c r="DQ26" s="88">
        <v>161806</v>
      </c>
      <c r="DR26" s="84">
        <v>75873</v>
      </c>
      <c r="DS26" s="85">
        <f t="shared" si="65"/>
        <v>1.1325899858974866</v>
      </c>
      <c r="DT26" s="88">
        <v>254276</v>
      </c>
      <c r="DU26" s="84">
        <v>169448</v>
      </c>
      <c r="DV26" s="85">
        <f t="shared" si="66"/>
        <v>0.50061375761295501</v>
      </c>
      <c r="DW26" s="88">
        <v>177135</v>
      </c>
      <c r="DX26" s="84">
        <v>85782</v>
      </c>
      <c r="DY26" s="85">
        <f t="shared" si="67"/>
        <v>1.0649436944813597</v>
      </c>
      <c r="DZ26" s="88">
        <v>338941</v>
      </c>
      <c r="EA26" s="84">
        <v>161655</v>
      </c>
      <c r="EB26" s="85">
        <f t="shared" si="68"/>
        <v>1.0966935758250596</v>
      </c>
      <c r="EC26" s="88">
        <v>593217</v>
      </c>
      <c r="ED26" s="84">
        <v>331103</v>
      </c>
      <c r="EE26" s="85">
        <f t="shared" si="69"/>
        <v>0.79163885558270386</v>
      </c>
      <c r="EF26" s="86"/>
      <c r="EG26" s="88">
        <v>85625</v>
      </c>
      <c r="EH26" s="84">
        <v>100425</v>
      </c>
      <c r="EI26" s="85">
        <f t="shared" ref="EI26" si="277">(EG26-EH26)/ABS(EH26)</f>
        <v>-0.14737366193676874</v>
      </c>
      <c r="EJ26" s="88">
        <v>100645</v>
      </c>
      <c r="EK26" s="84">
        <v>76710</v>
      </c>
      <c r="EL26" s="85">
        <f t="shared" ref="EL26" si="278">(EJ26-EK26)/ABS(EK26)</f>
        <v>0.31201929344283663</v>
      </c>
      <c r="EM26" s="88">
        <v>-186270</v>
      </c>
      <c r="EN26" s="84">
        <v>161806</v>
      </c>
      <c r="EO26" s="85">
        <f t="shared" ref="EO26" si="279">(EM26-EN26)/ABS(EN26)</f>
        <v>-2.1511934044473011</v>
      </c>
      <c r="EP26" s="88">
        <v>0</v>
      </c>
      <c r="EQ26" s="84">
        <v>254276</v>
      </c>
      <c r="ER26" s="85">
        <f t="shared" ref="ER26" si="280">(EP26-EQ26)/ABS(EQ26)</f>
        <v>-1</v>
      </c>
      <c r="ES26" s="88">
        <v>186270</v>
      </c>
      <c r="ET26" s="84">
        <v>177135</v>
      </c>
      <c r="EU26" s="85">
        <f t="shared" ref="EU26" si="281">(ES26-ET26)/ABS(ET26)</f>
        <v>5.1570835803200946E-2</v>
      </c>
      <c r="EV26" s="88">
        <v>0</v>
      </c>
      <c r="EW26" s="84">
        <v>338941</v>
      </c>
      <c r="EX26" s="85">
        <f t="shared" ref="EX26" si="282">(EV26-EW26)/ABS(EW26)</f>
        <v>-1</v>
      </c>
      <c r="EY26" s="88">
        <v>0</v>
      </c>
      <c r="EZ26" s="84">
        <v>593217</v>
      </c>
      <c r="FA26" s="85">
        <f t="shared" ref="FA26" si="283">(EY26-EZ26)/ABS(EZ26)</f>
        <v>-1</v>
      </c>
    </row>
    <row r="27" spans="1:223" hidden="1" outlineLevel="1">
      <c r="A27" s="43" t="s">
        <v>27</v>
      </c>
      <c r="B27" s="43"/>
      <c r="C27" s="54" t="s">
        <v>209</v>
      </c>
      <c r="D27" s="44" t="s">
        <v>206</v>
      </c>
      <c r="E27" s="45">
        <v>74611</v>
      </c>
      <c r="F27" s="45">
        <v>-13560</v>
      </c>
      <c r="G27" s="46" t="str">
        <f t="shared" si="167"/>
        <v>N/A</v>
      </c>
      <c r="H27" s="45">
        <v>369109</v>
      </c>
      <c r="I27" s="45">
        <v>-11636</v>
      </c>
      <c r="J27" s="46" t="str">
        <f t="shared" si="168"/>
        <v>N/A</v>
      </c>
      <c r="K27" s="45">
        <v>242075</v>
      </c>
      <c r="L27" s="45">
        <v>-84096</v>
      </c>
      <c r="M27" s="46" t="str">
        <f t="shared" si="169"/>
        <v>N/A</v>
      </c>
      <c r="N27" s="45">
        <v>-19872</v>
      </c>
      <c r="O27" s="45">
        <v>77447</v>
      </c>
      <c r="P27" s="46" t="str">
        <f t="shared" si="170"/>
        <v>N/A</v>
      </c>
      <c r="Q27" s="45">
        <v>443720</v>
      </c>
      <c r="R27" s="45">
        <v>-25197</v>
      </c>
      <c r="S27" s="46" t="str">
        <f t="shared" si="172"/>
        <v>N/A</v>
      </c>
      <c r="T27" s="45">
        <v>685795</v>
      </c>
      <c r="U27" s="45">
        <v>-109292</v>
      </c>
      <c r="V27" s="46" t="str">
        <f t="shared" si="173"/>
        <v>N/A</v>
      </c>
      <c r="W27" s="45">
        <v>665923</v>
      </c>
      <c r="X27" s="45">
        <v>-31845</v>
      </c>
      <c r="Y27" s="46" t="str">
        <f t="shared" si="174"/>
        <v>N/A</v>
      </c>
      <c r="Z27" s="47"/>
      <c r="AA27" s="45">
        <v>-197475</v>
      </c>
      <c r="AB27" s="45">
        <f t="shared" si="237"/>
        <v>74611</v>
      </c>
      <c r="AC27" s="46" t="str">
        <f t="shared" si="176"/>
        <v>N/A</v>
      </c>
      <c r="AD27" s="45">
        <v>-6468</v>
      </c>
      <c r="AE27" s="45">
        <f t="shared" si="238"/>
        <v>369109</v>
      </c>
      <c r="AF27" s="46" t="str">
        <f t="shared" si="178"/>
        <v>N/A</v>
      </c>
      <c r="AG27" s="45">
        <v>-81489</v>
      </c>
      <c r="AH27" s="45">
        <f t="shared" si="239"/>
        <v>242075</v>
      </c>
      <c r="AI27" s="46" t="str">
        <f t="shared" si="180"/>
        <v>N/A</v>
      </c>
      <c r="AJ27" s="45">
        <v>-364074</v>
      </c>
      <c r="AK27" s="45">
        <f t="shared" si="240"/>
        <v>-19872</v>
      </c>
      <c r="AL27" s="46" t="str">
        <f t="shared" si="182"/>
        <v>N/A</v>
      </c>
      <c r="AM27" s="45">
        <v>-407790</v>
      </c>
      <c r="AN27" s="45">
        <f t="shared" si="241"/>
        <v>443720</v>
      </c>
      <c r="AO27" s="46" t="str">
        <f t="shared" si="184"/>
        <v>N/A</v>
      </c>
      <c r="AP27" s="45">
        <v>-489279</v>
      </c>
      <c r="AQ27" s="45">
        <f t="shared" si="242"/>
        <v>685795</v>
      </c>
      <c r="AR27" s="46" t="str">
        <f t="shared" si="186"/>
        <v>N/A</v>
      </c>
      <c r="AS27" s="45">
        <v>-853353</v>
      </c>
      <c r="AT27" s="45">
        <f t="shared" si="243"/>
        <v>665923</v>
      </c>
      <c r="AU27" s="46" t="str">
        <f t="shared" si="188"/>
        <v>N/A</v>
      </c>
      <c r="AV27" s="47"/>
      <c r="AW27" s="45">
        <f t="shared" si="77"/>
        <v>-165218</v>
      </c>
      <c r="AX27" s="45">
        <f t="shared" si="244"/>
        <v>-197475</v>
      </c>
      <c r="AY27" s="46">
        <f t="shared" si="190"/>
        <v>-0.16334725914672743</v>
      </c>
      <c r="AZ27" s="45">
        <f t="shared" si="78"/>
        <v>-366045</v>
      </c>
      <c r="BA27" s="45">
        <f t="shared" si="245"/>
        <v>-6468</v>
      </c>
      <c r="BB27" s="46" t="str">
        <f t="shared" si="192"/>
        <v>N/A</v>
      </c>
      <c r="BC27" s="45">
        <f t="shared" si="79"/>
        <v>-173366</v>
      </c>
      <c r="BD27" s="45">
        <f t="shared" si="246"/>
        <v>-81489</v>
      </c>
      <c r="BE27" s="46" t="str">
        <f t="shared" si="194"/>
        <v>N/A</v>
      </c>
      <c r="BF27" s="45">
        <f t="shared" si="80"/>
        <v>-254885</v>
      </c>
      <c r="BG27" s="45">
        <f t="shared" si="247"/>
        <v>-364074</v>
      </c>
      <c r="BH27" s="46">
        <f t="shared" si="196"/>
        <v>-0.29990880974746892</v>
      </c>
      <c r="BI27" s="45">
        <f t="shared" si="81"/>
        <v>-531263</v>
      </c>
      <c r="BJ27" s="45">
        <f t="shared" si="248"/>
        <v>-407790</v>
      </c>
      <c r="BK27" s="46">
        <f t="shared" si="198"/>
        <v>0.30278574756614929</v>
      </c>
      <c r="BL27" s="45">
        <f t="shared" si="82"/>
        <v>-704629</v>
      </c>
      <c r="BM27" s="45">
        <f t="shared" si="249"/>
        <v>-489279</v>
      </c>
      <c r="BN27" s="46">
        <f t="shared" si="200"/>
        <v>0.44013742670337375</v>
      </c>
      <c r="BO27" s="45">
        <f t="shared" si="83"/>
        <v>-959514</v>
      </c>
      <c r="BP27" s="45">
        <f t="shared" si="250"/>
        <v>-853353</v>
      </c>
      <c r="BQ27" s="46">
        <f t="shared" si="202"/>
        <v>0.12440455473877754</v>
      </c>
      <c r="BR27" s="47"/>
      <c r="BS27" s="49">
        <f t="shared" si="49"/>
        <v>-171939</v>
      </c>
      <c r="BT27" s="45">
        <v>-165218</v>
      </c>
      <c r="BU27" s="46">
        <f t="shared" si="203"/>
        <v>4.0679586969942783E-2</v>
      </c>
      <c r="BV27" s="49">
        <f t="shared" si="50"/>
        <v>-493810</v>
      </c>
      <c r="BW27" s="45">
        <v>-366045</v>
      </c>
      <c r="BX27" s="46">
        <f t="shared" si="204"/>
        <v>0.34904178448005019</v>
      </c>
      <c r="BY27" s="49">
        <f t="shared" si="51"/>
        <v>-169228</v>
      </c>
      <c r="BZ27" s="45">
        <v>-173366</v>
      </c>
      <c r="CA27" s="46">
        <f t="shared" si="205"/>
        <v>-2.3868578614030467E-2</v>
      </c>
      <c r="CB27" s="49">
        <f t="shared" si="52"/>
        <v>-30097</v>
      </c>
      <c r="CC27" s="45">
        <v>-254885</v>
      </c>
      <c r="CD27" s="46">
        <f t="shared" si="206"/>
        <v>-0.88191929693783466</v>
      </c>
      <c r="CE27" s="49">
        <f t="shared" si="53"/>
        <v>-665749</v>
      </c>
      <c r="CF27" s="45">
        <v>-531263</v>
      </c>
      <c r="CG27" s="46">
        <f t="shared" si="207"/>
        <v>0.25314392306635325</v>
      </c>
      <c r="CH27" s="49">
        <f t="shared" si="54"/>
        <v>-834977</v>
      </c>
      <c r="CI27" s="45">
        <v>-704629</v>
      </c>
      <c r="CJ27" s="46">
        <f t="shared" si="208"/>
        <v>0.18498812850450386</v>
      </c>
      <c r="CK27" s="49">
        <f t="shared" si="55"/>
        <v>-865074</v>
      </c>
      <c r="CL27" s="45">
        <v>-959514</v>
      </c>
      <c r="CM27" s="46">
        <f t="shared" si="209"/>
        <v>-9.8424827568956763E-2</v>
      </c>
      <c r="CN27" s="47"/>
      <c r="CO27" s="49">
        <f t="shared" si="56"/>
        <v>-20401</v>
      </c>
      <c r="CP27" s="45">
        <v>-171939</v>
      </c>
      <c r="CQ27" s="46">
        <f t="shared" si="251"/>
        <v>-0.88134745462053399</v>
      </c>
      <c r="CR27" s="49">
        <f t="shared" si="57"/>
        <v>-29776</v>
      </c>
      <c r="CS27" s="45">
        <v>-493810</v>
      </c>
      <c r="CT27" s="46">
        <f t="shared" si="252"/>
        <v>-0.93970150462728586</v>
      </c>
      <c r="CU27" s="49">
        <f t="shared" si="58"/>
        <v>-23869</v>
      </c>
      <c r="CV27" s="45">
        <v>-169228</v>
      </c>
      <c r="CW27" s="46">
        <f t="shared" si="139"/>
        <v>-0.85895360105892637</v>
      </c>
      <c r="CX27" s="49">
        <f t="shared" si="59"/>
        <v>-24984</v>
      </c>
      <c r="CY27" s="45">
        <v>-30097</v>
      </c>
      <c r="CZ27" s="46">
        <f t="shared" ref="CZ27:CZ29" si="284">IF(AND(CX27&lt;0,CY27&lt;0),((CX27-CY27)/CY27),((CX27-CY27)/ABS(CY27)))</f>
        <v>-0.16988404159883044</v>
      </c>
      <c r="DA27" s="49">
        <f t="shared" si="60"/>
        <v>-50177</v>
      </c>
      <c r="DB27" s="45">
        <v>-665749</v>
      </c>
      <c r="DC27" s="46">
        <f t="shared" si="253"/>
        <v>-0.92463075423320196</v>
      </c>
      <c r="DD27" s="49">
        <f t="shared" si="61"/>
        <v>-74046</v>
      </c>
      <c r="DE27" s="45">
        <v>-834977</v>
      </c>
      <c r="DF27" s="46">
        <f t="shared" si="254"/>
        <v>-0.91131971299808257</v>
      </c>
      <c r="DG27" s="49">
        <f t="shared" si="62"/>
        <v>-99030</v>
      </c>
      <c r="DH27" s="45">
        <v>-865074</v>
      </c>
      <c r="DI27" s="46">
        <f>IF(AND(DG27&lt;0,DH27&lt;0),((DG27-DH27)/DH27),((DG27-DH27)/ABS(DH27)))</f>
        <v>-0.88552424416870701</v>
      </c>
      <c r="DJ27" s="47"/>
      <c r="DK27" s="49">
        <v>-15463</v>
      </c>
      <c r="DL27" s="45">
        <v>-20401</v>
      </c>
      <c r="DM27" s="46">
        <f t="shared" ref="DM27:DM28" si="285">IF(AND(DK27&lt;0,DL27&lt;0),((DK27-DL27)/DL27),((DK27-DL27)/ABS(DL27)))</f>
        <v>-0.24204695848242733</v>
      </c>
      <c r="DN27" s="49">
        <v>-25719</v>
      </c>
      <c r="DO27" s="45">
        <v>-29776</v>
      </c>
      <c r="DP27" s="46">
        <f t="shared" ref="DP27:DP28" si="286">IF(AND(DN27&lt;0,DO27&lt;0),((DN27-DO27)/DO27),((DN27-DO27)/ABS(DO27)))</f>
        <v>-0.13625067168189145</v>
      </c>
      <c r="DQ27" s="49">
        <v>-35463</v>
      </c>
      <c r="DR27" s="45">
        <v>-23869</v>
      </c>
      <c r="DS27" s="46">
        <f t="shared" ref="DS27:DS28" si="287">IF(AND(DQ27&lt;0,DR27&lt;0),((DQ27-DR27)/DR27),((DQ27-DR27)/ABS(DR27)))</f>
        <v>0.48573463488206459</v>
      </c>
      <c r="DT27" s="49">
        <v>-41611</v>
      </c>
      <c r="DU27" s="45">
        <v>-24984</v>
      </c>
      <c r="DV27" s="46">
        <f t="shared" ref="DV27:DV28" si="288">IF(AND(DT27&lt;0,DU27&lt;0),((DT27-DU27)/DU27),((DT27-DU27)/ABS(DU27)))</f>
        <v>0.66550592379122642</v>
      </c>
      <c r="DW27" s="49">
        <v>-41182</v>
      </c>
      <c r="DX27" s="45">
        <v>-50177</v>
      </c>
      <c r="DY27" s="46">
        <f t="shared" ref="DY27:DY28" si="289">IF(AND(DW27&lt;0,DX27&lt;0),((DW27-DX27)/DX27),((DW27-DX27)/ABS(DX27)))</f>
        <v>-0.1792654004822927</v>
      </c>
      <c r="DZ27" s="49">
        <v>-76645</v>
      </c>
      <c r="EA27" s="45">
        <v>-74046</v>
      </c>
      <c r="EB27" s="46">
        <f t="shared" ref="EB27:EB28" si="290">IF(AND(DZ27&lt;0,EA27&lt;0),((DZ27-EA27)/EA27),((DZ27-EA27)/ABS(EA27)))</f>
        <v>3.5099802825270775E-2</v>
      </c>
      <c r="EC27" s="49">
        <v>-118256</v>
      </c>
      <c r="ED27" s="45">
        <v>-99030</v>
      </c>
      <c r="EE27" s="46">
        <f t="shared" ref="EE27:EE28" si="291">IF(AND(EC27&lt;0,ED27&lt;0),((EC27-ED27)/ED27),((EC27-ED27)/ABS(ED27)))</f>
        <v>0.19414318893264668</v>
      </c>
      <c r="EF27" s="47"/>
      <c r="EG27" s="49">
        <v>-21086</v>
      </c>
      <c r="EH27" s="45">
        <v>-15463</v>
      </c>
      <c r="EI27" s="46">
        <f t="shared" ref="EI27:EI28" si="292">IF(AND(EG27&lt;0,EH27&lt;0),((EG27-EH27)/EH27),((EG27-EH27)/ABS(EH27)))</f>
        <v>0.36364224277307122</v>
      </c>
      <c r="EJ27" s="49">
        <v>-38381</v>
      </c>
      <c r="EK27" s="45">
        <v>-25719</v>
      </c>
      <c r="EL27" s="46">
        <f t="shared" ref="EL27:EL28" si="293">IF(AND(EJ27&lt;0,EK27&lt;0),((EJ27-EK27)/EK27),((EJ27-EK27)/ABS(EK27)))</f>
        <v>0.49232085228819161</v>
      </c>
      <c r="EM27" s="49">
        <v>59467</v>
      </c>
      <c r="EN27" s="45">
        <v>-35463</v>
      </c>
      <c r="EO27" s="46">
        <f t="shared" ref="EO27:EO28" si="294">IF(AND(EM27&lt;0,EN27&lt;0),((EM27-EN27)/EN27),((EM27-EN27)/ABS(EN27)))</f>
        <v>2.6768744889039282</v>
      </c>
      <c r="EP27" s="49">
        <v>0</v>
      </c>
      <c r="EQ27" s="45">
        <v>-41611</v>
      </c>
      <c r="ER27" s="46">
        <f t="shared" ref="ER27:ER28" si="295">IF(AND(EP27&lt;0,EQ27&lt;0),((EP27-EQ27)/EQ27),((EP27-EQ27)/ABS(EQ27)))</f>
        <v>1</v>
      </c>
      <c r="ES27" s="49">
        <v>-59467</v>
      </c>
      <c r="ET27" s="45">
        <v>-41182</v>
      </c>
      <c r="EU27" s="46">
        <f t="shared" ref="EU27:EU28" si="296">IF(AND(ES27&lt;0,ET27&lt;0),((ES27-ET27)/ET27),((ES27-ET27)/ABS(ET27)))</f>
        <v>0.44400466223107182</v>
      </c>
      <c r="EV27" s="49">
        <v>0</v>
      </c>
      <c r="EW27" s="45">
        <v>-76645</v>
      </c>
      <c r="EX27" s="46">
        <f t="shared" ref="EX27:EX28" si="297">IF(AND(EV27&lt;0,EW27&lt;0),((EV27-EW27)/EW27),((EV27-EW27)/ABS(EW27)))</f>
        <v>1</v>
      </c>
      <c r="EY27" s="49">
        <v>0</v>
      </c>
      <c r="EZ27" s="45">
        <v>-118256</v>
      </c>
      <c r="FA27" s="46">
        <f t="shared" ref="FA27:FA28" si="298">IF(AND(EY27&lt;0,EZ27&lt;0),((EY27-EZ27)/EZ27),((EY27-EZ27)/ABS(EZ27)))</f>
        <v>1</v>
      </c>
    </row>
    <row r="28" spans="1:223" hidden="1" outlineLevel="1">
      <c r="A28" s="43" t="s">
        <v>28</v>
      </c>
      <c r="B28" s="43"/>
      <c r="C28" s="54" t="s">
        <v>205</v>
      </c>
      <c r="D28" s="44" t="s">
        <v>29</v>
      </c>
      <c r="E28" s="45">
        <v>-113514</v>
      </c>
      <c r="F28" s="45">
        <v>0</v>
      </c>
      <c r="G28" s="46" t="str">
        <f t="shared" si="167"/>
        <v/>
      </c>
      <c r="H28" s="45">
        <v>-408538</v>
      </c>
      <c r="I28" s="45">
        <v>0</v>
      </c>
      <c r="J28" s="46" t="str">
        <f t="shared" si="168"/>
        <v/>
      </c>
      <c r="K28" s="45">
        <v>-282786</v>
      </c>
      <c r="L28" s="45">
        <v>4934</v>
      </c>
      <c r="M28" s="46" t="str">
        <f t="shared" si="169"/>
        <v>N/A</v>
      </c>
      <c r="N28" s="45">
        <v>-30013</v>
      </c>
      <c r="O28" s="45">
        <v>-306833</v>
      </c>
      <c r="P28" s="46">
        <f t="shared" si="170"/>
        <v>-0.90218457597455293</v>
      </c>
      <c r="Q28" s="45">
        <v>-522052</v>
      </c>
      <c r="R28" s="45">
        <v>0</v>
      </c>
      <c r="S28" s="46" t="str">
        <f t="shared" si="172"/>
        <v/>
      </c>
      <c r="T28" s="45">
        <v>-804838</v>
      </c>
      <c r="U28" s="45">
        <v>4934</v>
      </c>
      <c r="V28" s="46" t="str">
        <f t="shared" si="173"/>
        <v>N/A</v>
      </c>
      <c r="W28" s="45">
        <v>-834851.49922700005</v>
      </c>
      <c r="X28" s="45">
        <v>-275059</v>
      </c>
      <c r="Y28" s="46" t="str">
        <f t="shared" si="174"/>
        <v>N/A</v>
      </c>
      <c r="Z28" s="47"/>
      <c r="AA28" s="45">
        <v>123175</v>
      </c>
      <c r="AB28" s="45">
        <f t="shared" si="237"/>
        <v>-113514</v>
      </c>
      <c r="AC28" s="46" t="str">
        <f t="shared" si="176"/>
        <v>N/A</v>
      </c>
      <c r="AD28" s="45">
        <v>-210315</v>
      </c>
      <c r="AE28" s="45">
        <f t="shared" si="238"/>
        <v>-408538</v>
      </c>
      <c r="AF28" s="46">
        <f t="shared" si="178"/>
        <v>-0.48520088706558506</v>
      </c>
      <c r="AG28" s="45">
        <v>57072</v>
      </c>
      <c r="AH28" s="45">
        <f t="shared" si="239"/>
        <v>-282786</v>
      </c>
      <c r="AI28" s="46" t="str">
        <f t="shared" si="180"/>
        <v>N/A</v>
      </c>
      <c r="AJ28" s="45">
        <v>182417</v>
      </c>
      <c r="AK28" s="45">
        <f t="shared" si="240"/>
        <v>-30013</v>
      </c>
      <c r="AL28" s="46" t="str">
        <f t="shared" si="182"/>
        <v>N/A</v>
      </c>
      <c r="AM28" s="45">
        <v>116707</v>
      </c>
      <c r="AN28" s="45">
        <f t="shared" si="241"/>
        <v>-522052</v>
      </c>
      <c r="AO28" s="46" t="str">
        <f t="shared" si="184"/>
        <v>N/A</v>
      </c>
      <c r="AP28" s="45">
        <v>173779</v>
      </c>
      <c r="AQ28" s="45">
        <f t="shared" si="242"/>
        <v>-804838</v>
      </c>
      <c r="AR28" s="46" t="str">
        <f t="shared" si="186"/>
        <v>N/A</v>
      </c>
      <c r="AS28" s="45">
        <v>356196</v>
      </c>
      <c r="AT28" s="45">
        <f t="shared" si="243"/>
        <v>-834851.49922700005</v>
      </c>
      <c r="AU28" s="46" t="str">
        <f t="shared" si="188"/>
        <v>N/A</v>
      </c>
      <c r="AV28" s="47"/>
      <c r="AW28" s="45">
        <f t="shared" si="77"/>
        <v>168022</v>
      </c>
      <c r="AX28" s="45">
        <f t="shared" si="244"/>
        <v>123175</v>
      </c>
      <c r="AY28" s="46">
        <f t="shared" si="190"/>
        <v>0.36409173939516948</v>
      </c>
      <c r="AZ28" s="45">
        <f t="shared" si="78"/>
        <v>419848</v>
      </c>
      <c r="BA28" s="45">
        <f t="shared" si="245"/>
        <v>-210315</v>
      </c>
      <c r="BB28" s="46" t="str">
        <f t="shared" si="192"/>
        <v>N/A</v>
      </c>
      <c r="BC28" s="45">
        <f t="shared" si="79"/>
        <v>143224</v>
      </c>
      <c r="BD28" s="45">
        <f t="shared" si="246"/>
        <v>57072</v>
      </c>
      <c r="BE28" s="46" t="str">
        <f t="shared" si="194"/>
        <v>N/A</v>
      </c>
      <c r="BF28" s="45">
        <f t="shared" si="80"/>
        <v>283670</v>
      </c>
      <c r="BG28" s="45">
        <f t="shared" si="247"/>
        <v>182417</v>
      </c>
      <c r="BH28" s="46">
        <f t="shared" si="196"/>
        <v>0.55506339869639332</v>
      </c>
      <c r="BI28" s="45">
        <f t="shared" si="81"/>
        <v>587870</v>
      </c>
      <c r="BJ28" s="45">
        <f t="shared" si="248"/>
        <v>116707</v>
      </c>
      <c r="BK28" s="46" t="str">
        <f t="shared" si="198"/>
        <v>N/A</v>
      </c>
      <c r="BL28" s="45">
        <f t="shared" si="82"/>
        <v>731094</v>
      </c>
      <c r="BM28" s="45">
        <f t="shared" si="249"/>
        <v>173779</v>
      </c>
      <c r="BN28" s="46" t="str">
        <f t="shared" si="200"/>
        <v>N/A</v>
      </c>
      <c r="BO28" s="45">
        <f t="shared" si="83"/>
        <v>1014764</v>
      </c>
      <c r="BP28" s="45">
        <f t="shared" si="250"/>
        <v>356196</v>
      </c>
      <c r="BQ28" s="46" t="str">
        <f t="shared" si="202"/>
        <v>N/A</v>
      </c>
      <c r="BR28" s="47"/>
      <c r="BS28" s="49">
        <f t="shared" si="49"/>
        <v>159547</v>
      </c>
      <c r="BT28" s="45">
        <v>168022</v>
      </c>
      <c r="BU28" s="46">
        <f t="shared" si="203"/>
        <v>-5.0439823356465241E-2</v>
      </c>
      <c r="BV28" s="49">
        <f t="shared" si="50"/>
        <v>466875</v>
      </c>
      <c r="BW28" s="45">
        <v>419848</v>
      </c>
      <c r="BX28" s="46">
        <f t="shared" si="204"/>
        <v>0.11200958442102849</v>
      </c>
      <c r="BY28" s="49">
        <f t="shared" si="51"/>
        <v>163573</v>
      </c>
      <c r="BZ28" s="45">
        <v>143224</v>
      </c>
      <c r="CA28" s="46">
        <f t="shared" si="205"/>
        <v>0.14207814332793389</v>
      </c>
      <c r="CB28" s="49">
        <f t="shared" si="52"/>
        <v>-15157</v>
      </c>
      <c r="CC28" s="45">
        <v>283670</v>
      </c>
      <c r="CD28" s="46" t="str">
        <f t="shared" si="206"/>
        <v>N/A</v>
      </c>
      <c r="CE28" s="49">
        <f t="shared" si="53"/>
        <v>626422</v>
      </c>
      <c r="CF28" s="45">
        <v>587870</v>
      </c>
      <c r="CG28" s="46">
        <f t="shared" si="207"/>
        <v>6.5579124636399255E-2</v>
      </c>
      <c r="CH28" s="49">
        <f t="shared" si="54"/>
        <v>789995</v>
      </c>
      <c r="CI28" s="45">
        <v>731094</v>
      </c>
      <c r="CJ28" s="46">
        <f t="shared" si="208"/>
        <v>8.0565563388565575E-2</v>
      </c>
      <c r="CK28" s="49">
        <f t="shared" si="55"/>
        <v>774838</v>
      </c>
      <c r="CL28" s="45">
        <v>1014764</v>
      </c>
      <c r="CM28" s="46">
        <f t="shared" si="209"/>
        <v>-0.23643526967846706</v>
      </c>
      <c r="CN28" s="47"/>
      <c r="CO28" s="49">
        <f t="shared" si="56"/>
        <v>-254</v>
      </c>
      <c r="CP28" s="45">
        <v>159547</v>
      </c>
      <c r="CQ28" s="46" t="str">
        <f t="shared" si="251"/>
        <v>N/A</v>
      </c>
      <c r="CR28" s="49">
        <f t="shared" si="57"/>
        <v>-577</v>
      </c>
      <c r="CS28" s="45">
        <v>466875</v>
      </c>
      <c r="CT28" s="46" t="str">
        <f t="shared" si="252"/>
        <v>N/A</v>
      </c>
      <c r="CU28" s="49">
        <f t="shared" si="58"/>
        <v>-190</v>
      </c>
      <c r="CV28" s="45">
        <v>163573</v>
      </c>
      <c r="CW28" s="46">
        <f t="shared" si="139"/>
        <v>-1.0011615608933015</v>
      </c>
      <c r="CX28" s="49">
        <f t="shared" si="59"/>
        <v>-180</v>
      </c>
      <c r="CY28" s="45">
        <v>-15157</v>
      </c>
      <c r="CZ28" s="46">
        <f t="shared" si="284"/>
        <v>-0.98812429900376064</v>
      </c>
      <c r="DA28" s="49">
        <f t="shared" si="60"/>
        <v>-831</v>
      </c>
      <c r="DB28" s="45">
        <v>626422</v>
      </c>
      <c r="DC28" s="46" t="str">
        <f t="shared" si="253"/>
        <v>N/A</v>
      </c>
      <c r="DD28" s="49">
        <f t="shared" si="61"/>
        <v>-1021</v>
      </c>
      <c r="DE28" s="45">
        <v>789995</v>
      </c>
      <c r="DF28" s="46">
        <f t="shared" si="254"/>
        <v>-1.0012924132431218</v>
      </c>
      <c r="DG28" s="49">
        <f t="shared" si="62"/>
        <v>-1201</v>
      </c>
      <c r="DH28" s="45">
        <v>774838</v>
      </c>
      <c r="DI28" s="46">
        <f>IF(AND(DG28&lt;0,DH28&lt;0),((DG28-DH28)/DH28),((DG28-DH28)/ABS(DH28)))</f>
        <v>-1.0015500014196517</v>
      </c>
      <c r="DJ28" s="47"/>
      <c r="DK28" s="49">
        <v>-5</v>
      </c>
      <c r="DL28" s="45">
        <v>-254</v>
      </c>
      <c r="DM28" s="46">
        <f t="shared" si="285"/>
        <v>-0.98031496062992129</v>
      </c>
      <c r="DN28" s="49">
        <v>-247</v>
      </c>
      <c r="DO28" s="45">
        <v>-577</v>
      </c>
      <c r="DP28" s="46">
        <f t="shared" si="286"/>
        <v>-0.5719237435008665</v>
      </c>
      <c r="DQ28" s="49">
        <v>-28</v>
      </c>
      <c r="DR28" s="45">
        <v>-190</v>
      </c>
      <c r="DS28" s="46">
        <f t="shared" si="287"/>
        <v>-0.85263157894736841</v>
      </c>
      <c r="DT28" s="49">
        <v>0</v>
      </c>
      <c r="DU28" s="45">
        <v>-180</v>
      </c>
      <c r="DV28" s="46">
        <f t="shared" si="288"/>
        <v>1</v>
      </c>
      <c r="DW28" s="49">
        <v>-252</v>
      </c>
      <c r="DX28" s="45">
        <v>-831</v>
      </c>
      <c r="DY28" s="46">
        <f t="shared" si="289"/>
        <v>-0.69675090252707583</v>
      </c>
      <c r="DZ28" s="49">
        <v>-280</v>
      </c>
      <c r="EA28" s="45">
        <v>-1021</v>
      </c>
      <c r="EB28" s="46">
        <f t="shared" si="290"/>
        <v>-0.72575905974534771</v>
      </c>
      <c r="EC28" s="49">
        <v>-280</v>
      </c>
      <c r="ED28" s="45">
        <v>-1201</v>
      </c>
      <c r="EE28" s="46">
        <f t="shared" si="291"/>
        <v>-0.7668609492089925</v>
      </c>
      <c r="EF28" s="47"/>
      <c r="EG28" s="49">
        <v>0</v>
      </c>
      <c r="EH28" s="45">
        <v>-5</v>
      </c>
      <c r="EI28" s="46">
        <f t="shared" si="292"/>
        <v>1</v>
      </c>
      <c r="EJ28" s="49">
        <v>0</v>
      </c>
      <c r="EK28" s="45">
        <v>-247</v>
      </c>
      <c r="EL28" s="46">
        <f t="shared" si="293"/>
        <v>1</v>
      </c>
      <c r="EM28" s="49">
        <v>0</v>
      </c>
      <c r="EN28" s="45">
        <v>-28</v>
      </c>
      <c r="EO28" s="46">
        <f t="shared" si="294"/>
        <v>1</v>
      </c>
      <c r="EP28" s="49">
        <v>0</v>
      </c>
      <c r="EQ28" s="45">
        <v>0</v>
      </c>
      <c r="ER28" s="46" t="e">
        <f t="shared" si="295"/>
        <v>#DIV/0!</v>
      </c>
      <c r="ES28" s="49">
        <v>0</v>
      </c>
      <c r="ET28" s="45">
        <v>-252</v>
      </c>
      <c r="EU28" s="46">
        <f t="shared" si="296"/>
        <v>1</v>
      </c>
      <c r="EV28" s="49">
        <v>0</v>
      </c>
      <c r="EW28" s="45">
        <v>-280</v>
      </c>
      <c r="EX28" s="46">
        <f t="shared" si="297"/>
        <v>1</v>
      </c>
      <c r="EY28" s="49">
        <v>0</v>
      </c>
      <c r="EZ28" s="45">
        <v>-280</v>
      </c>
      <c r="FA28" s="46">
        <f t="shared" si="298"/>
        <v>1</v>
      </c>
    </row>
    <row r="29" spans="1:223" collapsed="1">
      <c r="A29" s="50" t="s">
        <v>30</v>
      </c>
      <c r="B29" s="50"/>
      <c r="C29" s="409" t="s">
        <v>204</v>
      </c>
      <c r="D29" s="410" t="s">
        <v>31</v>
      </c>
      <c r="E29" s="411">
        <v>760</v>
      </c>
      <c r="F29" s="411">
        <v>67886</v>
      </c>
      <c r="G29" s="412">
        <f t="shared" si="167"/>
        <v>-0.9888047609227234</v>
      </c>
      <c r="H29" s="411">
        <v>-48453</v>
      </c>
      <c r="I29" s="411">
        <v>160786</v>
      </c>
      <c r="J29" s="412" t="str">
        <f t="shared" si="168"/>
        <v>N/A</v>
      </c>
      <c r="K29" s="411">
        <v>-100278</v>
      </c>
      <c r="L29" s="411">
        <v>147146</v>
      </c>
      <c r="M29" s="412" t="str">
        <f t="shared" si="169"/>
        <v>N/A</v>
      </c>
      <c r="N29" s="411">
        <v>191499</v>
      </c>
      <c r="O29" s="411">
        <v>197679</v>
      </c>
      <c r="P29" s="412">
        <f t="shared" si="170"/>
        <v>-3.126280485028754E-2</v>
      </c>
      <c r="Q29" s="411">
        <v>-47693</v>
      </c>
      <c r="R29" s="411">
        <v>228671</v>
      </c>
      <c r="S29" s="412" t="str">
        <f t="shared" si="172"/>
        <v>N/A</v>
      </c>
      <c r="T29" s="411">
        <v>-147971</v>
      </c>
      <c r="U29" s="411">
        <v>375818</v>
      </c>
      <c r="V29" s="412" t="str">
        <f t="shared" si="173"/>
        <v>N/A</v>
      </c>
      <c r="W29" s="411">
        <f>+W26+W28+W27</f>
        <v>43527.500772999949</v>
      </c>
      <c r="X29" s="411">
        <f>+SUM(X26:X28)</f>
        <v>573495</v>
      </c>
      <c r="Y29" s="412">
        <f t="shared" si="174"/>
        <v>-0.92410134216863282</v>
      </c>
      <c r="Z29" s="413"/>
      <c r="AA29" s="411">
        <v>-7593</v>
      </c>
      <c r="AB29" s="411">
        <f t="shared" ref="AB29" si="299">E29</f>
        <v>760</v>
      </c>
      <c r="AC29" s="412" t="str">
        <f t="shared" si="176"/>
        <v>N/A</v>
      </c>
      <c r="AD29" s="411">
        <v>69263</v>
      </c>
      <c r="AE29" s="411">
        <f t="shared" ref="AE29" si="300">H29</f>
        <v>-48453</v>
      </c>
      <c r="AF29" s="412" t="str">
        <f t="shared" si="178"/>
        <v>N/A</v>
      </c>
      <c r="AG29" s="411">
        <v>-31331</v>
      </c>
      <c r="AH29" s="411">
        <f t="shared" ref="AH29" si="301">K29</f>
        <v>-100278</v>
      </c>
      <c r="AI29" s="412">
        <f t="shared" si="180"/>
        <v>-0.68755858712778473</v>
      </c>
      <c r="AJ29" s="411">
        <v>187374</v>
      </c>
      <c r="AK29" s="411">
        <f t="shared" si="240"/>
        <v>191499</v>
      </c>
      <c r="AL29" s="412">
        <f t="shared" si="182"/>
        <v>-2.1540582457349688E-2</v>
      </c>
      <c r="AM29" s="411">
        <v>61670</v>
      </c>
      <c r="AN29" s="411">
        <f t="shared" si="241"/>
        <v>-47693</v>
      </c>
      <c r="AO29" s="412" t="str">
        <f t="shared" si="184"/>
        <v>N/A</v>
      </c>
      <c r="AP29" s="411">
        <v>30339</v>
      </c>
      <c r="AQ29" s="411">
        <f t="shared" si="242"/>
        <v>-147971</v>
      </c>
      <c r="AR29" s="412" t="str">
        <f t="shared" si="186"/>
        <v>N/A</v>
      </c>
      <c r="AS29" s="411">
        <v>217713</v>
      </c>
      <c r="AT29" s="411">
        <f t="shared" si="243"/>
        <v>43527.500772999949</v>
      </c>
      <c r="AU29" s="412" t="str">
        <f t="shared" si="188"/>
        <v>N/A</v>
      </c>
      <c r="AV29" s="413"/>
      <c r="AW29" s="411">
        <f t="shared" si="77"/>
        <v>9493</v>
      </c>
      <c r="AX29" s="411">
        <f t="shared" si="244"/>
        <v>-7593</v>
      </c>
      <c r="AY29" s="412" t="str">
        <f t="shared" si="190"/>
        <v>N/A</v>
      </c>
      <c r="AZ29" s="411">
        <f t="shared" si="78"/>
        <v>114410</v>
      </c>
      <c r="BA29" s="411">
        <f t="shared" si="245"/>
        <v>69263</v>
      </c>
      <c r="BB29" s="412">
        <f t="shared" si="192"/>
        <v>0.65181987496931981</v>
      </c>
      <c r="BC29" s="411">
        <f t="shared" si="79"/>
        <v>-31498</v>
      </c>
      <c r="BD29" s="411">
        <f t="shared" si="246"/>
        <v>-31331</v>
      </c>
      <c r="BE29" s="412">
        <f t="shared" si="194"/>
        <v>5.3301841626505198E-3</v>
      </c>
      <c r="BF29" s="411">
        <f t="shared" si="80"/>
        <v>160763</v>
      </c>
      <c r="BG29" s="411">
        <f t="shared" si="247"/>
        <v>187374</v>
      </c>
      <c r="BH29" s="412">
        <f t="shared" si="196"/>
        <v>-0.14202077129164137</v>
      </c>
      <c r="BI29" s="411">
        <f t="shared" si="81"/>
        <v>123903</v>
      </c>
      <c r="BJ29" s="411">
        <f t="shared" si="248"/>
        <v>61670</v>
      </c>
      <c r="BK29" s="412" t="str">
        <f t="shared" si="198"/>
        <v>N/A</v>
      </c>
      <c r="BL29" s="411">
        <f t="shared" si="82"/>
        <v>92405</v>
      </c>
      <c r="BM29" s="411">
        <f t="shared" si="249"/>
        <v>30339</v>
      </c>
      <c r="BN29" s="412" t="str">
        <f t="shared" si="200"/>
        <v>N/A</v>
      </c>
      <c r="BO29" s="411">
        <f t="shared" si="83"/>
        <v>253168</v>
      </c>
      <c r="BP29" s="411">
        <f t="shared" si="250"/>
        <v>217713</v>
      </c>
      <c r="BQ29" s="412">
        <f t="shared" si="202"/>
        <v>0.16285201159324436</v>
      </c>
      <c r="BR29" s="413"/>
      <c r="BS29" s="415">
        <f t="shared" si="49"/>
        <v>-12341</v>
      </c>
      <c r="BT29" s="411">
        <v>9493</v>
      </c>
      <c r="BU29" s="412" t="str">
        <f t="shared" si="203"/>
        <v>N/A</v>
      </c>
      <c r="BV29" s="415">
        <f t="shared" si="50"/>
        <v>-18211</v>
      </c>
      <c r="BW29" s="411">
        <v>114410</v>
      </c>
      <c r="BX29" s="412" t="str">
        <f t="shared" si="204"/>
        <v>N/A</v>
      </c>
      <c r="BY29" s="415">
        <f t="shared" si="51"/>
        <v>11033</v>
      </c>
      <c r="BZ29" s="411">
        <v>-31498</v>
      </c>
      <c r="CA29" s="412" t="str">
        <f t="shared" si="205"/>
        <v>N/A</v>
      </c>
      <c r="CB29" s="415">
        <f t="shared" si="52"/>
        <v>77121</v>
      </c>
      <c r="CC29" s="411">
        <v>160763</v>
      </c>
      <c r="CD29" s="412">
        <f t="shared" si="206"/>
        <v>-0.52028140803543099</v>
      </c>
      <c r="CE29" s="415">
        <f t="shared" si="53"/>
        <v>-30552</v>
      </c>
      <c r="CF29" s="411">
        <v>123903</v>
      </c>
      <c r="CG29" s="412" t="str">
        <f t="shared" si="207"/>
        <v>N/A</v>
      </c>
      <c r="CH29" s="415">
        <f t="shared" si="54"/>
        <v>-19519</v>
      </c>
      <c r="CI29" s="411">
        <v>92405</v>
      </c>
      <c r="CJ29" s="412" t="str">
        <f t="shared" si="208"/>
        <v>N/A</v>
      </c>
      <c r="CK29" s="415">
        <f t="shared" si="55"/>
        <v>57602</v>
      </c>
      <c r="CL29" s="411">
        <v>253168</v>
      </c>
      <c r="CM29" s="412">
        <f t="shared" si="209"/>
        <v>-0.77247519433735701</v>
      </c>
      <c r="CN29" s="413"/>
      <c r="CO29" s="91">
        <f t="shared" si="56"/>
        <v>21987</v>
      </c>
      <c r="CP29" s="89">
        <v>-12341</v>
      </c>
      <c r="CQ29" s="90" t="str">
        <f t="shared" si="251"/>
        <v>N/A</v>
      </c>
      <c r="CR29" s="91">
        <f t="shared" si="57"/>
        <v>12787</v>
      </c>
      <c r="CS29" s="89">
        <v>-18211</v>
      </c>
      <c r="CT29" s="90" t="str">
        <f t="shared" si="252"/>
        <v>N/A</v>
      </c>
      <c r="CU29" s="91">
        <f t="shared" si="58"/>
        <v>51814</v>
      </c>
      <c r="CV29" s="89">
        <v>11033</v>
      </c>
      <c r="CW29" s="90">
        <f t="shared" si="139"/>
        <v>3.6962748119278528</v>
      </c>
      <c r="CX29" s="91">
        <f t="shared" si="59"/>
        <v>144284</v>
      </c>
      <c r="CY29" s="89">
        <v>77121</v>
      </c>
      <c r="CZ29" s="90">
        <f t="shared" si="284"/>
        <v>0.87087823031340361</v>
      </c>
      <c r="DA29" s="91">
        <f t="shared" si="60"/>
        <v>34774</v>
      </c>
      <c r="DB29" s="89">
        <v>-30552</v>
      </c>
      <c r="DC29" s="90" t="str">
        <f t="shared" si="253"/>
        <v>N/A</v>
      </c>
      <c r="DD29" s="91">
        <f t="shared" si="61"/>
        <v>86588</v>
      </c>
      <c r="DE29" s="89">
        <v>-19519</v>
      </c>
      <c r="DF29" s="90">
        <f t="shared" si="254"/>
        <v>5.4360879143398737</v>
      </c>
      <c r="DG29" s="91">
        <f t="shared" si="62"/>
        <v>230872</v>
      </c>
      <c r="DH29" s="89">
        <v>57602</v>
      </c>
      <c r="DI29" s="90">
        <f>IF(AND(DG29&lt;0,DH29&lt;0),((DG29-DH29)/DH29),((DG29-DH29)/ABS(DH29)))</f>
        <v>3.0080552758584771</v>
      </c>
      <c r="DJ29" s="413"/>
      <c r="DK29" s="415">
        <v>84957</v>
      </c>
      <c r="DL29" s="411">
        <v>21987</v>
      </c>
      <c r="DM29" s="412">
        <f t="shared" si="63"/>
        <v>2.8639650702687951</v>
      </c>
      <c r="DN29" s="415">
        <v>50744</v>
      </c>
      <c r="DO29" s="411">
        <v>12787</v>
      </c>
      <c r="DP29" s="412">
        <f t="shared" si="64"/>
        <v>2.9684054117463048</v>
      </c>
      <c r="DQ29" s="415">
        <v>126315</v>
      </c>
      <c r="DR29" s="411">
        <v>51814</v>
      </c>
      <c r="DS29" s="412">
        <f t="shared" si="65"/>
        <v>1.4378546338827345</v>
      </c>
      <c r="DT29" s="415">
        <v>212665</v>
      </c>
      <c r="DU29" s="411">
        <v>144284</v>
      </c>
      <c r="DV29" s="412">
        <f t="shared" si="66"/>
        <v>0.47393335366360789</v>
      </c>
      <c r="DW29" s="415">
        <v>135701</v>
      </c>
      <c r="DX29" s="411">
        <v>34774</v>
      </c>
      <c r="DY29" s="412">
        <f t="shared" si="67"/>
        <v>2.902369586472652</v>
      </c>
      <c r="DZ29" s="415">
        <v>262016</v>
      </c>
      <c r="EA29" s="411">
        <v>86588</v>
      </c>
      <c r="EB29" s="412">
        <f t="shared" si="68"/>
        <v>2.0260082228484317</v>
      </c>
      <c r="EC29" s="415">
        <v>474681</v>
      </c>
      <c r="ED29" s="411">
        <v>230872</v>
      </c>
      <c r="EE29" s="412">
        <f t="shared" si="69"/>
        <v>1.0560353789112582</v>
      </c>
      <c r="EF29" s="413"/>
      <c r="EG29" s="415">
        <v>64539</v>
      </c>
      <c r="EH29" s="411">
        <v>84957</v>
      </c>
      <c r="EI29" s="412">
        <f t="shared" ref="EI29" si="302">(EG29-EH29)/ABS(EH29)</f>
        <v>-0.24033334510399379</v>
      </c>
      <c r="EJ29" s="415">
        <v>62264</v>
      </c>
      <c r="EK29" s="411">
        <v>50744</v>
      </c>
      <c r="EL29" s="412">
        <f t="shared" ref="EL29" si="303">(EJ29-EK29)/ABS(EK29)</f>
        <v>0.22702191392085763</v>
      </c>
      <c r="EM29" s="415">
        <v>-126803</v>
      </c>
      <c r="EN29" s="411">
        <v>126315</v>
      </c>
      <c r="EO29" s="412">
        <f t="shared" ref="EO29" si="304">(EM29-EN29)/ABS(EN29)</f>
        <v>-2.0038633574793177</v>
      </c>
      <c r="EP29" s="415">
        <v>0</v>
      </c>
      <c r="EQ29" s="411">
        <v>212665</v>
      </c>
      <c r="ER29" s="412">
        <f t="shared" ref="ER29" si="305">(EP29-EQ29)/ABS(EQ29)</f>
        <v>-1</v>
      </c>
      <c r="ES29" s="415">
        <v>126803</v>
      </c>
      <c r="ET29" s="411">
        <v>135701</v>
      </c>
      <c r="EU29" s="412">
        <f t="shared" ref="EU29" si="306">(ES29-ET29)/ABS(ET29)</f>
        <v>-6.5570629545839754E-2</v>
      </c>
      <c r="EV29" s="415">
        <v>0</v>
      </c>
      <c r="EW29" s="411">
        <v>262016</v>
      </c>
      <c r="EX29" s="412">
        <f t="shared" ref="EX29" si="307">(EV29-EW29)/ABS(EW29)</f>
        <v>-1</v>
      </c>
      <c r="EY29" s="415">
        <v>0</v>
      </c>
      <c r="EZ29" s="411">
        <v>474681</v>
      </c>
      <c r="FA29" s="412">
        <f t="shared" ref="FA29" si="308">(EY29-EZ29)/ABS(EZ29)</f>
        <v>-1</v>
      </c>
    </row>
    <row r="30" spans="1:223" s="66" customFormat="1" ht="12">
      <c r="A30" s="58" t="s">
        <v>32</v>
      </c>
      <c r="B30" s="58"/>
      <c r="C30" s="59" t="s">
        <v>32</v>
      </c>
      <c r="D30" s="60" t="s">
        <v>254</v>
      </c>
      <c r="E30" s="61">
        <f>IFERROR(E29/E$8,"")</f>
        <v>6.3436338087302586E-5</v>
      </c>
      <c r="F30" s="61">
        <f>IFERROR(F29/F$8,"")</f>
        <v>2.1959629941126997E-2</v>
      </c>
      <c r="G30" s="62" t="str">
        <f>IF((ABS((E30-F30)*10000))&lt;100,(E30-F30)*10000,"N/A")</f>
        <v>N/A</v>
      </c>
      <c r="H30" s="61">
        <f>IFERROR(H29/H$8,"")</f>
        <v>-4.0836660605740845E-3</v>
      </c>
      <c r="I30" s="61">
        <f>IFERROR(I29/I$8,"")</f>
        <v>5.4440411846425396E-2</v>
      </c>
      <c r="J30" s="62" t="str">
        <f>IF((ABS((H30-I30)*10000))&lt;100,(H30-I30)*10000,"N/A")</f>
        <v>N/A</v>
      </c>
      <c r="K30" s="61">
        <f>IFERROR(K29/K$8,"")</f>
        <v>-7.8200186957386678E-3</v>
      </c>
      <c r="L30" s="61">
        <f>IFERROR(L29/L$8,"")</f>
        <v>2.1072478694951574E-2</v>
      </c>
      <c r="M30" s="62" t="str">
        <f>IF((ABS((K30-L30)*10000))&lt;100,(K30-L30)*10000,"N/A")</f>
        <v>N/A</v>
      </c>
      <c r="N30" s="61">
        <f>IFERROR(N29/N$8,"")</f>
        <v>1.2819482072814636E-2</v>
      </c>
      <c r="O30" s="61">
        <f>IFERROR(O29/O$8,"")</f>
        <v>1.5791766830283663E-2</v>
      </c>
      <c r="P30" s="62">
        <f>IF((ABS((N30-O30)*10000))&lt;100,(N30-O30)*10000,"N/A")</f>
        <v>-29.72284757469027</v>
      </c>
      <c r="Q30" s="61">
        <f>IFERROR(Q29/Q$8,"")</f>
        <v>-2.0000764082615027E-3</v>
      </c>
      <c r="R30" s="61">
        <f>IFERROR(R29/R$8,"")</f>
        <v>3.783754894105959E-2</v>
      </c>
      <c r="S30" s="62" t="str">
        <f>IF((ABS((Q30-R30)*10000))&lt;100,(Q30-R30)*10000,"N/A")</f>
        <v>N/A</v>
      </c>
      <c r="T30" s="61">
        <f>IFERROR(T29/T$8,"")</f>
        <v>-4.0353344224326538E-3</v>
      </c>
      <c r="U30" s="61">
        <f>IFERROR(U29/U$8,"")</f>
        <v>2.8850605622589356E-2</v>
      </c>
      <c r="V30" s="62" t="str">
        <f>IF((ABS((T30-U30)*10000))&lt;100,(T30-U30)*10000,"N/A")</f>
        <v>N/A</v>
      </c>
      <c r="W30" s="61">
        <f>IFERROR(W29/W$8,"")</f>
        <v>8.4344253159288215E-4</v>
      </c>
      <c r="X30" s="61">
        <f>IFERROR(X29/X$8,"")</f>
        <v>2.3849941430936602E-2</v>
      </c>
      <c r="Y30" s="62" t="str">
        <f>IF((ABS((W30-X30)*10000))&lt;100,(W30-X30)*10000,"N/A")</f>
        <v>N/A</v>
      </c>
      <c r="Z30" s="63"/>
      <c r="AA30" s="61">
        <f>IFERROR(AA29/AA$8,"")</f>
        <v>-5.6136691105435912E-4</v>
      </c>
      <c r="AB30" s="61">
        <f>IFERROR(AB29/AB$8,"")</f>
        <v>6.3436338087302586E-5</v>
      </c>
      <c r="AC30" s="62">
        <f>IF((ABS((AA30-AB30)*10000))&lt;100,(AA30-AB30)*10000,"N/A")</f>
        <v>-6.248032491416617</v>
      </c>
      <c r="AD30" s="61">
        <f>IFERROR(AD29/AD$8,"")</f>
        <v>5.2204142670772167E-3</v>
      </c>
      <c r="AE30" s="61">
        <f>IFERROR(AE29/AE$8,"")</f>
        <v>-4.0836660605740845E-3</v>
      </c>
      <c r="AF30" s="62">
        <f>IF((ABS((AD30-AE30)*10000))&lt;100,(AD30-AE30)*10000,"N/A")</f>
        <v>93.040803276513017</v>
      </c>
      <c r="AG30" s="61">
        <f>IFERROR(AG29/AG$8,"")</f>
        <v>-2.2508641267892202E-3</v>
      </c>
      <c r="AH30" s="61">
        <f>IFERROR(AH29/AH$8,"")</f>
        <v>-7.8200186957386678E-3</v>
      </c>
      <c r="AI30" s="62">
        <f>IF((ABS((AG30-AH30)*10000))&lt;100,(AG30-AH30)*10000,"N/A")</f>
        <v>55.691545689494482</v>
      </c>
      <c r="AJ30" s="61">
        <f>IFERROR(AJ29/AJ$8,"")</f>
        <v>1.1912171338339514E-2</v>
      </c>
      <c r="AK30" s="61">
        <f>IFERROR(AK29/AK$8,"")</f>
        <v>1.2819482072814636E-2</v>
      </c>
      <c r="AL30" s="62">
        <f>IF((ABS((AJ30-AK30)*10000))&lt;100,(AJ30-AK30)*10000,"N/A")</f>
        <v>-9.0731073447512287</v>
      </c>
      <c r="AM30" s="61">
        <f>IFERROR(AM29/AM$8,"")</f>
        <v>2.301666134575101E-3</v>
      </c>
      <c r="AN30" s="61">
        <f>IFERROR(AN29/AN$8,"")</f>
        <v>-2.0000764082615027E-3</v>
      </c>
      <c r="AO30" s="62">
        <f>IF((ABS((AM30-AN30)*10000))&lt;100,(AM30-AN30)*10000,"N/A")</f>
        <v>43.017425428366039</v>
      </c>
      <c r="AP30" s="61">
        <f>IFERROR(AP29/AP$8,"")</f>
        <v>7.4518871371791987E-4</v>
      </c>
      <c r="AQ30" s="61">
        <f>IFERROR(AQ29/AQ$8,"")</f>
        <v>-4.0353344224326538E-3</v>
      </c>
      <c r="AR30" s="62">
        <f>IF((ABS((AP30-AQ30)*10000))&lt;100,(AP30-AQ30)*10000,"N/A")</f>
        <v>47.805231361505733</v>
      </c>
      <c r="AS30" s="61">
        <f>IFERROR(AS29/AS$8,"")</f>
        <v>3.8572322497874528E-3</v>
      </c>
      <c r="AT30" s="61">
        <f>IFERROR(AT29/AT$8,"")</f>
        <v>8.4344253159288215E-4</v>
      </c>
      <c r="AU30" s="62">
        <f>IF((ABS((AS30-AT30)*10000))&lt;100,(AS30-AT30)*10000,"N/A")</f>
        <v>30.137897181945707</v>
      </c>
      <c r="AV30" s="63"/>
      <c r="AW30" s="61">
        <f t="shared" si="77"/>
        <v>2.537446921571426E-3</v>
      </c>
      <c r="AX30" s="61">
        <f>IFERROR(AX29/AX$8,"")</f>
        <v>-5.6136691105435912E-4</v>
      </c>
      <c r="AY30" s="62">
        <f>IF((ABS((AW30-AX30)*10000))&lt;100,(AW30-AX30)*10000,"N/A")</f>
        <v>30.98813832625785</v>
      </c>
      <c r="AZ30" s="61">
        <f t="shared" si="78"/>
        <v>3.2163913668805867E-2</v>
      </c>
      <c r="BA30" s="61">
        <f>IFERROR(BA29/BA$8,"")</f>
        <v>5.2204142670772167E-3</v>
      </c>
      <c r="BB30" s="62" t="str">
        <f>IF((ABS((AZ30-BA30)*10000))&lt;100,(AZ30-BA30)*10000,"N/A")</f>
        <v>N/A</v>
      </c>
      <c r="BC30" s="61">
        <f t="shared" si="79"/>
        <v>-8.935663675440627E-3</v>
      </c>
      <c r="BD30" s="61">
        <f>IFERROR(BD29/BD$8,"")</f>
        <v>-2.2508641267892202E-3</v>
      </c>
      <c r="BE30" s="62">
        <f>IF((ABS((BC30-BD30)*10000))&lt;100,(BC30-BD30)*10000,"N/A")</f>
        <v>-66.847995486514066</v>
      </c>
      <c r="BF30" s="61">
        <f t="shared" si="80"/>
        <v>3.9725985761084631E-2</v>
      </c>
      <c r="BG30" s="61">
        <f>IFERROR(BG29/BG$8,"")</f>
        <v>1.1912171338339514E-2</v>
      </c>
      <c r="BH30" s="62" t="str">
        <f>IF((ABS((BF30-BG30)*10000))&lt;100,(BF30-BG30)*10000,"N/A")</f>
        <v>N/A</v>
      </c>
      <c r="BI30" s="61">
        <f t="shared" si="81"/>
        <v>1.6977074242688732E-2</v>
      </c>
      <c r="BJ30" s="61">
        <f>IFERROR(BJ29/BJ$8,"")</f>
        <v>2.301666134575101E-3</v>
      </c>
      <c r="BK30" s="62" t="str">
        <f>IF((ABS((BI30-BJ30)*10000))&lt;100,(BI30-BJ30)*10000,"N/A")</f>
        <v>N/A</v>
      </c>
      <c r="BL30" s="61">
        <f t="shared" si="82"/>
        <v>8.5376546557728149E-3</v>
      </c>
      <c r="BM30" s="61">
        <f>IFERROR(BM29/BM$8,"")</f>
        <v>7.4518871371791987E-4</v>
      </c>
      <c r="BN30" s="62">
        <f>IF((ABS((BL30-BM30)*10000))&lt;100,(BL30-BM30)*10000,"N/A")</f>
        <v>77.924659420548949</v>
      </c>
      <c r="BO30" s="61">
        <f t="shared" si="83"/>
        <v>1.7025389395728736E-2</v>
      </c>
      <c r="BP30" s="61">
        <f>IFERROR(BP29/BP$8,"")</f>
        <v>3.8572322497874528E-3</v>
      </c>
      <c r="BQ30" s="62" t="str">
        <f>IF((ABS((BO30-BP30)*10000))&lt;100,(BO30-BP30)*10000,"N/A")</f>
        <v>N/A</v>
      </c>
      <c r="BR30" s="63"/>
      <c r="BS30" s="65">
        <f t="shared" si="49"/>
        <v>-3.3410373107316308E-3</v>
      </c>
      <c r="BT30" s="61">
        <f>IFERROR(BT29/BT$8,"")</f>
        <v>2.537446921571426E-3</v>
      </c>
      <c r="BU30" s="62">
        <f>IF((ABS((BS30-BT30)*10000))&lt;100,(BS30-BT30)*10000,"N/A")</f>
        <v>-58.784842323030567</v>
      </c>
      <c r="BV30" s="65">
        <f t="shared" si="50"/>
        <v>-4.9888735873510372E-3</v>
      </c>
      <c r="BW30" s="61">
        <f>IFERROR(BW29/BW$8,"")</f>
        <v>3.2163913668805867E-2</v>
      </c>
      <c r="BX30" s="62" t="str">
        <f>IF((ABS((BV30-BW30)*10000))&lt;100,(BV30-BW30)*10000,"N/A")</f>
        <v>N/A</v>
      </c>
      <c r="BY30" s="65">
        <f t="shared" si="51"/>
        <v>3.0440321051166393E-3</v>
      </c>
      <c r="BZ30" s="61">
        <f>IFERROR(BZ29/BZ$8,"")</f>
        <v>-8.935663675440627E-3</v>
      </c>
      <c r="CA30" s="62" t="str">
        <f>IF((ABS((BY30-BZ30)*10000))&lt;100,(BY30-BZ30)*10000,"N/A")</f>
        <v>N/A</v>
      </c>
      <c r="CB30" s="65">
        <f t="shared" si="52"/>
        <v>1.78333912972699E-2</v>
      </c>
      <c r="CC30" s="61">
        <f>IFERROR(CC29/CC$8,"")</f>
        <v>3.9725985761084631E-2</v>
      </c>
      <c r="CD30" s="62" t="str">
        <f>IF((ABS((CB30-CC30)*10000))&lt;100,(CB30-CC30)*10000,"N/A")</f>
        <v>N/A</v>
      </c>
      <c r="CE30" s="65">
        <f t="shared" si="53"/>
        <v>-4.1600820033970186E-3</v>
      </c>
      <c r="CF30" s="61">
        <f>IFERROR(CF29/CF$8,"")</f>
        <v>1.6977074242688732E-2</v>
      </c>
      <c r="CG30" s="62" t="str">
        <f>IF((ABS((CE30-CF30)*10000))&lt;100,(CE30-CF30)*10000,"N/A")</f>
        <v>N/A</v>
      </c>
      <c r="CH30" s="65">
        <f t="shared" si="54"/>
        <v>-1.7795416078052215E-3</v>
      </c>
      <c r="CI30" s="61">
        <f>IFERROR(CI29/CI$8,"")</f>
        <v>8.5376546557728149E-3</v>
      </c>
      <c r="CJ30" s="62" t="str">
        <f>IF((ABS((CH30-CI30)*10000))&lt;100,(CH30-CI30)*10000,"N/A")</f>
        <v>N/A</v>
      </c>
      <c r="CK30" s="65">
        <f t="shared" si="55"/>
        <v>3.7665394217764984E-3</v>
      </c>
      <c r="CL30" s="61">
        <f>IFERROR(CL29/CL$8,"")</f>
        <v>1.7025389395728736E-2</v>
      </c>
      <c r="CM30" s="62" t="str">
        <f>IF((ABS((CK30-CL30)*10000))&lt;100,(CK30-CL30)*10000,"N/A")</f>
        <v>N/A</v>
      </c>
      <c r="CN30" s="63"/>
      <c r="CO30" s="65">
        <f t="shared" si="56"/>
        <v>5.4256321699246695E-3</v>
      </c>
      <c r="CP30" s="61">
        <f>IFERROR(CP29/CP$8,"")</f>
        <v>-3.3410373107316308E-3</v>
      </c>
      <c r="CQ30" s="62">
        <f>IF((ABS((CO30-CP30)*10000))&lt;1000,(CO30-CP30)*10000,"N/A")</f>
        <v>87.666694806563001</v>
      </c>
      <c r="CR30" s="65">
        <f t="shared" si="57"/>
        <v>3.4667622441476868E-3</v>
      </c>
      <c r="CS30" s="61">
        <f>IFERROR(CS29/CS$8,"")</f>
        <v>-4.9888735873510372E-3</v>
      </c>
      <c r="CT30" s="62">
        <f>IF((ABS((CR30-CS30)*10000))&lt;100,(CR30-CS30)*10000,"N/A")</f>
        <v>84.556358314987236</v>
      </c>
      <c r="CU30" s="65">
        <f t="shared" si="58"/>
        <v>1.4195853684130063E-2</v>
      </c>
      <c r="CV30" s="61">
        <f>IFERROR(CV29/CV$8,"")</f>
        <v>3.0440321051166393E-3</v>
      </c>
      <c r="CW30" s="62">
        <f>(CU30-CV30)*10000</f>
        <v>111.51821579013424</v>
      </c>
      <c r="CX30" s="65">
        <f t="shared" si="59"/>
        <v>3.3206805134990393E-2</v>
      </c>
      <c r="CY30" s="61">
        <f>IFERROR(CY29/CY$8,"")</f>
        <v>1.78333912972699E-2</v>
      </c>
      <c r="CZ30" s="62">
        <f>(CX30-CY30)*10000</f>
        <v>153.73413837720491</v>
      </c>
      <c r="DA30" s="65">
        <f t="shared" si="60"/>
        <v>4.4922500483471723E-3</v>
      </c>
      <c r="DB30" s="61">
        <f>IFERROR(DB29/DB$8,"")</f>
        <v>-4.1600820033970186E-3</v>
      </c>
      <c r="DC30" s="62">
        <f>IF((ABS((DA30-DB30)*10000))&lt;100,(DA30-DB30)*10000,"N/A")</f>
        <v>86.523320517441903</v>
      </c>
      <c r="DD30" s="65">
        <f t="shared" si="61"/>
        <v>7.6015558485398689E-3</v>
      </c>
      <c r="DE30" s="61">
        <f>IFERROR(DE29/DE$8,"")</f>
        <v>-1.7795416078052215E-3</v>
      </c>
      <c r="DF30" s="62">
        <f>(DD30-DE30)*10000</f>
        <v>93.810974563450898</v>
      </c>
      <c r="DG30" s="65">
        <f t="shared" si="62"/>
        <v>1.4671731199080012E-2</v>
      </c>
      <c r="DH30" s="61">
        <f>IFERROR(DH29/DH$8,"")</f>
        <v>3.7665394217764984E-3</v>
      </c>
      <c r="DI30" s="62">
        <f>(DG30-DH30)*10000</f>
        <v>109.05191777303513</v>
      </c>
      <c r="DJ30" s="63"/>
      <c r="DK30" s="65">
        <f>IFERROR(DK29/DK$8,"")</f>
        <v>2.2244874019813718E-2</v>
      </c>
      <c r="DL30" s="61">
        <f>IFERROR(DL29/DL$8,"")</f>
        <v>5.4256321699246695E-3</v>
      </c>
      <c r="DM30" s="62">
        <f>(DK30-DL30)*10000</f>
        <v>168.19241849889048</v>
      </c>
      <c r="DN30" s="65">
        <f>IFERROR(DN29/DN$8,"")</f>
        <v>1.3726885722269697E-2</v>
      </c>
      <c r="DO30" s="61">
        <f>IFERROR(DO29/DO$8,"")</f>
        <v>3.4667622441476868E-3</v>
      </c>
      <c r="DP30" s="62">
        <f>(DN30-DO30)*10000</f>
        <v>102.6012347812201</v>
      </c>
      <c r="DQ30" s="65">
        <f>IFERROR(DQ29/DQ$8,"")</f>
        <v>3.0336056209423139E-2</v>
      </c>
      <c r="DR30" s="61">
        <f>IFERROR(DR29/DR$8,"")</f>
        <v>1.4195853684130063E-2</v>
      </c>
      <c r="DS30" s="62">
        <f>(DQ30-DR30)*10000</f>
        <v>161.40202525293077</v>
      </c>
      <c r="DT30" s="65">
        <f>IFERROR(DT29/DT$8,"")</f>
        <v>4.0564262210717482E-2</v>
      </c>
      <c r="DU30" s="61">
        <f>IFERROR(DU29/DU$8,"")</f>
        <v>3.3206805134990393E-2</v>
      </c>
      <c r="DV30" s="62">
        <f>(DT30-DU30)*10000</f>
        <v>73.574570757270891</v>
      </c>
      <c r="DW30" s="65">
        <f>IFERROR(DW29/DW$8,"")</f>
        <v>1.8055288158013608E-2</v>
      </c>
      <c r="DX30" s="61">
        <f>IFERROR(DX29/DX$8,"")</f>
        <v>4.4922500483471723E-3</v>
      </c>
      <c r="DY30" s="62">
        <f>(DW30-DX30)*10000</f>
        <v>135.63038109666437</v>
      </c>
      <c r="DZ30" s="65">
        <f>IFERROR(DZ29/DZ$8,"")</f>
        <v>2.243342218252567E-2</v>
      </c>
      <c r="EA30" s="61">
        <f>IFERROR(EA29/EA$8,"")</f>
        <v>7.6015558485398689E-3</v>
      </c>
      <c r="EB30" s="62">
        <f>(DZ30-EA30)*10000</f>
        <v>148.31866333985801</v>
      </c>
      <c r="EC30" s="65">
        <f>IFERROR(EC29/EC$8,"")</f>
        <v>2.8050478700254129E-2</v>
      </c>
      <c r="ED30" s="61">
        <f>IFERROR(ED29/ED$8,"")</f>
        <v>1.4671731199080012E-2</v>
      </c>
      <c r="EE30" s="62">
        <f>(EC30-ED30)*10000</f>
        <v>133.78747501174118</v>
      </c>
      <c r="EF30" s="63"/>
      <c r="EG30" s="65">
        <f>IFERROR(EG29/EG$8,"")</f>
        <v>1.402422051266339E-2</v>
      </c>
      <c r="EH30" s="61">
        <f>IFERROR(EH29/EH$8,"")</f>
        <v>2.2244874019813718E-2</v>
      </c>
      <c r="EI30" s="62">
        <f>(EG30-EH30)*10000</f>
        <v>-82.206535071503282</v>
      </c>
      <c r="EJ30" s="65">
        <f>IFERROR(EJ29/EJ$8,"")</f>
        <v>1.3199313578032801E-2</v>
      </c>
      <c r="EK30" s="61">
        <f>IFERROR(EK29/EK$8,"")</f>
        <v>1.3726885722269697E-2</v>
      </c>
      <c r="EL30" s="62">
        <f>(EJ30-EK30)*10000</f>
        <v>-5.2757214423689547</v>
      </c>
      <c r="EM30" s="65">
        <f>IFERROR(EM29/EM$8,"")</f>
        <v>1.3606666336165555E-2</v>
      </c>
      <c r="EN30" s="61">
        <f>IFERROR(EN29/EN$8,"")</f>
        <v>3.0336056209423139E-2</v>
      </c>
      <c r="EO30" s="62">
        <f>(EM30-EN30)*10000</f>
        <v>-167.29389873257583</v>
      </c>
      <c r="EP30" s="65" t="str">
        <f>IFERROR(EP29/EP$8,"")</f>
        <v/>
      </c>
      <c r="EQ30" s="61">
        <f>IFERROR(EQ29/EQ$8,"")</f>
        <v>4.0564262210717482E-2</v>
      </c>
      <c r="ER30" s="62" t="e">
        <f>(EP30-EQ30)*10000</f>
        <v>#VALUE!</v>
      </c>
      <c r="ES30" s="65">
        <f>IFERROR(ES29/ES$8,"")</f>
        <v>1.3606666336165555E-2</v>
      </c>
      <c r="ET30" s="61">
        <f>IFERROR(ET29/ET$8,"")</f>
        <v>1.8055288158013608E-2</v>
      </c>
      <c r="EU30" s="62">
        <f>(ES30-ET30)*10000</f>
        <v>-44.486218218480531</v>
      </c>
      <c r="EV30" s="65" t="str">
        <f>IFERROR(EV29/EV$8,"")</f>
        <v/>
      </c>
      <c r="EW30" s="61">
        <f>IFERROR(EW29/EW$8,"")</f>
        <v>2.243342218252567E-2</v>
      </c>
      <c r="EX30" s="62" t="e">
        <f>(EV30-EW30)*10000</f>
        <v>#VALUE!</v>
      </c>
      <c r="EY30" s="65" t="str">
        <f>IFERROR(EY29/EY$8,"")</f>
        <v/>
      </c>
      <c r="EZ30" s="61">
        <f>IFERROR(EZ29/EZ$8,"")</f>
        <v>2.8050478700254129E-2</v>
      </c>
      <c r="FA30" s="62" t="e">
        <f>(EY30-EZ30)*10000</f>
        <v>#VALUE!</v>
      </c>
    </row>
    <row r="31" spans="1:223">
      <c r="A31" s="50" t="s">
        <v>161</v>
      </c>
      <c r="B31" s="50" t="s">
        <v>385</v>
      </c>
      <c r="C31" s="398" t="s">
        <v>320</v>
      </c>
      <c r="D31" s="398" t="s">
        <v>34</v>
      </c>
      <c r="E31" s="399">
        <f>+E17-E14</f>
        <v>541839</v>
      </c>
      <c r="F31" s="399">
        <f>-F14+F17</f>
        <v>179833</v>
      </c>
      <c r="G31" s="400" t="str">
        <f t="shared" si="167"/>
        <v>N/A</v>
      </c>
      <c r="H31" s="399">
        <f>+H17-H14</f>
        <v>695962</v>
      </c>
      <c r="I31" s="399">
        <f>-I14+I17</f>
        <v>212402</v>
      </c>
      <c r="J31" s="400" t="str">
        <f t="shared" si="168"/>
        <v>N/A</v>
      </c>
      <c r="K31" s="399">
        <f>+K17-K14</f>
        <v>635319</v>
      </c>
      <c r="L31" s="399">
        <f>-L14+L17</f>
        <v>460564.08094641095</v>
      </c>
      <c r="M31" s="400">
        <f t="shared" si="169"/>
        <v>0.37943670877348046</v>
      </c>
      <c r="N31" s="399">
        <f>+N17-N14</f>
        <v>1035230</v>
      </c>
      <c r="O31" s="399">
        <f>+O17-O14</f>
        <v>1072119</v>
      </c>
      <c r="P31" s="400">
        <f t="shared" si="170"/>
        <v>-3.4407561100959883E-2</v>
      </c>
      <c r="Q31" s="399">
        <f>+Q17-Q14</f>
        <v>1237801</v>
      </c>
      <c r="R31" s="399">
        <f>+F31+I31</f>
        <v>392235</v>
      </c>
      <c r="S31" s="400" t="str">
        <f t="shared" si="172"/>
        <v>N/A</v>
      </c>
      <c r="T31" s="399">
        <f>+T17-T14</f>
        <v>1873120</v>
      </c>
      <c r="U31" s="399">
        <f>+U17-U14</f>
        <v>852800.08094641101</v>
      </c>
      <c r="V31" s="400" t="str">
        <f t="shared" si="173"/>
        <v>N/A</v>
      </c>
      <c r="W31" s="399">
        <f>+W17-W14</f>
        <v>2908350</v>
      </c>
      <c r="X31" s="399">
        <v>1854828</v>
      </c>
      <c r="Y31" s="400">
        <f t="shared" si="174"/>
        <v>0.56798905343244765</v>
      </c>
      <c r="Z31" s="401"/>
      <c r="AA31" s="399">
        <f>+AA17-AA14</f>
        <v>674205</v>
      </c>
      <c r="AB31" s="399">
        <f>+AB17-AB14</f>
        <v>541839</v>
      </c>
      <c r="AC31" s="400">
        <f t="shared" si="176"/>
        <v>0.24429027810844173</v>
      </c>
      <c r="AD31" s="399">
        <f>+AD17-AD14</f>
        <v>1058911</v>
      </c>
      <c r="AE31" s="399">
        <f>+AE17-AE14</f>
        <v>695962</v>
      </c>
      <c r="AF31" s="400">
        <f t="shared" si="178"/>
        <v>0.52150692135490151</v>
      </c>
      <c r="AG31" s="399">
        <f>+AG17-AG14</f>
        <v>670126</v>
      </c>
      <c r="AH31" s="399">
        <f>+AH17-AH14</f>
        <v>635319</v>
      </c>
      <c r="AI31" s="400">
        <f t="shared" si="180"/>
        <v>5.4786650485818988E-2</v>
      </c>
      <c r="AJ31" s="399">
        <f>+AJ17-AJ14</f>
        <v>1214818</v>
      </c>
      <c r="AK31" s="399">
        <f>+AK17-AK14</f>
        <v>1035230</v>
      </c>
      <c r="AL31" s="400">
        <f t="shared" si="182"/>
        <v>0.17347642552862652</v>
      </c>
      <c r="AM31" s="399">
        <f>+AM17-AM14</f>
        <v>1733116</v>
      </c>
      <c r="AN31" s="399">
        <f>+AN17-AN14</f>
        <v>1237801</v>
      </c>
      <c r="AO31" s="400">
        <f t="shared" si="184"/>
        <v>0.40015721428565665</v>
      </c>
      <c r="AP31" s="399">
        <f>+AP17-AP14</f>
        <v>2403242</v>
      </c>
      <c r="AQ31" s="399">
        <f>+AQ17-AQ14</f>
        <v>1873120</v>
      </c>
      <c r="AR31" s="400">
        <f t="shared" si="186"/>
        <v>0.28301550354488758</v>
      </c>
      <c r="AS31" s="399">
        <f>+AS17-AS14</f>
        <v>3618060</v>
      </c>
      <c r="AT31" s="399">
        <f>+AT17-AT14</f>
        <v>2908350</v>
      </c>
      <c r="AU31" s="400">
        <f t="shared" si="188"/>
        <v>0.24402496260766404</v>
      </c>
      <c r="AV31" s="401"/>
      <c r="AW31" s="399">
        <f t="shared" si="77"/>
        <v>267421</v>
      </c>
      <c r="AX31" s="399">
        <f>+AX17-AX14</f>
        <v>674205</v>
      </c>
      <c r="AY31" s="400">
        <f t="shared" si="190"/>
        <v>-0.60335357940092404</v>
      </c>
      <c r="AZ31" s="399">
        <f t="shared" si="78"/>
        <v>286556</v>
      </c>
      <c r="BA31" s="399">
        <f>+BA17-BA14</f>
        <v>1058911</v>
      </c>
      <c r="BB31" s="400">
        <f t="shared" si="192"/>
        <v>-0.72938613348997228</v>
      </c>
      <c r="BC31" s="399">
        <f t="shared" si="79"/>
        <v>248014</v>
      </c>
      <c r="BD31" s="399">
        <f>+BD17-BD14</f>
        <v>670126</v>
      </c>
      <c r="BE31" s="400">
        <f t="shared" si="194"/>
        <v>-0.6298994517448957</v>
      </c>
      <c r="BF31" s="399">
        <f t="shared" si="80"/>
        <v>413208</v>
      </c>
      <c r="BG31" s="399">
        <f>+BG17-BG14</f>
        <v>1214818</v>
      </c>
      <c r="BH31" s="400">
        <f t="shared" si="196"/>
        <v>-0.65986016012275095</v>
      </c>
      <c r="BI31" s="399">
        <f t="shared" si="81"/>
        <v>553977</v>
      </c>
      <c r="BJ31" s="399">
        <f>+BJ17-BJ14</f>
        <v>1733116</v>
      </c>
      <c r="BK31" s="400">
        <f t="shared" si="198"/>
        <v>-0.68035780640187959</v>
      </c>
      <c r="BL31" s="399">
        <f t="shared" si="82"/>
        <v>801991</v>
      </c>
      <c r="BM31" s="399">
        <f>+BM17-BM14</f>
        <v>2403242</v>
      </c>
      <c r="BN31" s="400">
        <f t="shared" si="200"/>
        <v>-0.66628787279849466</v>
      </c>
      <c r="BO31" s="399">
        <f t="shared" si="83"/>
        <v>1215199</v>
      </c>
      <c r="BP31" s="399">
        <f>+BP17-BP14</f>
        <v>3618060</v>
      </c>
      <c r="BQ31" s="400">
        <f t="shared" si="202"/>
        <v>-0.66412967170251469</v>
      </c>
      <c r="BR31" s="401"/>
      <c r="BS31" s="403">
        <f t="shared" si="49"/>
        <v>257485</v>
      </c>
      <c r="BT31" s="399">
        <v>267421</v>
      </c>
      <c r="BU31" s="400">
        <f t="shared" si="203"/>
        <v>-3.7154898082050414E-2</v>
      </c>
      <c r="BV31" s="403">
        <f t="shared" si="50"/>
        <v>276523</v>
      </c>
      <c r="BW31" s="399">
        <v>286556</v>
      </c>
      <c r="BX31" s="400">
        <f t="shared" si="204"/>
        <v>-3.5012353606275859E-2</v>
      </c>
      <c r="BY31" s="403">
        <f t="shared" si="51"/>
        <v>275353</v>
      </c>
      <c r="BZ31" s="399">
        <v>248014</v>
      </c>
      <c r="CA31" s="400">
        <f t="shared" si="205"/>
        <v>0.11023168046965082</v>
      </c>
      <c r="CB31" s="403">
        <f t="shared" si="52"/>
        <v>470421</v>
      </c>
      <c r="CC31" s="399">
        <v>413208</v>
      </c>
      <c r="CD31" s="400">
        <f t="shared" si="206"/>
        <v>0.13846053319393614</v>
      </c>
      <c r="CE31" s="403">
        <f t="shared" si="53"/>
        <v>534008</v>
      </c>
      <c r="CF31" s="399">
        <v>553977</v>
      </c>
      <c r="CG31" s="400">
        <f t="shared" si="207"/>
        <v>-3.6046622874234879E-2</v>
      </c>
      <c r="CH31" s="403">
        <f t="shared" si="54"/>
        <v>809361</v>
      </c>
      <c r="CI31" s="399">
        <v>801991</v>
      </c>
      <c r="CJ31" s="400">
        <f t="shared" si="208"/>
        <v>9.1896293100546256E-3</v>
      </c>
      <c r="CK31" s="403">
        <f t="shared" si="55"/>
        <v>1279782</v>
      </c>
      <c r="CL31" s="399">
        <v>1215199</v>
      </c>
      <c r="CM31" s="400">
        <f t="shared" si="209"/>
        <v>5.314602793451928E-2</v>
      </c>
      <c r="CN31" s="401"/>
      <c r="CO31" s="53">
        <f t="shared" si="56"/>
        <v>262832</v>
      </c>
      <c r="CP31" s="51">
        <v>257485</v>
      </c>
      <c r="CQ31" s="52">
        <f t="shared" ref="CQ31" si="309">IFERROR(IF((ABS((CO31/CP31)-1))&lt;100%,(CO31/CP31)-1,"N/A"),"")</f>
        <v>2.076625822863476E-2</v>
      </c>
      <c r="CR31" s="53">
        <f t="shared" si="57"/>
        <v>299143</v>
      </c>
      <c r="CS31" s="51">
        <v>276523</v>
      </c>
      <c r="CT31" s="52">
        <f t="shared" ref="CT31" si="310">IFERROR(IF((ABS((CR31/CS31)-1))&lt;100%,(CR31/CS31)-1,"N/A"),"")</f>
        <v>8.1801513798128944E-2</v>
      </c>
      <c r="CU31" s="53">
        <f t="shared" si="58"/>
        <v>249457</v>
      </c>
      <c r="CV31" s="51">
        <v>275353</v>
      </c>
      <c r="CW31" s="52">
        <f t="shared" si="139"/>
        <v>-9.4046551154336439E-2</v>
      </c>
      <c r="CX31" s="53">
        <f t="shared" si="59"/>
        <v>460429</v>
      </c>
      <c r="CY31" s="51">
        <v>470421</v>
      </c>
      <c r="CZ31" s="52">
        <f t="shared" ref="CZ31" si="311">IF(AND(CX31&lt;0,CY31&lt;0),((CX31-CY31)/CY31),((CX31-CY31)/ABS(CY31)))</f>
        <v>-2.1240548359873389E-2</v>
      </c>
      <c r="DA31" s="53">
        <f t="shared" si="60"/>
        <v>561975</v>
      </c>
      <c r="DB31" s="51">
        <v>534008</v>
      </c>
      <c r="DC31" s="52">
        <f t="shared" ref="DC31" si="312">IFERROR(IF((ABS((DA31/DB31)-1))&lt;100%,(DA31/DB31)-1,"N/A"),"")</f>
        <v>5.2371874578658106E-2</v>
      </c>
      <c r="DD31" s="53">
        <f t="shared" si="61"/>
        <v>811432</v>
      </c>
      <c r="DE31" s="51">
        <v>809361</v>
      </c>
      <c r="DF31" s="52">
        <f t="shared" ref="DF31:DF33" si="313">IF(AND(DD31&lt;0,DE31&lt;0),((DD31-DE31)/DE31),((DD31-DE31)/ABS(DE31)))</f>
        <v>2.5588087392399684E-3</v>
      </c>
      <c r="DG31" s="53">
        <f t="shared" si="62"/>
        <v>1271861</v>
      </c>
      <c r="DH31" s="51">
        <v>1279782</v>
      </c>
      <c r="DI31" s="52">
        <f t="shared" ref="DI31:DI33" si="314">IF(AND(DG31&lt;0,DH31&lt;0),((DG31-DH31)/DH31),((DG31-DH31)/ABS(DH31)))</f>
        <v>-6.1893353711804039E-3</v>
      </c>
      <c r="DJ31" s="401"/>
      <c r="DK31" s="404">
        <v>306694</v>
      </c>
      <c r="DL31" s="405">
        <v>262832</v>
      </c>
      <c r="DM31" s="406">
        <f t="shared" si="63"/>
        <v>0.16688226699945213</v>
      </c>
      <c r="DN31" s="404">
        <v>306557</v>
      </c>
      <c r="DO31" s="405">
        <v>299143</v>
      </c>
      <c r="DP31" s="406">
        <f t="shared" si="64"/>
        <v>2.4784133340910536E-2</v>
      </c>
      <c r="DQ31" s="404">
        <v>353514</v>
      </c>
      <c r="DR31" s="405">
        <v>249457</v>
      </c>
      <c r="DS31" s="406">
        <f t="shared" si="65"/>
        <v>0.41713401508075543</v>
      </c>
      <c r="DT31" s="404">
        <v>568638</v>
      </c>
      <c r="DU31" s="405">
        <v>460429</v>
      </c>
      <c r="DV31" s="406">
        <f t="shared" si="66"/>
        <v>0.23501777689936992</v>
      </c>
      <c r="DW31" s="404">
        <v>613251</v>
      </c>
      <c r="DX31" s="405">
        <v>561975</v>
      </c>
      <c r="DY31" s="406">
        <f t="shared" si="67"/>
        <v>9.1242492993460558E-2</v>
      </c>
      <c r="DZ31" s="404">
        <v>966765</v>
      </c>
      <c r="EA31" s="405">
        <v>811432</v>
      </c>
      <c r="EB31" s="406">
        <f t="shared" si="68"/>
        <v>0.19143070522237229</v>
      </c>
      <c r="EC31" s="404">
        <v>1535403</v>
      </c>
      <c r="ED31" s="405">
        <v>1271861</v>
      </c>
      <c r="EE31" s="406">
        <f t="shared" si="69"/>
        <v>0.20720975012206522</v>
      </c>
      <c r="EF31" s="401"/>
      <c r="EG31" s="404">
        <v>355163</v>
      </c>
      <c r="EH31" s="405">
        <v>306694</v>
      </c>
      <c r="EI31" s="406">
        <f t="shared" ref="EI31" si="315">(EG31-EH31)/ABS(EH31)</f>
        <v>0.15803700104990642</v>
      </c>
      <c r="EJ31" s="404">
        <v>370917</v>
      </c>
      <c r="EK31" s="405">
        <v>306557</v>
      </c>
      <c r="EL31" s="406">
        <f t="shared" ref="EL31" si="316">(EJ31-EK31)/ABS(EK31)</f>
        <v>0.20994464324742218</v>
      </c>
      <c r="EM31" s="404">
        <v>-726080</v>
      </c>
      <c r="EN31" s="405">
        <v>353514</v>
      </c>
      <c r="EO31" s="406">
        <f t="shared" ref="EO31" si="317">(EM31-EN31)/ABS(EN31)</f>
        <v>-3.0538931980063024</v>
      </c>
      <c r="EP31" s="404">
        <v>0</v>
      </c>
      <c r="EQ31" s="405">
        <v>568638</v>
      </c>
      <c r="ER31" s="406">
        <f t="shared" ref="ER31" si="318">(EP31-EQ31)/ABS(EQ31)</f>
        <v>-1</v>
      </c>
      <c r="ES31" s="404">
        <v>726080</v>
      </c>
      <c r="ET31" s="405">
        <v>613251</v>
      </c>
      <c r="EU31" s="406">
        <f t="shared" ref="EU31" si="319">(ES31-ET31)/ABS(ET31)</f>
        <v>0.18398502407660158</v>
      </c>
      <c r="EV31" s="404">
        <v>0</v>
      </c>
      <c r="EW31" s="405">
        <v>966765</v>
      </c>
      <c r="EX31" s="406">
        <f t="shared" ref="EX31" si="320">(EV31-EW31)/ABS(EW31)</f>
        <v>-1</v>
      </c>
      <c r="EY31" s="404">
        <v>0</v>
      </c>
      <c r="EZ31" s="405">
        <v>1535403</v>
      </c>
      <c r="FA31" s="406">
        <f t="shared" ref="FA31" si="321">(EY31-EZ31)/ABS(EZ31)</f>
        <v>-1</v>
      </c>
    </row>
    <row r="32" spans="1:223" s="66" customFormat="1" ht="12.5" thickBot="1">
      <c r="A32" s="58" t="s">
        <v>35</v>
      </c>
      <c r="B32" s="58"/>
      <c r="C32" s="59" t="s">
        <v>35</v>
      </c>
      <c r="D32" s="60" t="s">
        <v>255</v>
      </c>
      <c r="E32" s="92">
        <f>IFERROR(E31/E$8,"")</f>
        <v>4.5226686832744667E-2</v>
      </c>
      <c r="F32" s="92">
        <f>IFERROR(F31/F$8,"")</f>
        <v>5.8172025619460437E-2</v>
      </c>
      <c r="G32" s="62" t="str">
        <f>IF((ABS((E32-F32)*10000))&lt;100,(E32-F32)*10000,"N/A")</f>
        <v>N/A</v>
      </c>
      <c r="H32" s="92">
        <f>IFERROR(H31/H$8,"")</f>
        <v>5.8656355619863813E-2</v>
      </c>
      <c r="I32" s="92">
        <f>IFERROR(I31/I$8,"")</f>
        <v>7.1917034797833429E-2</v>
      </c>
      <c r="J32" s="62" t="str">
        <f>IF((ABS((H32-I32)*10000))&lt;100,(H32-I32)*10000,"N/A")</f>
        <v>N/A</v>
      </c>
      <c r="K32" s="92">
        <f>IFERROR(K31/K$8,"")</f>
        <v>4.9544331336464575E-2</v>
      </c>
      <c r="L32" s="92">
        <f>IFERROR(L31/L$8,"")</f>
        <v>6.5956443147643817E-2</v>
      </c>
      <c r="M32" s="62" t="str">
        <f>IF((ABS((K32-L32)*10000))&lt;100,(K32-L32)*10000,"N/A")</f>
        <v>N/A</v>
      </c>
      <c r="N32" s="92">
        <f>IFERROR(N31/N$8,"")</f>
        <v>6.9301210065012858E-2</v>
      </c>
      <c r="O32" s="92">
        <f>IFERROR(O31/O$8,"")</f>
        <v>8.5647202091860483E-2</v>
      </c>
      <c r="P32" s="62" t="str">
        <f>IF((ABS((N32-O32)*10000))&lt;100,(N32-O32)*10000,"N/A")</f>
        <v>N/A</v>
      </c>
      <c r="Q32" s="92">
        <f>IFERROR(Q31/Q$8,"")</f>
        <v>5.1909013444792665E-2</v>
      </c>
      <c r="R32" s="92">
        <f>IFERROR(R31/R$8,"")</f>
        <v>6.4902025219186116E-2</v>
      </c>
      <c r="S32" s="62" t="str">
        <f>IF((ABS((Q32-R32)*10000))&lt;100,(Q32-R32)*10000,"N/A")</f>
        <v>N/A</v>
      </c>
      <c r="T32" s="92">
        <f>IFERROR(T31/T$8,"")</f>
        <v>5.1082074280413406E-2</v>
      </c>
      <c r="U32" s="92">
        <f>IFERROR(U31/U$8,"")</f>
        <v>6.5467324104479252E-2</v>
      </c>
      <c r="V32" s="62" t="str">
        <f>IF((ABS((T32-U32)*10000))&lt;100,(T32-U32)*10000,"N/A")</f>
        <v>N/A</v>
      </c>
      <c r="W32" s="92">
        <f>IFERROR(W31/W$8,"")</f>
        <v>5.6355776077081081E-2</v>
      </c>
      <c r="X32" s="92">
        <f>IFERROR(X31/X$8,"")</f>
        <v>7.7136747773670689E-2</v>
      </c>
      <c r="Y32" s="62" t="str">
        <f>IF((ABS((W32-X32)*10000))&lt;100,(W32-X32)*10000,"N/A")</f>
        <v>N/A</v>
      </c>
      <c r="Z32" s="63"/>
      <c r="AA32" s="92">
        <f>IFERROR(AA31/AA$8,"")</f>
        <v>4.9845433724141207E-2</v>
      </c>
      <c r="AB32" s="92">
        <f>IFERROR(AB31/AB$8,"")</f>
        <v>4.5226686832744667E-2</v>
      </c>
      <c r="AC32" s="62">
        <f>IF((ABS((AA32-AB32)*10000))&lt;100,(AA32-AB32)*10000,"N/A")</f>
        <v>46.187468913965397</v>
      </c>
      <c r="AD32" s="92">
        <f>IFERROR(AD31/AD$8,"")</f>
        <v>7.9811069286126829E-2</v>
      </c>
      <c r="AE32" s="92">
        <f>IFERROR(AE31/AE$8,"")</f>
        <v>5.8656355619863813E-2</v>
      </c>
      <c r="AF32" s="62" t="str">
        <f>IF((ABS((AD32-AE32)*10000))&lt;100,(AD32-AE32)*10000,"N/A")</f>
        <v>N/A</v>
      </c>
      <c r="AG32" s="92">
        <f>IFERROR(AG31/AG$8,"")</f>
        <v>4.8142816182973822E-2</v>
      </c>
      <c r="AH32" s="92">
        <f>IFERROR(AH31/AH$8,"")</f>
        <v>4.9544331336464575E-2</v>
      </c>
      <c r="AI32" s="62">
        <f>IF((ABS((AG32-AH32)*10000))&lt;100,(AG32-AH32)*10000,"N/A")</f>
        <v>-14.015151534907538</v>
      </c>
      <c r="AJ32" s="92">
        <f>IFERROR(AJ31/AJ$8,"")</f>
        <v>7.7231206895828297E-2</v>
      </c>
      <c r="AK32" s="92">
        <f>IFERROR(AK31/AK$8,"")</f>
        <v>6.9301210065012858E-2</v>
      </c>
      <c r="AL32" s="62">
        <f>IF((ABS((AJ32-AK32)*10000))&lt;100,(AJ32-AK32)*10000,"N/A")</f>
        <v>79.299968308154391</v>
      </c>
      <c r="AM32" s="92">
        <f>IFERROR(AM31/AM$8,"")</f>
        <v>6.4683872295934169E-2</v>
      </c>
      <c r="AN32" s="92">
        <f>IFERROR(AN31/AN$8,"")</f>
        <v>5.1909013444792665E-2</v>
      </c>
      <c r="AO32" s="62" t="str">
        <f>IF((ABS((AM32-AN32)*10000))&lt;100,(AM32-AN32)*10000,"N/A")</f>
        <v>N/A</v>
      </c>
      <c r="AP32" s="92">
        <f>IFERROR(AP31/AP$8,"")</f>
        <v>5.9028603933316236E-2</v>
      </c>
      <c r="AQ32" s="92">
        <f>IFERROR(AQ31/AQ$8,"")</f>
        <v>5.1082074280413406E-2</v>
      </c>
      <c r="AR32" s="62">
        <f>IF((ABS((AP32-AQ32)*10000))&lt;100,(AP32-AQ32)*10000,"N/A")</f>
        <v>79.465296529028294</v>
      </c>
      <c r="AS32" s="92">
        <f>IFERROR(AS31/AS$8,"")</f>
        <v>6.4101352301727463E-2</v>
      </c>
      <c r="AT32" s="92">
        <f>IFERROR(AT31/AT$8,"")</f>
        <v>5.6355776077081081E-2</v>
      </c>
      <c r="AU32" s="62">
        <f>IF((ABS((AS32-AT32)*10000))&lt;100,(AS32-AT32)*10000,"N/A")</f>
        <v>77.45576224646382</v>
      </c>
      <c r="AV32" s="63"/>
      <c r="AW32" s="92">
        <f t="shared" si="77"/>
        <v>7.1480732456921145E-2</v>
      </c>
      <c r="AX32" s="92">
        <f>IFERROR(AX31/AX$8,"")</f>
        <v>4.9845433724141207E-2</v>
      </c>
      <c r="AY32" s="62" t="str">
        <f>IF((ABS((AW32-AX32)*10000))&lt;100,(AW32-AX32)*10000,"N/A")</f>
        <v>N/A</v>
      </c>
      <c r="AZ32" s="92">
        <f t="shared" si="78"/>
        <v>8.055906341472191E-2</v>
      </c>
      <c r="BA32" s="92">
        <f>IFERROR(BA31/BA$8,"")</f>
        <v>7.9811069286126829E-2</v>
      </c>
      <c r="BB32" s="62">
        <f>IF((ABS((AZ32-BA32)*10000))&lt;100,(AZ32-BA32)*10000,"N/A")</f>
        <v>7.4799412859508081</v>
      </c>
      <c r="BC32" s="92">
        <f t="shared" si="79"/>
        <v>7.0359060600696285E-2</v>
      </c>
      <c r="BD32" s="92">
        <f>IFERROR(BD31/BD$8,"")</f>
        <v>4.8142816182973822E-2</v>
      </c>
      <c r="BE32" s="62" t="str">
        <f>IF((ABS((BC32-BD32)*10000))&lt;100,(BC32-BD32)*10000,"N/A")</f>
        <v>N/A</v>
      </c>
      <c r="BF32" s="92">
        <f t="shared" si="80"/>
        <v>0.10210741976926443</v>
      </c>
      <c r="BG32" s="92">
        <f>IFERROR(BG31/BG$8,"")</f>
        <v>7.7231206895828297E-2</v>
      </c>
      <c r="BH32" s="62" t="str">
        <f>IF((ABS((BF32-BG32)*10000))&lt;100,(BF32-BG32)*10000,"N/A")</f>
        <v>N/A</v>
      </c>
      <c r="BI32" s="92">
        <f t="shared" si="81"/>
        <v>7.590541518560466E-2</v>
      </c>
      <c r="BJ32" s="92">
        <f>IFERROR(BJ31/BJ$8,"")</f>
        <v>6.4683872295934169E-2</v>
      </c>
      <c r="BK32" s="62" t="str">
        <f>IF((ABS((BI32-BJ32)*10000))&lt;100,(BI32-BJ32)*10000,"N/A")</f>
        <v>N/A</v>
      </c>
      <c r="BL32" s="92">
        <f t="shared" si="82"/>
        <v>7.4099044370303499E-2</v>
      </c>
      <c r="BM32" s="92">
        <f>IFERROR(BM31/BM$8,"")</f>
        <v>5.9028603933316236E-2</v>
      </c>
      <c r="BN32" s="62" t="str">
        <f>IF((ABS((BL32-BM32)*10000))&lt;100,(BL32-BM32)*10000,"N/A")</f>
        <v>N/A</v>
      </c>
      <c r="BO32" s="92">
        <f t="shared" si="83"/>
        <v>8.172137145413387E-2</v>
      </c>
      <c r="BP32" s="92">
        <f>IFERROR(BP31/BP$8,"")</f>
        <v>6.4101352301727463E-2</v>
      </c>
      <c r="BQ32" s="62" t="str">
        <f>IF((ABS((BO32-BP32)*10000))&lt;100,(BO32-BP32)*10000,"N/A")</f>
        <v>N/A</v>
      </c>
      <c r="BR32" s="63"/>
      <c r="BS32" s="93">
        <f t="shared" si="49"/>
        <v>6.970804569757183E-2</v>
      </c>
      <c r="BT32" s="92">
        <f>IFERROR(BT31/BT$8,"")</f>
        <v>7.1480732456921145E-2</v>
      </c>
      <c r="BU32" s="62">
        <f>IF((ABS((BS32-BT32)*10000))&lt;100,(BS32-BT32)*10000,"N/A")</f>
        <v>-17.72686759349315</v>
      </c>
      <c r="BV32" s="93">
        <f t="shared" si="50"/>
        <v>7.5753022403770839E-2</v>
      </c>
      <c r="BW32" s="92">
        <f>IFERROR(BW31/BW$8,"")</f>
        <v>8.055906341472191E-2</v>
      </c>
      <c r="BX32" s="62">
        <f>IF((ABS((BV32-BW32)*10000))&lt;100,(BV32-BW32)*10000,"N/A")</f>
        <v>-48.060410109510705</v>
      </c>
      <c r="BY32" s="93">
        <f t="shared" si="51"/>
        <v>7.5970576655504565E-2</v>
      </c>
      <c r="BZ32" s="92">
        <f>IFERROR(BZ31/BZ$8,"")</f>
        <v>7.0359060600696285E-2</v>
      </c>
      <c r="CA32" s="62">
        <f>IF((ABS((BY32-BZ32)*10000))&lt;100,(BY32-BZ32)*10000,"N/A")</f>
        <v>56.115160548082798</v>
      </c>
      <c r="CB32" s="93">
        <f t="shared" si="52"/>
        <v>0.10877973272458867</v>
      </c>
      <c r="CC32" s="92">
        <f>IFERROR(CC31/CC$8,"")</f>
        <v>0.10210741976926443</v>
      </c>
      <c r="CD32" s="62">
        <f>IF((ABS((CB32-CC32)*10000))&lt;100,(CB32-CC32)*10000,"N/A")</f>
        <v>66.723129553242359</v>
      </c>
      <c r="CE32" s="93">
        <f t="shared" si="53"/>
        <v>7.2712656142643203E-2</v>
      </c>
      <c r="CF32" s="92">
        <f>IFERROR(CF31/CF$8,"")</f>
        <v>7.590541518560466E-2</v>
      </c>
      <c r="CG32" s="62">
        <f>IF((ABS((CE32-CF32)*10000))&lt;100,(CE32-CF32)*10000,"N/A")</f>
        <v>-31.927590429614572</v>
      </c>
      <c r="CH32" s="93">
        <f t="shared" si="54"/>
        <v>7.3789209244061779E-2</v>
      </c>
      <c r="CI32" s="92">
        <f>IFERROR(CI31/CI$8,"")</f>
        <v>7.4099044370303499E-2</v>
      </c>
      <c r="CJ32" s="62">
        <f>IF((ABS((CH32-CI32)*10000))&lt;100,(CH32-CI32)*10000,"N/A")</f>
        <v>-3.0983512624171983</v>
      </c>
      <c r="CK32" s="93">
        <f t="shared" si="55"/>
        <v>8.3683715049476942E-2</v>
      </c>
      <c r="CL32" s="92">
        <f>IFERROR(CL31/CL$8,"")</f>
        <v>8.172137145413387E-2</v>
      </c>
      <c r="CM32" s="62">
        <f>IF((ABS((CK32-CL32)*10000))&lt;100,(CK32-CL32)*10000,"N/A")</f>
        <v>19.623435953430718</v>
      </c>
      <c r="CN32" s="63"/>
      <c r="CO32" s="93">
        <f t="shared" si="56"/>
        <v>6.4857859393534403E-2</v>
      </c>
      <c r="CP32" s="92">
        <f>IFERROR(CP31/CP$8,"")</f>
        <v>6.970804569757183E-2</v>
      </c>
      <c r="CQ32" s="62">
        <f>IF((ABS((CO32-CP32)*10000))&lt;1000,(CO32-CP32)*10000,"N/A")</f>
        <v>-48.501863040374268</v>
      </c>
      <c r="CR32" s="93">
        <f t="shared" si="57"/>
        <v>8.1102499257141747E-2</v>
      </c>
      <c r="CS32" s="92">
        <f>IFERROR(CS31/CS$8,"")</f>
        <v>7.5753022403770839E-2</v>
      </c>
      <c r="CT32" s="62">
        <f>IF((ABS((CR32-CS32)*10000))&lt;100,(CR32-CS32)*10000,"N/A")</f>
        <v>53.494768533709077</v>
      </c>
      <c r="CU32" s="93">
        <f t="shared" si="58"/>
        <v>6.8345525774540339E-2</v>
      </c>
      <c r="CV32" s="92">
        <f>IFERROR(CV31/CV$8,"")</f>
        <v>7.5970576655504565E-2</v>
      </c>
      <c r="CW32" s="62">
        <f>(CU32-CV32)*10000</f>
        <v>-76.25050880964227</v>
      </c>
      <c r="CX32" s="93">
        <f t="shared" si="59"/>
        <v>0.10596723185868488</v>
      </c>
      <c r="CY32" s="92">
        <f>IFERROR(CY31/CY$8,"")</f>
        <v>0.10877973272458867</v>
      </c>
      <c r="CZ32" s="62">
        <f>(CX32-CY32)*10000</f>
        <v>-28.125008659037888</v>
      </c>
      <c r="DA32" s="93">
        <f t="shared" si="60"/>
        <v>7.2598269423129413E-2</v>
      </c>
      <c r="DB32" s="92">
        <f>IFERROR(DB31/DB$8,"")</f>
        <v>7.2712656142643203E-2</v>
      </c>
      <c r="DC32" s="62">
        <f>IF((ABS((DA32-DB32)*10000))&lt;100,(DA32-DB32)*10000,"N/A")</f>
        <v>-1.1438671951378987</v>
      </c>
      <c r="DD32" s="93">
        <f t="shared" si="61"/>
        <v>7.1235571502891892E-2</v>
      </c>
      <c r="DE32" s="92">
        <f>IFERROR(DE31/DE$8,"")</f>
        <v>7.3789209244061779E-2</v>
      </c>
      <c r="DF32" s="62">
        <f>(DD32-DE32)*10000</f>
        <v>-25.536377411698869</v>
      </c>
      <c r="DG32" s="93">
        <f t="shared" si="62"/>
        <v>8.0825750695593668E-2</v>
      </c>
      <c r="DH32" s="92">
        <f>IFERROR(DH31/DH$8,"")</f>
        <v>8.3683715049476942E-2</v>
      </c>
      <c r="DI32" s="62">
        <f>(DG32-DH32)*10000</f>
        <v>-28.579643538832745</v>
      </c>
      <c r="DJ32" s="63"/>
      <c r="DK32" s="93">
        <f>IFERROR(DK31/DK$8,"")</f>
        <v>8.0303793597146192E-2</v>
      </c>
      <c r="DL32" s="92">
        <f>IFERROR(DL31/DL$8,"")</f>
        <v>6.4857859393534403E-2</v>
      </c>
      <c r="DM32" s="62">
        <f>(DK32-DL32)*10000</f>
        <v>154.45934203611787</v>
      </c>
      <c r="DN32" s="93">
        <f>IFERROR(DN31/DN$8,"")</f>
        <v>8.2927496972288975E-2</v>
      </c>
      <c r="DO32" s="92">
        <f>IFERROR(DO31/DO$8,"")</f>
        <v>8.1102499257141747E-2</v>
      </c>
      <c r="DP32" s="62">
        <f>(DN32-DO32)*10000</f>
        <v>18.24997715147228</v>
      </c>
      <c r="DQ32" s="93">
        <f>IFERROR(DQ31/DQ$8,"")</f>
        <v>8.4900610179456215E-2</v>
      </c>
      <c r="DR32" s="92">
        <f>IFERROR(DR31/DR$8,"")</f>
        <v>6.8345525774540339E-2</v>
      </c>
      <c r="DS32" s="62">
        <f>(DQ32-DR32)*10000</f>
        <v>165.55084404915877</v>
      </c>
      <c r="DT32" s="93">
        <f>IFERROR(DT31/DT$8,"")</f>
        <v>0.10846345630441288</v>
      </c>
      <c r="DU32" s="92">
        <f>IFERROR(DU31/DU$8,"")</f>
        <v>0.10596723185868488</v>
      </c>
      <c r="DV32" s="62">
        <f>(DT32-DU32)*10000</f>
        <v>24.962244457280015</v>
      </c>
      <c r="DW32" s="93">
        <f>IFERROR(DW31/DW$8,"")</f>
        <v>8.1594266204302129E-2</v>
      </c>
      <c r="DX32" s="92">
        <f>IFERROR(DX31/DX$8,"")</f>
        <v>7.2598269423129413E-2</v>
      </c>
      <c r="DY32" s="62">
        <f>(DW32-DX32)*10000</f>
        <v>89.959967811727154</v>
      </c>
      <c r="DZ32" s="93">
        <f>IFERROR(DZ31/DZ$8,"")</f>
        <v>8.2772988658285876E-2</v>
      </c>
      <c r="EA32" s="92">
        <f>IFERROR(EA31/EA$8,"")</f>
        <v>7.1235571502891892E-2</v>
      </c>
      <c r="EB32" s="62">
        <f>(DZ32-EA32)*10000</f>
        <v>115.37417155393983</v>
      </c>
      <c r="EC32" s="93">
        <f>IFERROR(EC31/EC$8,"")</f>
        <v>9.0732068795267337E-2</v>
      </c>
      <c r="ED32" s="92">
        <f>IFERROR(ED31/ED$8,"")</f>
        <v>8.0825750695593668E-2</v>
      </c>
      <c r="EE32" s="62">
        <f>(EC32-ED32)*10000</f>
        <v>99.063180996736691</v>
      </c>
      <c r="EF32" s="63"/>
      <c r="EG32" s="93">
        <f>IFERROR(EG31/EG$8,"")</f>
        <v>7.7176346549203856E-2</v>
      </c>
      <c r="EH32" s="92">
        <f>IFERROR(EH31/EH$8,"")</f>
        <v>8.0303793597146192E-2</v>
      </c>
      <c r="EI32" s="62">
        <f>(EG32-EH32)*10000</f>
        <v>-31.274470479423361</v>
      </c>
      <c r="EJ32" s="93">
        <f>IFERROR(EJ31/EJ$8,"")</f>
        <v>7.8630505499537331E-2</v>
      </c>
      <c r="EK32" s="92">
        <f>IFERROR(EK31/EK$8,"")</f>
        <v>8.2927496972288975E-2</v>
      </c>
      <c r="EL32" s="62">
        <f>(EJ32-EK32)*10000</f>
        <v>-42.969914727516432</v>
      </c>
      <c r="EM32" s="93">
        <f>IFERROR(EM31/EM$8,"")</f>
        <v>7.791241763493835E-2</v>
      </c>
      <c r="EN32" s="92">
        <f>IFERROR(EN31/EN$8,"")</f>
        <v>8.4900610179456215E-2</v>
      </c>
      <c r="EO32" s="62">
        <f>(EM32-EN32)*10000</f>
        <v>-69.881925445178652</v>
      </c>
      <c r="EP32" s="93" t="str">
        <f>IFERROR(EP31/EP$8,"")</f>
        <v/>
      </c>
      <c r="EQ32" s="92">
        <f>IFERROR(EQ31/EQ$8,"")</f>
        <v>0.10846345630441288</v>
      </c>
      <c r="ER32" s="62" t="e">
        <f>(EP32-EQ32)*10000</f>
        <v>#VALUE!</v>
      </c>
      <c r="ES32" s="93">
        <f>IFERROR(ES31/ES$8,"")</f>
        <v>7.791241763493835E-2</v>
      </c>
      <c r="ET32" s="92">
        <f>IFERROR(ET31/ET$8,"")</f>
        <v>8.1594266204302129E-2</v>
      </c>
      <c r="EU32" s="62">
        <f>(ES32-ET32)*10000</f>
        <v>-36.818485693637797</v>
      </c>
      <c r="EV32" s="93" t="str">
        <f>IFERROR(EV31/EV$8,"")</f>
        <v/>
      </c>
      <c r="EW32" s="92">
        <f>IFERROR(EW31/EW$8,"")</f>
        <v>8.2772988658285876E-2</v>
      </c>
      <c r="EX32" s="62" t="e">
        <f>(EV32-EW32)*10000</f>
        <v>#VALUE!</v>
      </c>
      <c r="EY32" s="93" t="str">
        <f>IFERROR(EY31/EY$8,"")</f>
        <v/>
      </c>
      <c r="EZ32" s="92">
        <f>IFERROR(EZ31/EZ$8,"")</f>
        <v>9.0732068795267337E-2</v>
      </c>
      <c r="FA32" s="62" t="e">
        <f>(EY32-EZ32)*10000</f>
        <v>#VALUE!</v>
      </c>
    </row>
    <row r="33" spans="1:223" s="25" customFormat="1" hidden="1" outlineLevel="1">
      <c r="A33" s="50" t="s">
        <v>36</v>
      </c>
      <c r="B33" s="50" t="s">
        <v>386</v>
      </c>
      <c r="C33" s="77" t="s">
        <v>36</v>
      </c>
      <c r="D33" s="78" t="s">
        <v>36</v>
      </c>
      <c r="E33" s="79">
        <f>+E20-E14</f>
        <v>456343</v>
      </c>
      <c r="F33" s="79">
        <f>+F20-F14</f>
        <v>149033</v>
      </c>
      <c r="G33" s="72" t="str">
        <f t="shared" si="167"/>
        <v>N/A</v>
      </c>
      <c r="H33" s="79">
        <f>+H20-H14</f>
        <v>564840</v>
      </c>
      <c r="I33" s="79">
        <f>+I20-I14</f>
        <v>272621</v>
      </c>
      <c r="J33" s="72" t="str">
        <f t="shared" si="168"/>
        <v>N/A</v>
      </c>
      <c r="K33" s="79">
        <f>+K20-K14</f>
        <v>600863</v>
      </c>
      <c r="L33" s="79">
        <f>+L20-L14</f>
        <v>390352.08094641095</v>
      </c>
      <c r="M33" s="72">
        <f t="shared" si="169"/>
        <v>0.53928473634162288</v>
      </c>
      <c r="N33" s="79">
        <f>+N20-N14</f>
        <v>842419</v>
      </c>
      <c r="O33" s="79">
        <f>+O20-O14</f>
        <v>1025208</v>
      </c>
      <c r="P33" s="72">
        <f t="shared" si="170"/>
        <v>-0.17829455095941504</v>
      </c>
      <c r="Q33" s="79">
        <f>+Q20-Q14</f>
        <v>1021183</v>
      </c>
      <c r="R33" s="79">
        <f>+F33+I33</f>
        <v>421654</v>
      </c>
      <c r="S33" s="72" t="str">
        <f t="shared" si="172"/>
        <v>N/A</v>
      </c>
      <c r="T33" s="79">
        <f>+T20-T14</f>
        <v>1622046</v>
      </c>
      <c r="U33" s="79">
        <f>+U20-U14</f>
        <v>812007.08094641101</v>
      </c>
      <c r="V33" s="72">
        <f t="shared" si="173"/>
        <v>0.99757617644106245</v>
      </c>
      <c r="W33" s="79">
        <f>+W20-W14</f>
        <v>2464465</v>
      </c>
      <c r="X33" s="79">
        <v>1787297</v>
      </c>
      <c r="Y33" s="72">
        <f t="shared" si="174"/>
        <v>0.37887827260942086</v>
      </c>
      <c r="Z33" s="73"/>
      <c r="AA33" s="79">
        <f>+AA20-AA14</f>
        <v>669319</v>
      </c>
      <c r="AB33" s="79">
        <f>+AB20-AB14</f>
        <v>456343</v>
      </c>
      <c r="AC33" s="72">
        <f t="shared" si="176"/>
        <v>0.46670158192412292</v>
      </c>
      <c r="AD33" s="79">
        <f>+AD20-AD14</f>
        <v>866617</v>
      </c>
      <c r="AE33" s="79">
        <f>+AE20-AE14</f>
        <v>564840</v>
      </c>
      <c r="AF33" s="72">
        <f t="shared" si="178"/>
        <v>0.53426988173642087</v>
      </c>
      <c r="AG33" s="79">
        <f>+AG20-AG14</f>
        <v>546665</v>
      </c>
      <c r="AH33" s="79">
        <f>+AH20-AH14</f>
        <v>600863</v>
      </c>
      <c r="AI33" s="72">
        <f t="shared" si="180"/>
        <v>-9.0200261956552508E-2</v>
      </c>
      <c r="AJ33" s="79">
        <f>+AJ20-AJ14</f>
        <v>1068047</v>
      </c>
      <c r="AK33" s="79">
        <f>+AK20-AK14</f>
        <v>842419</v>
      </c>
      <c r="AL33" s="72">
        <f t="shared" si="182"/>
        <v>0.26783346529458618</v>
      </c>
      <c r="AM33" s="79">
        <f>+AM20-AM14</f>
        <v>1535936</v>
      </c>
      <c r="AN33" s="79">
        <f>+AN20-AN14</f>
        <v>1021183</v>
      </c>
      <c r="AO33" s="72">
        <f t="shared" si="184"/>
        <v>0.50407517555619319</v>
      </c>
      <c r="AP33" s="79">
        <f>+AP20-AP14</f>
        <v>2082601</v>
      </c>
      <c r="AQ33" s="79">
        <f>+AQ20-AQ14</f>
        <v>1622046</v>
      </c>
      <c r="AR33" s="72">
        <f t="shared" si="186"/>
        <v>0.28393461097897355</v>
      </c>
      <c r="AS33" s="79">
        <f>+AS20-AS14</f>
        <v>3150648</v>
      </c>
      <c r="AT33" s="79">
        <f>+AT20-AT14</f>
        <v>2464465</v>
      </c>
      <c r="AU33" s="72">
        <f t="shared" si="188"/>
        <v>0.27843081561312499</v>
      </c>
      <c r="AV33" s="73"/>
      <c r="AW33" s="79">
        <f t="shared" si="77"/>
        <v>225838</v>
      </c>
      <c r="AX33" s="79">
        <f>+AX20-AX14</f>
        <v>669319</v>
      </c>
      <c r="AY33" s="72">
        <f t="shared" si="190"/>
        <v>-0.66258540397030408</v>
      </c>
      <c r="AZ33" s="79">
        <f t="shared" si="78"/>
        <v>275379</v>
      </c>
      <c r="BA33" s="79">
        <f>+BA20-BA14</f>
        <v>866617</v>
      </c>
      <c r="BB33" s="72">
        <f t="shared" si="192"/>
        <v>-0.68223678972371871</v>
      </c>
      <c r="BC33" s="79">
        <f t="shared" si="79"/>
        <v>264899</v>
      </c>
      <c r="BD33" s="79">
        <f>+BD20-BD14</f>
        <v>546665</v>
      </c>
      <c r="BE33" s="72">
        <f t="shared" si="194"/>
        <v>-0.5154271811804304</v>
      </c>
      <c r="BF33" s="79">
        <f t="shared" si="80"/>
        <v>380999</v>
      </c>
      <c r="BG33" s="79">
        <f>+BG20-BG14</f>
        <v>1068047</v>
      </c>
      <c r="BH33" s="72">
        <f t="shared" si="196"/>
        <v>-0.64327506186525496</v>
      </c>
      <c r="BI33" s="79">
        <f t="shared" si="81"/>
        <v>501217</v>
      </c>
      <c r="BJ33" s="79">
        <f>+BJ20-BJ14</f>
        <v>1535936</v>
      </c>
      <c r="BK33" s="72">
        <f t="shared" si="198"/>
        <v>-0.67367325201050043</v>
      </c>
      <c r="BL33" s="79">
        <f t="shared" si="82"/>
        <v>766116</v>
      </c>
      <c r="BM33" s="79">
        <f>+BM20-BM14</f>
        <v>2082601</v>
      </c>
      <c r="BN33" s="72">
        <f t="shared" si="200"/>
        <v>-0.63213500809804657</v>
      </c>
      <c r="BO33" s="79">
        <f t="shared" si="83"/>
        <v>1147115</v>
      </c>
      <c r="BP33" s="79">
        <f>+BP20-BP14</f>
        <v>3150648</v>
      </c>
      <c r="BQ33" s="72">
        <f t="shared" si="202"/>
        <v>-0.63591140616152608</v>
      </c>
      <c r="BR33" s="73"/>
      <c r="BS33" s="80">
        <f t="shared" si="49"/>
        <v>234724</v>
      </c>
      <c r="BT33" s="79">
        <v>225838</v>
      </c>
      <c r="BU33" s="72">
        <f t="shared" si="203"/>
        <v>3.9346788405848487E-2</v>
      </c>
      <c r="BV33" s="80">
        <f t="shared" si="50"/>
        <v>266118</v>
      </c>
      <c r="BW33" s="79">
        <v>275379</v>
      </c>
      <c r="BX33" s="72">
        <f t="shared" si="204"/>
        <v>-3.3630015360648469E-2</v>
      </c>
      <c r="BY33" s="80">
        <f t="shared" si="51"/>
        <v>270235</v>
      </c>
      <c r="BZ33" s="79">
        <v>264899</v>
      </c>
      <c r="CA33" s="72">
        <f t="shared" si="205"/>
        <v>2.014352640062822E-2</v>
      </c>
      <c r="CB33" s="80">
        <f t="shared" si="52"/>
        <v>415385</v>
      </c>
      <c r="CC33" s="79">
        <v>380999</v>
      </c>
      <c r="CD33" s="72">
        <f t="shared" si="206"/>
        <v>9.0252205386365913E-2</v>
      </c>
      <c r="CE33" s="80">
        <f t="shared" si="53"/>
        <v>500842</v>
      </c>
      <c r="CF33" s="79">
        <v>501217</v>
      </c>
      <c r="CG33" s="72">
        <f t="shared" si="207"/>
        <v>-7.4817893247836054E-4</v>
      </c>
      <c r="CH33" s="80">
        <f t="shared" si="54"/>
        <v>771077</v>
      </c>
      <c r="CI33" s="79">
        <v>766116</v>
      </c>
      <c r="CJ33" s="72">
        <f t="shared" si="208"/>
        <v>6.4755206783306818E-3</v>
      </c>
      <c r="CK33" s="80">
        <f t="shared" si="55"/>
        <v>1186462</v>
      </c>
      <c r="CL33" s="79">
        <v>1147115</v>
      </c>
      <c r="CM33" s="72">
        <f t="shared" si="209"/>
        <v>3.4300832959206273E-2</v>
      </c>
      <c r="CN33" s="73"/>
      <c r="CO33" s="80">
        <f t="shared" si="56"/>
        <v>231771</v>
      </c>
      <c r="CP33" s="79">
        <v>234724</v>
      </c>
      <c r="CQ33" s="72">
        <f t="shared" ref="CQ33" si="322">IFERROR(IF((ABS((CO33/CP33)-1))&lt;100%,(CO33/CP33)-1,"N/A"),"")</f>
        <v>-1.2580733116340892E-2</v>
      </c>
      <c r="CR33" s="80">
        <f t="shared" si="57"/>
        <v>260977</v>
      </c>
      <c r="CS33" s="79">
        <v>266118</v>
      </c>
      <c r="CT33" s="72">
        <f t="shared" ref="CT33" si="323">IFERROR(IF((ABS((CR33/CS33)-1))&lt;100%,(CR33/CS33)-1,"N/A"),"")</f>
        <v>-1.9318497809242552E-2</v>
      </c>
      <c r="CU33" s="80">
        <f t="shared" si="58"/>
        <v>230188</v>
      </c>
      <c r="CV33" s="79">
        <v>270235</v>
      </c>
      <c r="CW33" s="72">
        <f t="shared" si="139"/>
        <v>-0.1481932392177179</v>
      </c>
      <c r="CX33" s="80">
        <f t="shared" si="59"/>
        <v>406342</v>
      </c>
      <c r="CY33" s="79">
        <v>415385</v>
      </c>
      <c r="CZ33" s="72">
        <f t="shared" ref="CZ33" si="324">IF(AND(CX33&lt;0,CY33&lt;0),((CX33-CY33)/CY33),((CX33-CY33)/ABS(CY33)))</f>
        <v>-2.1770165027624973E-2</v>
      </c>
      <c r="DA33" s="80">
        <f t="shared" si="60"/>
        <v>492748</v>
      </c>
      <c r="DB33" s="79">
        <v>500842</v>
      </c>
      <c r="DC33" s="72">
        <f t="shared" ref="DC33" si="325">IFERROR(IF((ABS((DA33/DB33)-1))&lt;100%,(DA33/DB33)-1,"N/A"),"")</f>
        <v>-1.6160785237659736E-2</v>
      </c>
      <c r="DD33" s="80">
        <f t="shared" si="61"/>
        <v>722936</v>
      </c>
      <c r="DE33" s="79">
        <v>771077</v>
      </c>
      <c r="DF33" s="72">
        <f t="shared" si="313"/>
        <v>-6.2433453468330659E-2</v>
      </c>
      <c r="DG33" s="80">
        <f t="shared" si="62"/>
        <v>1129278</v>
      </c>
      <c r="DH33" s="79">
        <v>1186462</v>
      </c>
      <c r="DI33" s="72">
        <f t="shared" si="314"/>
        <v>-4.8197076686821827E-2</v>
      </c>
      <c r="DJ33" s="73"/>
      <c r="DK33" s="80">
        <v>297028</v>
      </c>
      <c r="DL33" s="79">
        <v>231771</v>
      </c>
      <c r="DM33" s="72">
        <f t="shared" si="63"/>
        <v>0.2815580896660928</v>
      </c>
      <c r="DN33" s="80">
        <v>292811</v>
      </c>
      <c r="DO33" s="79">
        <v>260977</v>
      </c>
      <c r="DP33" s="72">
        <f t="shared" si="64"/>
        <v>0.12198009786303007</v>
      </c>
      <c r="DQ33" s="80">
        <v>336336</v>
      </c>
      <c r="DR33" s="79">
        <v>230188</v>
      </c>
      <c r="DS33" s="72">
        <f t="shared" si="65"/>
        <v>0.46113611482787981</v>
      </c>
      <c r="DT33" s="80">
        <v>540617</v>
      </c>
      <c r="DU33" s="79">
        <v>406342</v>
      </c>
      <c r="DV33" s="72">
        <f t="shared" si="66"/>
        <v>0.33044824310556131</v>
      </c>
      <c r="DW33" s="80">
        <v>589839</v>
      </c>
      <c r="DX33" s="79">
        <v>492748</v>
      </c>
      <c r="DY33" s="72">
        <f t="shared" si="67"/>
        <v>0.19703986621964981</v>
      </c>
      <c r="DZ33" s="80">
        <v>926175</v>
      </c>
      <c r="EA33" s="79">
        <v>722936</v>
      </c>
      <c r="EB33" s="72">
        <f t="shared" si="68"/>
        <v>0.28113000320913606</v>
      </c>
      <c r="EC33" s="80">
        <v>1466792</v>
      </c>
      <c r="ED33" s="79">
        <v>1129278</v>
      </c>
      <c r="EE33" s="72">
        <f t="shared" si="69"/>
        <v>0.298875918949984</v>
      </c>
      <c r="EF33" s="73"/>
      <c r="EG33" s="80">
        <v>352170</v>
      </c>
      <c r="EH33" s="79">
        <v>297028</v>
      </c>
      <c r="EI33" s="72">
        <f t="shared" ref="EI33" si="326">(EG33-EH33)/ABS(EH33)</f>
        <v>0.1856457977025735</v>
      </c>
      <c r="EJ33" s="80">
        <v>381428</v>
      </c>
      <c r="EK33" s="79">
        <v>292811</v>
      </c>
      <c r="EL33" s="72">
        <f t="shared" ref="EL33" si="327">(EJ33-EK33)/ABS(EK33)</f>
        <v>0.30264231876534692</v>
      </c>
      <c r="EM33" s="80">
        <v>-733598</v>
      </c>
      <c r="EN33" s="79">
        <v>336336</v>
      </c>
      <c r="EO33" s="72">
        <f t="shared" ref="EO33" si="328">(EM33-EN33)/ABS(EN33)</f>
        <v>-3.1811462347176631</v>
      </c>
      <c r="EP33" s="80">
        <v>0</v>
      </c>
      <c r="EQ33" s="79">
        <v>540617</v>
      </c>
      <c r="ER33" s="72">
        <f t="shared" ref="ER33" si="329">(EP33-EQ33)/ABS(EQ33)</f>
        <v>-1</v>
      </c>
      <c r="ES33" s="80">
        <v>733598</v>
      </c>
      <c r="ET33" s="79">
        <v>589839</v>
      </c>
      <c r="EU33" s="72">
        <f t="shared" ref="EU33" si="330">(ES33-ET33)/ABS(ET33)</f>
        <v>0.24372583026893779</v>
      </c>
      <c r="EV33" s="80">
        <v>0</v>
      </c>
      <c r="EW33" s="79">
        <v>926175</v>
      </c>
      <c r="EX33" s="72">
        <f t="shared" ref="EX33" si="331">(EV33-EW33)/ABS(EW33)</f>
        <v>-1</v>
      </c>
      <c r="EY33" s="80">
        <v>0</v>
      </c>
      <c r="EZ33" s="79">
        <v>1466792</v>
      </c>
      <c r="FA33" s="72">
        <f t="shared" ref="FA33" si="332">(EY33-EZ33)/ABS(EZ33)</f>
        <v>-1</v>
      </c>
    </row>
    <row r="34" spans="1:223" s="66" customFormat="1" ht="12.5" hidden="1" outlineLevel="1" thickBot="1">
      <c r="A34" s="58" t="s">
        <v>37</v>
      </c>
      <c r="B34" s="58"/>
      <c r="C34" s="94" t="s">
        <v>37</v>
      </c>
      <c r="D34" s="95" t="s">
        <v>256</v>
      </c>
      <c r="E34" s="96">
        <f>IFERROR(E33/E$8,"")</f>
        <v>3.8090432673386743E-2</v>
      </c>
      <c r="F34" s="96">
        <f>IFERROR(F33/F$8,"")</f>
        <v>4.8208902115546355E-2</v>
      </c>
      <c r="G34" s="97" t="str">
        <f>IF((ABS((E34-F34)*10000))&lt;100,(E34-F34)*10000,"N/A")</f>
        <v>N/A</v>
      </c>
      <c r="H34" s="96">
        <f>IFERROR(H33/H$8,"")</f>
        <v>4.7605265673016449E-2</v>
      </c>
      <c r="I34" s="96">
        <f>IFERROR(I33/I$8,"")</f>
        <v>9.2306541104227591E-2</v>
      </c>
      <c r="J34" s="97" t="str">
        <f>IF((ABS((H34-I34)*10000))&lt;100,(H34-I34)*10000,"N/A")</f>
        <v>N/A</v>
      </c>
      <c r="K34" s="96">
        <f>IFERROR(K33/K$8,"")</f>
        <v>4.6857335542966783E-2</v>
      </c>
      <c r="L34" s="96">
        <f>IFERROR(L33/L$8,"")</f>
        <v>5.5901525758588463E-2</v>
      </c>
      <c r="M34" s="97">
        <f>IF((ABS((K34-L34)*10000))&lt;100,(K34-L34)*10000,"N/A")</f>
        <v>-90.441902156216813</v>
      </c>
      <c r="N34" s="96">
        <f>IFERROR(N33/N$8,"")</f>
        <v>5.6393899019307844E-2</v>
      </c>
      <c r="O34" s="96">
        <f>IFERROR(O33/O$8,"")</f>
        <v>8.1899674161349731E-2</v>
      </c>
      <c r="P34" s="97" t="str">
        <f>IF((ABS((N34-O34)*10000))&lt;100,(N34-O34)*10000,"N/A")</f>
        <v>N/A</v>
      </c>
      <c r="Q34" s="96">
        <f>IFERROR(Q33/Q$8,"")</f>
        <v>4.2824817621405789E-2</v>
      </c>
      <c r="R34" s="96">
        <f>IFERROR(R33/R$8,"")</f>
        <v>6.9769904628018159E-2</v>
      </c>
      <c r="S34" s="97" t="str">
        <f>IF((ABS((Q34-R34)*10000))&lt;100,(Q34-R34)*10000,"N/A")</f>
        <v>N/A</v>
      </c>
      <c r="T34" s="96">
        <f>IFERROR(T33/T$8,"")</f>
        <v>4.4235005903651363E-2</v>
      </c>
      <c r="U34" s="96">
        <f>IFERROR(U33/U$8,"")</f>
        <v>6.2335747769225784E-2</v>
      </c>
      <c r="V34" s="97" t="str">
        <f>IF((ABS((T34-U34)*10000))&lt;100,(T34-U34)*10000,"N/A")</f>
        <v>N/A</v>
      </c>
      <c r="W34" s="96">
        <f>IFERROR(W33/W$8,"")</f>
        <v>4.7754512933382717E-2</v>
      </c>
      <c r="X34" s="96">
        <f>IFERROR(X33/X$8,"")</f>
        <v>7.4328335503689988E-2</v>
      </c>
      <c r="Y34" s="97" t="str">
        <f>IF((ABS((W34-X34)*10000))&lt;100,(W34-X34)*10000,"N/A")</f>
        <v>N/A</v>
      </c>
      <c r="Z34" s="98"/>
      <c r="AA34" s="96">
        <f>IFERROR(AA33/AA$8,"")</f>
        <v>4.948420117739926E-2</v>
      </c>
      <c r="AB34" s="96">
        <f>IFERROR(AB33/AB$8,"")</f>
        <v>3.8090432673386743E-2</v>
      </c>
      <c r="AC34" s="97" t="str">
        <f>IF((ABS((AA34-AB34)*10000))&lt;100,(AA34-AB34)*10000,"N/A")</f>
        <v>N/A</v>
      </c>
      <c r="AD34" s="96">
        <f>IFERROR(AD33/AD$8,"")</f>
        <v>6.5317698495468812E-2</v>
      </c>
      <c r="AE34" s="96">
        <f>IFERROR(AE33/AE$8,"")</f>
        <v>4.7605265673016449E-2</v>
      </c>
      <c r="AF34" s="97" t="str">
        <f>IF((ABS((AD34-AE34)*10000))&lt;100,(AD34-AE34)*10000,"N/A")</f>
        <v>N/A</v>
      </c>
      <c r="AG34" s="96">
        <f>IFERROR(AG33/AG$8,"")</f>
        <v>3.9273200276761962E-2</v>
      </c>
      <c r="AH34" s="96">
        <f>IFERROR(AH33/AH$8,"")</f>
        <v>4.6857335542966783E-2</v>
      </c>
      <c r="AI34" s="97">
        <f>IF((ABS((AG34-AH34)*10000))&lt;100,(AG34-AH34)*10000,"N/A")</f>
        <v>-75.841352662048209</v>
      </c>
      <c r="AJ34" s="96">
        <f>IFERROR(AJ33/AJ$8,"")</f>
        <v>6.7900342957931736E-2</v>
      </c>
      <c r="AK34" s="96">
        <f>IFERROR(AK33/AK$8,"")</f>
        <v>5.6393899019307844E-2</v>
      </c>
      <c r="AL34" s="97" t="str">
        <f>IF((ABS((AJ34-AK34)*10000))&lt;100,(AJ34-AK34)*10000,"N/A")</f>
        <v>N/A</v>
      </c>
      <c r="AM34" s="96">
        <f>IFERROR(AM33/AM$8,"")</f>
        <v>5.7324661522210836E-2</v>
      </c>
      <c r="AN34" s="96">
        <f>IFERROR(AN33/AN$8,"")</f>
        <v>4.2824817621405789E-2</v>
      </c>
      <c r="AO34" s="97" t="str">
        <f>IF((ABS((AM34-AN34)*10000))&lt;100,(AM34-AN34)*10000,"N/A")</f>
        <v>N/A</v>
      </c>
      <c r="AP34" s="96">
        <f>IFERROR(AP33/AP$8,"")</f>
        <v>5.1152996485634122E-2</v>
      </c>
      <c r="AQ34" s="96">
        <f>IFERROR(AQ33/AQ$8,"")</f>
        <v>4.4235005903651363E-2</v>
      </c>
      <c r="AR34" s="97">
        <f>IF((ABS((AP34-AQ34)*10000))&lt;100,(AP34-AQ34)*10000,"N/A")</f>
        <v>69.179905819827596</v>
      </c>
      <c r="AS34" s="96">
        <f>IFERROR(AS33/AS$8,"")</f>
        <v>5.5820190219823068E-2</v>
      </c>
      <c r="AT34" s="96">
        <f>IFERROR(AT33/AT$8,"")</f>
        <v>4.7754512933382717E-2</v>
      </c>
      <c r="AU34" s="97">
        <f>IF((ABS((AS34-AT34)*10000))&lt;100,(AS34-AT34)*10000,"N/A")</f>
        <v>80.656772864403507</v>
      </c>
      <c r="AV34" s="98"/>
      <c r="AW34" s="96">
        <f t="shared" si="77"/>
        <v>6.0365736634767485E-2</v>
      </c>
      <c r="AX34" s="96">
        <f>IFERROR(AX33/AX$8,"")</f>
        <v>4.948420117739926E-2</v>
      </c>
      <c r="AY34" s="97" t="str">
        <f>IF((ABS((AW34-AX34)*10000))&lt;100,(AW34-AX34)*10000,"N/A")</f>
        <v>N/A</v>
      </c>
      <c r="AZ34" s="96">
        <f t="shared" si="78"/>
        <v>7.7416889976418934E-2</v>
      </c>
      <c r="BA34" s="96">
        <f>IFERROR(BA33/BA$8,"")</f>
        <v>6.5317698495468812E-2</v>
      </c>
      <c r="BB34" s="97" t="str">
        <f>IF((ABS((AZ34-BA34)*10000))&lt;100,(AZ34-BA34)*10000,"N/A")</f>
        <v>N/A</v>
      </c>
      <c r="BC34" s="96">
        <f t="shared" si="79"/>
        <v>7.5149164136152982E-2</v>
      </c>
      <c r="BD34" s="96">
        <f>IFERROR(BD33/BD$8,"")</f>
        <v>3.9273200276761962E-2</v>
      </c>
      <c r="BE34" s="97" t="str">
        <f>IF((ABS((BC34-BD34)*10000))&lt;100,(BC34-BD34)*10000,"N/A")</f>
        <v>N/A</v>
      </c>
      <c r="BF34" s="96">
        <f t="shared" si="80"/>
        <v>9.4148285668888262E-2</v>
      </c>
      <c r="BG34" s="96">
        <f>IFERROR(BG33/BG$8,"")</f>
        <v>6.7900342957931736E-2</v>
      </c>
      <c r="BH34" s="97" t="str">
        <f>IF((ABS((BF34-BG34)*10000))&lt;100,(BF34-BG34)*10000,"N/A")</f>
        <v>N/A</v>
      </c>
      <c r="BI34" s="96">
        <f t="shared" si="81"/>
        <v>6.8676288876764219E-2</v>
      </c>
      <c r="BJ34" s="96">
        <f>IFERROR(BJ33/BJ$8,"")</f>
        <v>5.7324661522210836E-2</v>
      </c>
      <c r="BK34" s="97" t="str">
        <f>IF((ABS((BI34-BJ34)*10000))&lt;100,(BI34-BJ34)*10000,"N/A")</f>
        <v>N/A</v>
      </c>
      <c r="BL34" s="96">
        <f t="shared" si="82"/>
        <v>7.0784414634078738E-2</v>
      </c>
      <c r="BM34" s="96">
        <f>IFERROR(BM33/BM$8,"")</f>
        <v>5.1152996485634122E-2</v>
      </c>
      <c r="BN34" s="97" t="str">
        <f>IF((ABS((BL34-BM34)*10000))&lt;100,(BL34-BM34)*10000,"N/A")</f>
        <v>N/A</v>
      </c>
      <c r="BO34" s="96">
        <f t="shared" si="83"/>
        <v>7.7142765107285946E-2</v>
      </c>
      <c r="BP34" s="96">
        <f>IFERROR(BP33/BP$8,"")</f>
        <v>5.5820190219823068E-2</v>
      </c>
      <c r="BQ34" s="97" t="str">
        <f>IF((ABS((BO34-BP34)*10000))&lt;100,(BO34-BP34)*10000,"N/A")</f>
        <v>N/A</v>
      </c>
      <c r="BR34" s="98"/>
      <c r="BS34" s="99">
        <f t="shared" si="49"/>
        <v>6.3546036927653454E-2</v>
      </c>
      <c r="BT34" s="96">
        <f>IFERROR(BT33/BT$8,"")</f>
        <v>6.0365736634767485E-2</v>
      </c>
      <c r="BU34" s="97">
        <f>IF((ABS((BS34-BT34)*10000))&lt;100,(BS34-BT34)*10000,"N/A")</f>
        <v>31.803002928859694</v>
      </c>
      <c r="BV34" s="99">
        <f t="shared" si="50"/>
        <v>7.2902589716033347E-2</v>
      </c>
      <c r="BW34" s="96">
        <f>IFERROR(BW33/BW$8,"")</f>
        <v>7.7416889976418934E-2</v>
      </c>
      <c r="BX34" s="97">
        <f>IF((ABS((BV34-BW34)*10000))&lt;100,(BV34-BW34)*10000,"N/A")</f>
        <v>-45.143002603855869</v>
      </c>
      <c r="BY34" s="99">
        <f t="shared" si="51"/>
        <v>7.4558507742789354E-2</v>
      </c>
      <c r="BZ34" s="96">
        <f>IFERROR(BZ33/BZ$8,"")</f>
        <v>7.5149164136152982E-2</v>
      </c>
      <c r="CA34" s="97">
        <f>IF((ABS((BY34-BZ34)*10000))&lt;100,(BY34-BZ34)*10000,"N/A")</f>
        <v>-5.9065639336362832</v>
      </c>
      <c r="CB34" s="99">
        <f t="shared" si="52"/>
        <v>9.6053257141588633E-2</v>
      </c>
      <c r="CC34" s="96">
        <f>IFERROR(CC33/CC$8,"")</f>
        <v>9.4148285668888262E-2</v>
      </c>
      <c r="CD34" s="97">
        <f>IF((ABS((CB34-CC34)*10000))&lt;100,(CB34-CC34)*10000,"N/A")</f>
        <v>19.049714727003703</v>
      </c>
      <c r="CE34" s="99">
        <f t="shared" si="53"/>
        <v>6.8196641488130719E-2</v>
      </c>
      <c r="CF34" s="96">
        <f>IFERROR(CF33/CF$8,"")</f>
        <v>6.8676288876764219E-2</v>
      </c>
      <c r="CG34" s="97">
        <f>IF((ABS((CE34-CF34)*10000))&lt;100,(CE34-CF34)*10000,"N/A")</f>
        <v>-4.7964738863350007</v>
      </c>
      <c r="CH34" s="99">
        <f t="shared" si="54"/>
        <v>7.0298867991271413E-2</v>
      </c>
      <c r="CI34" s="96">
        <f>IFERROR(CI33/CI$8,"")</f>
        <v>7.0784414634078738E-2</v>
      </c>
      <c r="CJ34" s="97">
        <f>IF((ABS((CH34-CI34)*10000))&lt;100,(CH34-CI34)*10000,"N/A")</f>
        <v>-4.855466428073246</v>
      </c>
      <c r="CK34" s="99">
        <f t="shared" si="55"/>
        <v>7.7581609934373602E-2</v>
      </c>
      <c r="CL34" s="96">
        <f>IFERROR(CL33/CL$8,"")</f>
        <v>7.7142765107285946E-2</v>
      </c>
      <c r="CM34" s="97">
        <f>IF((ABS((CK34-CL34)*10000))&lt;100,(CK34-CL34)*10000,"N/A")</f>
        <v>4.3884482708765606</v>
      </c>
      <c r="CN34" s="98"/>
      <c r="CO34" s="99">
        <f t="shared" si="56"/>
        <v>5.7193077439196376E-2</v>
      </c>
      <c r="CP34" s="96">
        <f>IFERROR(CP33/CP$8,"")</f>
        <v>6.3546036927653454E-2</v>
      </c>
      <c r="CQ34" s="62">
        <f>IF((ABS((CO34-CP34)*10000))&lt;1000,(CO34-CP34)*10000,"N/A")</f>
        <v>-63.529594884570784</v>
      </c>
      <c r="CR34" s="99">
        <f t="shared" si="57"/>
        <v>7.075508017446866E-2</v>
      </c>
      <c r="CS34" s="96">
        <f>IFERROR(CS33/CS$8,"")</f>
        <v>7.2902589716033347E-2</v>
      </c>
      <c r="CT34" s="97">
        <f>IF((ABS((CR34-CS34)*10000))&lt;100,(CR34-CS34)*10000,"N/A")</f>
        <v>-21.475095415646877</v>
      </c>
      <c r="CU34" s="99">
        <f t="shared" si="58"/>
        <v>6.3066259463514324E-2</v>
      </c>
      <c r="CV34" s="96">
        <f>IFERROR(CV33/CV$8,"")</f>
        <v>7.4558507742789354E-2</v>
      </c>
      <c r="CW34" s="97">
        <f>(CU34-CV34)*10000</f>
        <v>-114.9224827927503</v>
      </c>
      <c r="CX34" s="99">
        <f t="shared" si="59"/>
        <v>9.3519167836782074E-2</v>
      </c>
      <c r="CY34" s="96">
        <f>IFERROR(CY33/CY$8,"")</f>
        <v>9.6053257141588633E-2</v>
      </c>
      <c r="CZ34" s="97">
        <f>(CX34-CY34)*10000</f>
        <v>-25.340893048065581</v>
      </c>
      <c r="DA34" s="99">
        <f t="shared" si="60"/>
        <v>6.3655237442427459E-2</v>
      </c>
      <c r="DB34" s="96">
        <f>IFERROR(DB33/DB$8,"")</f>
        <v>6.8196641488130719E-2</v>
      </c>
      <c r="DC34" s="97">
        <f>IF((ABS((DA34-DB34)*10000))&lt;100,(DA34-DB34)*10000,"N/A")</f>
        <v>-45.414040457032598</v>
      </c>
      <c r="DD34" s="99">
        <f t="shared" si="61"/>
        <v>6.3466512437289443E-2</v>
      </c>
      <c r="DE34" s="96">
        <f>IFERROR(DE33/DE$8,"")</f>
        <v>7.0298867991271413E-2</v>
      </c>
      <c r="DF34" s="97">
        <f>(DD34-DE34)*10000</f>
        <v>-68.323555539819694</v>
      </c>
      <c r="DG34" s="99">
        <f t="shared" si="62"/>
        <v>7.1764714928768653E-2</v>
      </c>
      <c r="DH34" s="96">
        <f>IFERROR(DH33/DH$8,"")</f>
        <v>7.7581609934373602E-2</v>
      </c>
      <c r="DI34" s="97">
        <f>(DG34-DH34)*10000</f>
        <v>-58.168950056049496</v>
      </c>
      <c r="DJ34" s="98"/>
      <c r="DK34" s="99">
        <f>IFERROR(DK33/DK$8,"")</f>
        <v>7.7772878519218297E-2</v>
      </c>
      <c r="DL34" s="96">
        <f>IFERROR(DL33/DL$8,"")</f>
        <v>5.7193077439196376E-2</v>
      </c>
      <c r="DM34" s="62">
        <f>(DK34-DL34)*10000</f>
        <v>205.7980108002192</v>
      </c>
      <c r="DN34" s="99">
        <f>IFERROR(DN33/DN$8,"")</f>
        <v>7.9209032303789853E-2</v>
      </c>
      <c r="DO34" s="96">
        <f>IFERROR(DO33/DO$8,"")</f>
        <v>7.075508017446866E-2</v>
      </c>
      <c r="DP34" s="97">
        <f>(DN34-DO34)*10000</f>
        <v>84.539521293211934</v>
      </c>
      <c r="DQ34" s="99">
        <f>IFERROR(DQ33/DQ$8,"")</f>
        <v>8.077510827100931E-2</v>
      </c>
      <c r="DR34" s="96">
        <f>IFERROR(DR33/DR$8,"")</f>
        <v>6.3066259463514324E-2</v>
      </c>
      <c r="DS34" s="97">
        <f>(DQ34-DR34)*10000</f>
        <v>177.08848807494988</v>
      </c>
      <c r="DT34" s="99">
        <f>IFERROR(DT33/DT$8,"")</f>
        <v>0.10311865959876544</v>
      </c>
      <c r="DU34" s="96">
        <f>IFERROR(DU33/DU$8,"")</f>
        <v>9.3519167836782074E-2</v>
      </c>
      <c r="DV34" s="97">
        <f>(DT34-DU34)*10000</f>
        <v>95.994917619833672</v>
      </c>
      <c r="DW34" s="99">
        <f>IFERROR(DW33/DW$8,"")</f>
        <v>7.8479253003548896E-2</v>
      </c>
      <c r="DX34" s="96">
        <f>IFERROR(DX33/DX$8,"")</f>
        <v>6.3655237442427459E-2</v>
      </c>
      <c r="DY34" s="97">
        <f>(DW34-DX34)*10000</f>
        <v>148.24015561121436</v>
      </c>
      <c r="DZ34" s="99">
        <f>IFERROR(DZ33/DZ$8,"")</f>
        <v>7.9297732924327957E-2</v>
      </c>
      <c r="EA34" s="96">
        <f>IFERROR(EA33/EA$8,"")</f>
        <v>6.3466512437289443E-2</v>
      </c>
      <c r="EB34" s="97">
        <f>(DZ34-EA34)*10000</f>
        <v>158.31220487038513</v>
      </c>
      <c r="EC34" s="99">
        <f>IFERROR(EC33/EC$8,"")</f>
        <v>8.6677616659826609E-2</v>
      </c>
      <c r="ED34" s="96">
        <f>IFERROR(ED33/ED$8,"")</f>
        <v>7.1764714928768653E-2</v>
      </c>
      <c r="EE34" s="97">
        <f>(EC34-ED34)*10000</f>
        <v>149.12901731057957</v>
      </c>
      <c r="EF34" s="98"/>
      <c r="EG34" s="99">
        <f>IFERROR(EG33/EG$8,"")</f>
        <v>7.6525972480897847E-2</v>
      </c>
      <c r="EH34" s="96">
        <f>IFERROR(EH33/EH$8,"")</f>
        <v>7.7772878519218297E-2</v>
      </c>
      <c r="EI34" s="62">
        <f>(EG34-EH34)*10000</f>
        <v>-12.4690603832045</v>
      </c>
      <c r="EJ34" s="99">
        <f>IFERROR(EJ33/EJ$8,"")</f>
        <v>8.0858727024314139E-2</v>
      </c>
      <c r="EK34" s="96">
        <f>IFERROR(EK33/EK$8,"")</f>
        <v>7.9209032303789853E-2</v>
      </c>
      <c r="EL34" s="97">
        <f>(EJ34-EK34)*10000</f>
        <v>16.496947205242861</v>
      </c>
      <c r="EM34" s="99">
        <f>IFERROR(EM33/EM$8,"")</f>
        <v>7.8719140800126014E-2</v>
      </c>
      <c r="EN34" s="96">
        <f>IFERROR(EN33/EN$8,"")</f>
        <v>8.077510827100931E-2</v>
      </c>
      <c r="EO34" s="97">
        <f>(EM34-EN34)*10000</f>
        <v>-20.559674708832965</v>
      </c>
      <c r="EP34" s="99" t="str">
        <f>IFERROR(EP33/EP$8,"")</f>
        <v/>
      </c>
      <c r="EQ34" s="96">
        <f>IFERROR(EQ33/EQ$8,"")</f>
        <v>0.10311865959876544</v>
      </c>
      <c r="ER34" s="97" t="e">
        <f>(EP34-EQ34)*10000</f>
        <v>#VALUE!</v>
      </c>
      <c r="ES34" s="99">
        <f>IFERROR(ES33/ES$8,"")</f>
        <v>7.8719140800126014E-2</v>
      </c>
      <c r="ET34" s="96">
        <f>IFERROR(ET33/ET$8,"")</f>
        <v>7.8479253003548896E-2</v>
      </c>
      <c r="EU34" s="97">
        <f>(ES34-ET34)*10000</f>
        <v>2.3988779657711792</v>
      </c>
      <c r="EV34" s="99" t="str">
        <f>IFERROR(EV33/EV$8,"")</f>
        <v/>
      </c>
      <c r="EW34" s="96">
        <f>IFERROR(EW33/EW$8,"")</f>
        <v>7.9297732924327957E-2</v>
      </c>
      <c r="EX34" s="97" t="e">
        <f>(EV34-EW34)*10000</f>
        <v>#VALUE!</v>
      </c>
      <c r="EY34" s="99" t="str">
        <f>IFERROR(EY33/EY$8,"")</f>
        <v/>
      </c>
      <c r="EZ34" s="96">
        <f>IFERROR(EZ33/EZ$8,"")</f>
        <v>8.6677616659826609E-2</v>
      </c>
      <c r="FA34" s="97" t="e">
        <f>(EY34-EZ34)*10000</f>
        <v>#VALUE!</v>
      </c>
    </row>
    <row r="35" spans="1:223" s="66" customFormat="1" ht="7.5" customHeight="1" collapsed="1" thickBot="1">
      <c r="A35" s="58"/>
      <c r="B35" s="58"/>
      <c r="C35" s="100"/>
      <c r="D35" s="101"/>
      <c r="E35" s="101"/>
      <c r="F35" s="101"/>
      <c r="G35" s="102"/>
      <c r="H35" s="101"/>
      <c r="I35" s="101"/>
      <c r="J35" s="102"/>
      <c r="K35" s="101"/>
      <c r="L35" s="101"/>
      <c r="M35" s="102"/>
      <c r="N35" s="101"/>
      <c r="O35" s="101"/>
      <c r="P35" s="102"/>
      <c r="Q35" s="101"/>
      <c r="R35" s="101"/>
      <c r="S35" s="102"/>
      <c r="T35" s="101"/>
      <c r="U35" s="101"/>
      <c r="V35" s="102"/>
      <c r="W35" s="101"/>
      <c r="X35" s="101"/>
      <c r="Y35" s="102"/>
      <c r="Z35" s="102"/>
      <c r="AA35" s="101"/>
      <c r="AB35" s="101"/>
      <c r="AC35" s="102"/>
      <c r="AD35" s="101"/>
      <c r="AE35" s="101"/>
      <c r="AF35" s="102"/>
      <c r="AG35" s="101"/>
      <c r="AH35" s="101"/>
      <c r="AI35" s="102"/>
      <c r="AJ35" s="101"/>
      <c r="AK35" s="101"/>
      <c r="AL35" s="102"/>
      <c r="AM35" s="101"/>
      <c r="AN35" s="101"/>
      <c r="AO35" s="102"/>
      <c r="AP35" s="101"/>
      <c r="AQ35" s="101"/>
      <c r="AR35" s="102"/>
      <c r="AS35" s="101"/>
      <c r="AT35" s="101"/>
      <c r="AU35" s="102"/>
      <c r="AV35" s="102"/>
      <c r="AW35" s="101"/>
      <c r="AX35" s="101"/>
      <c r="AY35" s="102"/>
      <c r="AZ35" s="101"/>
      <c r="BA35" s="101"/>
      <c r="BB35" s="102"/>
      <c r="BC35" s="101"/>
      <c r="BD35" s="101"/>
      <c r="BE35" s="102"/>
      <c r="BF35" s="101"/>
      <c r="BG35" s="101"/>
      <c r="BH35" s="102"/>
      <c r="BI35" s="101"/>
      <c r="BJ35" s="101"/>
      <c r="BK35" s="102"/>
      <c r="BL35" s="101"/>
      <c r="BM35" s="101"/>
      <c r="BN35" s="102"/>
      <c r="BO35" s="101"/>
      <c r="BP35" s="101"/>
      <c r="BQ35" s="102"/>
      <c r="BR35" s="102"/>
      <c r="BS35" s="101"/>
      <c r="BT35" s="101"/>
      <c r="BU35" s="102"/>
      <c r="BV35" s="101">
        <f t="shared" si="50"/>
        <v>0</v>
      </c>
      <c r="BW35" s="101"/>
      <c r="BX35" s="102"/>
      <c r="BY35" s="101">
        <f t="shared" si="51"/>
        <v>0</v>
      </c>
      <c r="BZ35" s="101"/>
      <c r="CA35" s="102"/>
      <c r="CB35" s="101">
        <f t="shared" si="52"/>
        <v>0</v>
      </c>
      <c r="CC35" s="101"/>
      <c r="CD35" s="102"/>
      <c r="CE35" s="101">
        <f t="shared" si="53"/>
        <v>0</v>
      </c>
      <c r="CF35" s="101"/>
      <c r="CG35" s="102"/>
      <c r="CH35" s="101">
        <f t="shared" si="54"/>
        <v>0</v>
      </c>
      <c r="CI35" s="101"/>
      <c r="CJ35" s="102"/>
      <c r="CK35" s="101"/>
      <c r="CL35" s="101"/>
      <c r="CM35" s="102"/>
      <c r="CN35" s="102"/>
      <c r="CO35" s="101"/>
      <c r="CP35" s="101"/>
      <c r="CQ35" s="102"/>
      <c r="CR35" s="101"/>
      <c r="CS35" s="101"/>
      <c r="CT35" s="102"/>
      <c r="CU35" s="101"/>
      <c r="CV35" s="101"/>
      <c r="CW35" s="102"/>
      <c r="CX35" s="101"/>
      <c r="CY35" s="101"/>
      <c r="CZ35" s="102"/>
      <c r="DA35" s="101"/>
      <c r="DB35" s="101"/>
      <c r="DC35" s="102"/>
      <c r="DD35" s="101"/>
      <c r="DE35" s="101"/>
      <c r="DF35" s="102"/>
      <c r="DG35" s="101"/>
      <c r="DH35" s="101"/>
      <c r="DI35" s="102"/>
      <c r="DJ35" s="102"/>
      <c r="DK35" s="101"/>
      <c r="DL35" s="101"/>
      <c r="DM35" s="102"/>
      <c r="DN35" s="101"/>
      <c r="DO35" s="101"/>
      <c r="DP35" s="102"/>
      <c r="DQ35" s="101"/>
      <c r="DR35" s="101"/>
      <c r="DS35" s="102"/>
      <c r="DT35" s="101"/>
      <c r="DU35" s="101"/>
      <c r="DV35" s="102"/>
      <c r="DW35" s="101"/>
      <c r="DX35" s="101"/>
      <c r="DY35" s="102"/>
      <c r="DZ35" s="101"/>
      <c r="EA35" s="101"/>
      <c r="EB35" s="102"/>
      <c r="EC35" s="101"/>
      <c r="ED35" s="101"/>
      <c r="EE35" s="102"/>
      <c r="EF35" s="102"/>
      <c r="EG35" s="101"/>
      <c r="EH35" s="101"/>
      <c r="EI35" s="102"/>
      <c r="EJ35" s="101"/>
      <c r="EK35" s="101"/>
      <c r="EL35" s="102"/>
      <c r="EM35" s="101"/>
      <c r="EN35" s="101"/>
      <c r="EO35" s="102"/>
      <c r="EP35" s="101"/>
      <c r="EQ35" s="101"/>
      <c r="ER35" s="102"/>
      <c r="ES35" s="101"/>
      <c r="ET35" s="101"/>
      <c r="EU35" s="102"/>
      <c r="EV35" s="101"/>
      <c r="EW35" s="101"/>
      <c r="EX35" s="102"/>
      <c r="EY35" s="101"/>
      <c r="EZ35" s="101"/>
      <c r="FA35" s="102"/>
    </row>
    <row r="36" spans="1:223" hidden="1" outlineLevel="1">
      <c r="A36" s="50" t="s">
        <v>161</v>
      </c>
      <c r="B36" s="50"/>
      <c r="C36" s="398" t="s">
        <v>321</v>
      </c>
      <c r="D36" s="398" t="s">
        <v>326</v>
      </c>
      <c r="E36" s="399">
        <v>0</v>
      </c>
      <c r="F36" s="399">
        <v>0</v>
      </c>
      <c r="G36" s="400" t="str">
        <f t="shared" ref="G36" si="333">IFERROR(IF((ABS((E36/F36)-1))&lt;100%,(E36/F36)-1,"N/A"),"")</f>
        <v/>
      </c>
      <c r="H36" s="399">
        <v>2760244</v>
      </c>
      <c r="I36" s="399">
        <v>0</v>
      </c>
      <c r="J36" s="400" t="str">
        <f t="shared" ref="J36" si="334">IFERROR(IF((ABS((H36/I36)-1))&lt;100%,(H36/I36)-1,"N/A"),"")</f>
        <v/>
      </c>
      <c r="K36" s="399">
        <v>0</v>
      </c>
      <c r="L36" s="399">
        <v>0</v>
      </c>
      <c r="M36" s="400" t="str">
        <f t="shared" ref="M36" si="335">IFERROR(IF((ABS((K36/L36)-1))&lt;100%,(K36/L36)-1,"N/A"),"")</f>
        <v/>
      </c>
      <c r="N36" s="399">
        <v>3664217</v>
      </c>
      <c r="O36" s="399">
        <v>0</v>
      </c>
      <c r="P36" s="400" t="str">
        <f t="shared" ref="P36" si="336">IFERROR(IF((ABS((N36/O36)-1))&lt;100%,(N36/O36)-1,"N/A"),"")</f>
        <v/>
      </c>
      <c r="Q36" s="399">
        <v>5588837</v>
      </c>
      <c r="R36" s="399">
        <v>0</v>
      </c>
      <c r="S36" s="400" t="str">
        <f t="shared" ref="S36" si="337">IFERROR(IF((ABS((Q36/R36)-1))&lt;100%,(Q36/R36)-1,"N/A"),"")</f>
        <v/>
      </c>
      <c r="T36" s="399">
        <v>0</v>
      </c>
      <c r="U36" s="399">
        <v>0</v>
      </c>
      <c r="V36" s="400" t="str">
        <f t="shared" ref="V36" si="338">IFERROR(IF((ABS((T36/U36)-1))&lt;100%,(T36/U36)-1,"N/A"),"")</f>
        <v/>
      </c>
      <c r="W36" s="399">
        <v>12276686</v>
      </c>
      <c r="X36" s="399">
        <v>0</v>
      </c>
      <c r="Y36" s="400" t="str">
        <f t="shared" ref="Y36" si="339">IFERROR(IF((ABS((W36/X36)-1))&lt;100%,(W36/X36)-1,"N/A"),"")</f>
        <v/>
      </c>
      <c r="Z36" s="401"/>
      <c r="AA36" s="399">
        <v>0</v>
      </c>
      <c r="AB36" s="399">
        <f t="shared" ref="AB36" si="340">E36</f>
        <v>0</v>
      </c>
      <c r="AC36" s="400" t="str">
        <f t="shared" ref="AC36" si="341">IFERROR(IF((ABS((AA36/AB36)-1))&lt;100%,(AA36/AB36)-1,"N/A"),"")</f>
        <v/>
      </c>
      <c r="AD36" s="399">
        <v>3212405</v>
      </c>
      <c r="AE36" s="399">
        <f t="shared" ref="AE36" si="342">H36</f>
        <v>2760244</v>
      </c>
      <c r="AF36" s="400">
        <f t="shared" ref="AF36" si="343">IFERROR(IF((ABS((AD36/AE36)-1))&lt;100%,(AD36/AE36)-1,"N/A"),"")</f>
        <v>0.16381196734781422</v>
      </c>
      <c r="AG36" s="399">
        <v>3259944</v>
      </c>
      <c r="AH36" s="399">
        <f t="shared" ref="AH36" si="344">K36</f>
        <v>0</v>
      </c>
      <c r="AI36" s="400" t="str">
        <f t="shared" ref="AI36" si="345">IFERROR(IF((ABS((AG36/AH36)-1))&lt;100%,(AG36/AH36)-1,"N/A"),"")</f>
        <v/>
      </c>
      <c r="AJ36" s="399">
        <v>3800610</v>
      </c>
      <c r="AK36" s="399">
        <f t="shared" ref="AK36" si="346">N36</f>
        <v>3664217</v>
      </c>
      <c r="AL36" s="400">
        <f t="shared" ref="AL36" si="347">IFERROR(IF((ABS((AJ36/AK36)-1))&lt;100%,(AJ36/AK36)-1,"N/A"),"")</f>
        <v>3.722295922976171E-2</v>
      </c>
      <c r="AM36" s="399">
        <v>6499675</v>
      </c>
      <c r="AN36" s="399">
        <f t="shared" ref="AN36" si="348">Q36</f>
        <v>5588837</v>
      </c>
      <c r="AO36" s="400">
        <f t="shared" ref="AO36" si="349">IFERROR(IF((ABS((AM36/AN36)-1))&lt;100%,(AM36/AN36)-1,"N/A"),"")</f>
        <v>0.16297451509142236</v>
      </c>
      <c r="AP36" s="399">
        <v>9756498</v>
      </c>
      <c r="AQ36" s="399">
        <f t="shared" ref="AQ36" si="350">T36</f>
        <v>0</v>
      </c>
      <c r="AR36" s="400" t="str">
        <f t="shared" ref="AR36" si="351">IFERROR(IF((ABS((AP36/AQ36)-1))&lt;100%,(AP36/AQ36)-1,"N/A"),"")</f>
        <v/>
      </c>
      <c r="AS36" s="399">
        <v>13644641</v>
      </c>
      <c r="AT36" s="399">
        <f t="shared" ref="AT36" si="352">W36</f>
        <v>12276686</v>
      </c>
      <c r="AU36" s="400">
        <f t="shared" ref="AU36" si="353">IFERROR(IF((ABS((AS36/AT36)-1))&lt;100%,(AS36/AT36)-1,"N/A"),"")</f>
        <v>0.11142705775809536</v>
      </c>
      <c r="AV36" s="401"/>
      <c r="AW36" s="399">
        <v>0</v>
      </c>
      <c r="AX36" s="399">
        <f t="shared" ref="AX36" si="354">AA36</f>
        <v>0</v>
      </c>
      <c r="AY36" s="400" t="str">
        <f t="shared" ref="AY36" si="355">IFERROR(IF((ABS((AW36/AX36)-1))&lt;100%,(AW36/AX36)-1,"N/A"),"")</f>
        <v/>
      </c>
      <c r="AZ36" s="399">
        <v>0</v>
      </c>
      <c r="BA36" s="399">
        <f t="shared" ref="BA36" si="356">AD36</f>
        <v>3212405</v>
      </c>
      <c r="BB36" s="400" t="str">
        <f t="shared" ref="BB36" si="357">IFERROR(IF((ABS((AZ36/BA36)-1))&lt;100%,(AZ36/BA36)-1,"N/A"),"")</f>
        <v>N/A</v>
      </c>
      <c r="BC36" s="399">
        <v>0</v>
      </c>
      <c r="BD36" s="399">
        <f t="shared" ref="BD36" si="358">AG36</f>
        <v>3259944</v>
      </c>
      <c r="BE36" s="400" t="str">
        <f t="shared" ref="BE36" si="359">IFERROR(IF((ABS((BC36/BD36)-1))&lt;100%,(BC36/BD36)-1,"N/A"),"")</f>
        <v>N/A</v>
      </c>
      <c r="BF36" s="399">
        <v>0</v>
      </c>
      <c r="BG36" s="399">
        <f t="shared" ref="BG36" si="360">AJ36</f>
        <v>3800610</v>
      </c>
      <c r="BH36" s="400" t="str">
        <f t="shared" ref="BH36" si="361">IFERROR(IF((ABS((BF36/BG36)-1))&lt;100%,(BF36/BG36)-1,"N/A"),"")</f>
        <v>N/A</v>
      </c>
      <c r="BI36" s="399">
        <v>0</v>
      </c>
      <c r="BJ36" s="399">
        <f t="shared" ref="BJ36" si="362">AM36</f>
        <v>6499675</v>
      </c>
      <c r="BK36" s="400" t="str">
        <f t="shared" ref="BK36" si="363">IFERROR(IF((ABS((BI36/BJ36)-1))&lt;100%,(BI36/BJ36)-1,"N/A"),"")</f>
        <v>N/A</v>
      </c>
      <c r="BL36" s="399">
        <v>0</v>
      </c>
      <c r="BM36" s="399">
        <f t="shared" ref="BM36" si="364">AP36</f>
        <v>9756498</v>
      </c>
      <c r="BN36" s="400" t="str">
        <f t="shared" ref="BN36" si="365">IFERROR(IF((ABS((BL36/BM36)-1))&lt;100%,(BL36/BM36)-1,"N/A"),"")</f>
        <v>N/A</v>
      </c>
      <c r="BO36" s="399">
        <v>0</v>
      </c>
      <c r="BP36" s="399">
        <f t="shared" ref="BP36" si="366">AS36</f>
        <v>13644641</v>
      </c>
      <c r="BQ36" s="400" t="str">
        <f t="shared" ref="BQ36" si="367">IFERROR(IF((ABS((BO36/BP36)-1))&lt;100%,(BO36/BP36)-1,"N/A"),"")</f>
        <v>N/A</v>
      </c>
      <c r="BR36" s="401"/>
      <c r="BS36" s="403">
        <f t="shared" si="49"/>
        <v>0</v>
      </c>
      <c r="BT36" s="399">
        <v>0</v>
      </c>
      <c r="BU36" s="400" t="str">
        <f t="shared" ref="BU36" si="368">IFERROR(IF((ABS((BS36/BT36)-1))&lt;100%,(BS36/BT36)-1,"N/A"),"")</f>
        <v/>
      </c>
      <c r="BV36" s="403">
        <f t="shared" si="50"/>
        <v>0</v>
      </c>
      <c r="BW36" s="399">
        <v>0</v>
      </c>
      <c r="BX36" s="400" t="str">
        <f t="shared" ref="BX36" si="369">IFERROR(IF((ABS((BV36/BW36)-1))&lt;100%,(BV36/BW36)-1,"N/A"),"")</f>
        <v/>
      </c>
      <c r="BY36" s="403">
        <f t="shared" si="51"/>
        <v>0</v>
      </c>
      <c r="BZ36" s="399">
        <v>0</v>
      </c>
      <c r="CA36" s="400" t="str">
        <f t="shared" ref="CA36" si="370">IFERROR(IF((ABS((BY36/BZ36)-1))&lt;100%,(BY36/BZ36)-1,"N/A"),"")</f>
        <v/>
      </c>
      <c r="CB36" s="403">
        <f t="shared" si="52"/>
        <v>0</v>
      </c>
      <c r="CC36" s="399">
        <v>0</v>
      </c>
      <c r="CD36" s="400" t="str">
        <f t="shared" ref="CD36" si="371">IFERROR(IF((ABS((CB36/CC36)-1))&lt;100%,(CB36/CC36)-1,"N/A"),"")</f>
        <v/>
      </c>
      <c r="CE36" s="403">
        <f t="shared" si="53"/>
        <v>0</v>
      </c>
      <c r="CF36" s="399">
        <v>0</v>
      </c>
      <c r="CG36" s="400" t="str">
        <f t="shared" ref="CG36" si="372">IFERROR(IF((ABS((CE36/CF36)-1))&lt;100%,(CE36/CF36)-1,"N/A"),"")</f>
        <v/>
      </c>
      <c r="CH36" s="403">
        <f t="shared" si="54"/>
        <v>0</v>
      </c>
      <c r="CI36" s="399">
        <v>0</v>
      </c>
      <c r="CJ36" s="400" t="str">
        <f t="shared" ref="CJ36" si="373">IFERROR(IF((ABS((CH36/CI36)-1))&lt;100%,(CH36/CI36)-1,"N/A"),"")</f>
        <v/>
      </c>
      <c r="CK36" s="403">
        <f t="shared" si="55"/>
        <v>0</v>
      </c>
      <c r="CL36" s="399">
        <v>0</v>
      </c>
      <c r="CM36" s="400" t="str">
        <f t="shared" ref="CM36" si="374">IFERROR(IF((ABS((CK36/CL36)-1))&lt;100%,(CK36/CL36)-1,"N/A"),"")</f>
        <v/>
      </c>
      <c r="CN36" s="401"/>
      <c r="CO36" s="53">
        <f t="shared" si="56"/>
        <v>0</v>
      </c>
      <c r="CP36" s="51">
        <v>0</v>
      </c>
      <c r="CQ36" s="52" t="str">
        <f t="shared" ref="CQ36" si="375">IFERROR(IF((ABS((CO36/CP36)-1))&lt;100%,(CO36/CP36)-1,"N/A"),"")</f>
        <v/>
      </c>
      <c r="CR36" s="53">
        <f t="shared" si="57"/>
        <v>0</v>
      </c>
      <c r="CS36" s="51">
        <v>0</v>
      </c>
      <c r="CT36" s="52" t="str">
        <f t="shared" ref="CT36" si="376">IFERROR(IF((ABS((CR36/CS36)-1))&lt;100%,(CR36/CS36)-1,"N/A"),"")</f>
        <v/>
      </c>
      <c r="CU36" s="53">
        <f t="shared" si="58"/>
        <v>0</v>
      </c>
      <c r="CV36" s="51">
        <v>0</v>
      </c>
      <c r="CW36" s="52" t="str">
        <f>IFERROR(IF(AND(CU36&lt;0,CV36&lt;0),((CU36-CV36)/CV36),((CU36-CV36)/ABS(CV36))),"")</f>
        <v/>
      </c>
      <c r="CX36" s="53">
        <f t="shared" si="59"/>
        <v>0</v>
      </c>
      <c r="CY36" s="51">
        <v>0</v>
      </c>
      <c r="CZ36" s="52" t="str">
        <f t="shared" ref="CZ36" si="377">IFERROR(IF((ABS((CX36/CY36)-1))&lt;100%,(CX36/CY36)-1,"N/A"),"")</f>
        <v/>
      </c>
      <c r="DA36" s="53">
        <f t="shared" si="60"/>
        <v>0</v>
      </c>
      <c r="DB36" s="51">
        <v>0</v>
      </c>
      <c r="DC36" s="52" t="str">
        <f t="shared" ref="DC36" si="378">IFERROR(IF((ABS((DA36/DB36)-1))&lt;100%,(DA36/DB36)-1,"N/A"),"")</f>
        <v/>
      </c>
      <c r="DD36" s="53">
        <f t="shared" si="61"/>
        <v>0</v>
      </c>
      <c r="DE36" s="51">
        <v>0</v>
      </c>
      <c r="DF36" s="52" t="str">
        <f>IFERROR(IF(AND(DD36&lt;0,DE36&lt;0),((DD36-DE36)/DE36),((DD36-DE36)/ABS(DE36))),"")</f>
        <v/>
      </c>
      <c r="DG36" s="53">
        <f t="shared" si="62"/>
        <v>0</v>
      </c>
      <c r="DH36" s="51">
        <v>0</v>
      </c>
      <c r="DI36" s="52" t="str">
        <f t="shared" ref="DI36" si="379">IFERROR(IF((ABS((DG36/DH36)-1))&lt;100%,(DG36/DH36)-1,"N/A"),"")</f>
        <v/>
      </c>
      <c r="DJ36" s="401"/>
      <c r="DK36" s="404">
        <v>0</v>
      </c>
      <c r="DL36" s="405">
        <v>0</v>
      </c>
      <c r="DM36" s="406" t="str">
        <f t="shared" ref="DM36" si="380">IFERROR(IF((ABS((DK36/DL36)-1))&lt;100%,(DK36/DL36)-1,"N/A"),"")</f>
        <v/>
      </c>
      <c r="DN36" s="404">
        <v>0</v>
      </c>
      <c r="DO36" s="405">
        <v>0</v>
      </c>
      <c r="DP36" s="406" t="str">
        <f t="shared" ref="DP36" si="381">IFERROR(IF((ABS((DN36/DO36)-1))&lt;100%,(DN36/DO36)-1,"N/A"),"")</f>
        <v/>
      </c>
      <c r="DQ36" s="404">
        <v>0</v>
      </c>
      <c r="DR36" s="405">
        <v>0</v>
      </c>
      <c r="DS36" s="406" t="str">
        <f t="shared" ref="DS36" si="382">IFERROR(IF((ABS((DQ36/DR36)-1))&lt;100%,(DQ36/DR36)-1,"N/A"),"")</f>
        <v/>
      </c>
      <c r="DT36" s="404">
        <v>0</v>
      </c>
      <c r="DU36" s="405">
        <v>0</v>
      </c>
      <c r="DV36" s="406" t="str">
        <f t="shared" ref="DV36" si="383">IFERROR(IF((ABS((DT36/DU36)-1))&lt;100%,(DT36/DU36)-1,"N/A"),"")</f>
        <v/>
      </c>
      <c r="DW36" s="404">
        <v>0</v>
      </c>
      <c r="DX36" s="405">
        <v>0</v>
      </c>
      <c r="DY36" s="406" t="str">
        <f t="shared" ref="DY36" si="384">IFERROR(IF((ABS((DW36/DX36)-1))&lt;100%,(DW36/DX36)-1,"N/A"),"")</f>
        <v/>
      </c>
      <c r="DZ36" s="404">
        <v>0</v>
      </c>
      <c r="EA36" s="405">
        <v>0</v>
      </c>
      <c r="EB36" s="406" t="str">
        <f t="shared" ref="EB36" si="385">IFERROR(IF((ABS((DZ36/EA36)-1))&lt;100%,(DZ36/EA36)-1,"N/A"),"")</f>
        <v/>
      </c>
      <c r="EC36" s="404">
        <v>0</v>
      </c>
      <c r="ED36" s="405">
        <v>0</v>
      </c>
      <c r="EE36" s="406" t="str">
        <f t="shared" ref="EE36" si="386">IFERROR(IF((ABS((EC36/ED36)-1))&lt;100%,(EC36/ED36)-1,"N/A"),"")</f>
        <v/>
      </c>
      <c r="EF36" s="401"/>
      <c r="EG36" s="404">
        <v>0</v>
      </c>
      <c r="EH36" s="405">
        <v>0</v>
      </c>
      <c r="EI36" s="406" t="str">
        <f t="shared" ref="EI36" si="387">IFERROR(IF((ABS((EG36/EH36)-1))&lt;100%,(EG36/EH36)-1,"N/A"),"")</f>
        <v/>
      </c>
      <c r="EJ36" s="404">
        <v>0</v>
      </c>
      <c r="EK36" s="405">
        <v>0</v>
      </c>
      <c r="EL36" s="406" t="str">
        <f t="shared" ref="EL36" si="388">IFERROR(IF((ABS((EJ36/EK36)-1))&lt;100%,(EJ36/EK36)-1,"N/A"),"")</f>
        <v/>
      </c>
      <c r="EM36" s="404">
        <v>0</v>
      </c>
      <c r="EN36" s="405">
        <v>0</v>
      </c>
      <c r="EO36" s="406" t="str">
        <f t="shared" ref="EO36" si="389">IFERROR(IF((ABS((EM36/EN36)-1))&lt;100%,(EM36/EN36)-1,"N/A"),"")</f>
        <v/>
      </c>
      <c r="EP36" s="404">
        <v>0</v>
      </c>
      <c r="EQ36" s="405">
        <v>0</v>
      </c>
      <c r="ER36" s="406" t="str">
        <f t="shared" ref="ER36" si="390">IFERROR(IF((ABS((EP36/EQ36)-1))&lt;100%,(EP36/EQ36)-1,"N/A"),"")</f>
        <v/>
      </c>
      <c r="ES36" s="404">
        <v>0</v>
      </c>
      <c r="ET36" s="405">
        <v>0</v>
      </c>
      <c r="EU36" s="406" t="str">
        <f t="shared" ref="EU36" si="391">IFERROR(IF((ABS((ES36/ET36)-1))&lt;100%,(ES36/ET36)-1,"N/A"),"")</f>
        <v/>
      </c>
      <c r="EV36" s="404">
        <v>0</v>
      </c>
      <c r="EW36" s="405">
        <v>0</v>
      </c>
      <c r="EX36" s="406" t="str">
        <f t="shared" ref="EX36" si="392">IFERROR(IF((ABS((EV36/EW36)-1))&lt;100%,(EV36/EW36)-1,"N/A"),"")</f>
        <v/>
      </c>
      <c r="EY36" s="404">
        <v>0</v>
      </c>
      <c r="EZ36" s="405">
        <v>0</v>
      </c>
      <c r="FA36" s="406" t="str">
        <f t="shared" ref="FA36" si="393">IFERROR(IF((ABS((EY36/EZ36)-1))&lt;100%,(EY36/EZ36)-1,"N/A"),"")</f>
        <v/>
      </c>
    </row>
    <row r="37" spans="1:223" s="66" customFormat="1" ht="12" hidden="1" outlineLevel="1">
      <c r="A37" s="58" t="s">
        <v>35</v>
      </c>
      <c r="B37" s="58"/>
      <c r="C37" s="59" t="s">
        <v>314</v>
      </c>
      <c r="D37" s="60" t="s">
        <v>315</v>
      </c>
      <c r="E37" s="92">
        <f>IFERROR(E36/E$8,"")</f>
        <v>0</v>
      </c>
      <c r="F37" s="92">
        <f>IFERROR(F36/F$8,"")</f>
        <v>0</v>
      </c>
      <c r="G37" s="62">
        <f>IF((ABS((E37-F37)*10000))&lt;100,(E37-F37)*10000,"N/A")</f>
        <v>0</v>
      </c>
      <c r="H37" s="92">
        <f>IFERROR(H36/H$8,"")</f>
        <v>0.23263605435583462</v>
      </c>
      <c r="I37" s="92">
        <f>IFERROR(I36/I$8,"")</f>
        <v>0</v>
      </c>
      <c r="J37" s="62" t="str">
        <f>IF((ABS((H37-I37)*10000))&lt;100,(H37-I37)*10000,"N/A")</f>
        <v>N/A</v>
      </c>
      <c r="K37" s="92">
        <f>IFERROR(K36/K$8,"")</f>
        <v>0</v>
      </c>
      <c r="L37" s="92">
        <f>IFERROR(L36/L$8,"")</f>
        <v>0</v>
      </c>
      <c r="M37" s="62">
        <f>IF((ABS((K37-L37)*10000))&lt;100,(K37-L37)*10000,"N/A")</f>
        <v>0</v>
      </c>
      <c r="N37" s="92">
        <f>IFERROR(N36/N$8,"")</f>
        <v>0.24529299966267515</v>
      </c>
      <c r="O37" s="92">
        <f>IFERROR(O36/O$8,"")</f>
        <v>0</v>
      </c>
      <c r="P37" s="62" t="str">
        <f>IF((ABS((N37-O37)*10000))&lt;100,(N37-O37)*10000,"N/A")</f>
        <v>N/A</v>
      </c>
      <c r="Q37" s="92">
        <f>IFERROR(Q36/Q$8,"")</f>
        <v>0.23437613556117234</v>
      </c>
      <c r="R37" s="92">
        <f>IFERROR(R36/R$8,"")</f>
        <v>0</v>
      </c>
      <c r="S37" s="62" t="str">
        <f>IF((ABS((Q37-R37)*10000))&lt;100,(Q37-R37)*10000,"N/A")</f>
        <v>N/A</v>
      </c>
      <c r="T37" s="92">
        <f>IFERROR(T36/T$8,"")</f>
        <v>0</v>
      </c>
      <c r="U37" s="92">
        <f>IFERROR(U36/U$8,"")</f>
        <v>0</v>
      </c>
      <c r="V37" s="62">
        <f>IF((ABS((T37-U37)*10000))&lt;100,(T37-U37)*10000,"N/A")</f>
        <v>0</v>
      </c>
      <c r="W37" s="92">
        <f>IFERROR(W36/W$8,"")</f>
        <v>0.23788820712247022</v>
      </c>
      <c r="X37" s="92">
        <f>IFERROR(X36/X$8,"")</f>
        <v>0</v>
      </c>
      <c r="Y37" s="62" t="str">
        <f>IF((ABS((W37-X37)*10000))&lt;100,(W37-X37)*10000,"N/A")</f>
        <v>N/A</v>
      </c>
      <c r="Z37" s="63"/>
      <c r="AA37" s="92">
        <f>IFERROR(AA36/AA$8,"")</f>
        <v>0</v>
      </c>
      <c r="AB37" s="92">
        <f>IFERROR(AB36/AB$8,"")</f>
        <v>0</v>
      </c>
      <c r="AC37" s="62">
        <f>IF((ABS((AA37-AB37)*10000))&lt;100,(AA37-AB37)*10000,"N/A")</f>
        <v>0</v>
      </c>
      <c r="AD37" s="92">
        <f>IFERROR(AD36/AD$8,"")</f>
        <v>0.24212183840766624</v>
      </c>
      <c r="AE37" s="92">
        <f>IFERROR(AE36/AE$8,"")</f>
        <v>0.23263605435583462</v>
      </c>
      <c r="AF37" s="62">
        <f>IF((ABS((AD37-AE37)*10000))&lt;100,(AD37-AE37)*10000,"N/A")</f>
        <v>94.857840518316195</v>
      </c>
      <c r="AG37" s="92">
        <f>IFERROR(AG36/AG$8,"")</f>
        <v>0.2341990681734307</v>
      </c>
      <c r="AH37" s="92">
        <f>IFERROR(AH36/AH$8,"")</f>
        <v>0</v>
      </c>
      <c r="AI37" s="62" t="str">
        <f>IF((ABS((AG37-AH37)*10000))&lt;100,(AG37-AH37)*10000,"N/A")</f>
        <v>N/A</v>
      </c>
      <c r="AJ37" s="92">
        <f>IFERROR(AJ36/AJ$8,"")</f>
        <v>0.24162112945342756</v>
      </c>
      <c r="AK37" s="92">
        <f>IFERROR(AK36/AK$8,"")</f>
        <v>0.24529299966267515</v>
      </c>
      <c r="AL37" s="62">
        <f>IF((ABS((AJ37-AK37)*10000))&lt;100,(AJ37-AK37)*10000,"N/A")</f>
        <v>-36.718702092475851</v>
      </c>
      <c r="AM37" s="92">
        <f>IFERROR(AM36/AM$8,"")</f>
        <v>0.24258280903590757</v>
      </c>
      <c r="AN37" s="92">
        <f>IFERROR(AN36/AN$8,"")</f>
        <v>0.23437613556117234</v>
      </c>
      <c r="AO37" s="62">
        <f>IF((ABS((AM37-AN37)*10000))&lt;100,(AM37-AN37)*10000,"N/A")</f>
        <v>82.066734747352214</v>
      </c>
      <c r="AP37" s="92">
        <f>IFERROR(AP36/AP$8,"")</f>
        <v>0.23963980998093073</v>
      </c>
      <c r="AQ37" s="92">
        <f>IFERROR(AQ36/AQ$8,"")</f>
        <v>0</v>
      </c>
      <c r="AR37" s="62" t="str">
        <f>IF((ABS((AP37-AQ37)*10000))&lt;100,(AP37-AQ37)*10000,"N/A")</f>
        <v>N/A</v>
      </c>
      <c r="AS37" s="93">
        <f>IFERROR(AS36/AS$8,"")</f>
        <v>0.24174279579984714</v>
      </c>
      <c r="AT37" s="92">
        <f>IFERROR(AT36/AT$8,"")</f>
        <v>0.23788820712247022</v>
      </c>
      <c r="AU37" s="62">
        <f>IF((ABS((AS37-AT37)*10000))&lt;100,(AS37-AT37)*10000,"N/A")</f>
        <v>38.545886773769247</v>
      </c>
      <c r="AV37" s="63"/>
      <c r="AW37" s="92">
        <v>0</v>
      </c>
      <c r="AX37" s="92">
        <f>IFERROR(AX36/AX$8,"")</f>
        <v>0</v>
      </c>
      <c r="AY37" s="62">
        <f>IF((ABS((AW37-AX37)*10000))&lt;100,(AW37-AX37)*10000,"N/A")</f>
        <v>0</v>
      </c>
      <c r="AZ37" s="92">
        <v>0</v>
      </c>
      <c r="BA37" s="92">
        <f>IFERROR(BA36/BA$8,"")</f>
        <v>0.24212183840766624</v>
      </c>
      <c r="BB37" s="62" t="str">
        <f>IF((ABS((AZ37-BA37)*10000))&lt;100,(AZ37-BA37)*10000,"N/A")</f>
        <v>N/A</v>
      </c>
      <c r="BC37" s="93">
        <v>0</v>
      </c>
      <c r="BD37" s="92">
        <f>IFERROR(BD36/BD$8,"")</f>
        <v>0.2341990681734307</v>
      </c>
      <c r="BE37" s="62" t="str">
        <f>IF((ABS((BC37-BD37)*10000))&lt;100,(BC37-BD37)*10000,"N/A")</f>
        <v>N/A</v>
      </c>
      <c r="BF37" s="93">
        <v>0</v>
      </c>
      <c r="BG37" s="92">
        <f>IFERROR(BG36/BG$8,"")</f>
        <v>0.24162112945342756</v>
      </c>
      <c r="BH37" s="62" t="str">
        <f>IF((ABS((BF37-BG37)*10000))&lt;100,(BF37-BG37)*10000,"N/A")</f>
        <v>N/A</v>
      </c>
      <c r="BI37" s="92">
        <v>0</v>
      </c>
      <c r="BJ37" s="92">
        <f>IFERROR(BJ36/BJ$8,"")</f>
        <v>0.24258280903590757</v>
      </c>
      <c r="BK37" s="62" t="str">
        <f>IF((ABS((BI37-BJ37)*10000))&lt;100,(BI37-BJ37)*10000,"N/A")</f>
        <v>N/A</v>
      </c>
      <c r="BL37" s="93">
        <v>0</v>
      </c>
      <c r="BM37" s="92">
        <f>IFERROR(BM36/BM$8,"")</f>
        <v>0.23963980998093073</v>
      </c>
      <c r="BN37" s="62" t="str">
        <f>IF((ABS((BL37-BM37)*10000))&lt;100,(BL37-BM37)*10000,"N/A")</f>
        <v>N/A</v>
      </c>
      <c r="BO37" s="93">
        <v>0</v>
      </c>
      <c r="BP37" s="92">
        <f>IFERROR(BP36/BP$8,"")</f>
        <v>0.24174279579984714</v>
      </c>
      <c r="BQ37" s="62" t="str">
        <f>IF((ABS((BO37-BP37)*10000))&lt;100,(BO37-BP37)*10000,"N/A")</f>
        <v>N/A</v>
      </c>
      <c r="BR37" s="63"/>
      <c r="BS37" s="93">
        <f t="shared" si="49"/>
        <v>0</v>
      </c>
      <c r="BT37" s="92">
        <f>IFERROR(BT36/BT$8,"")</f>
        <v>0</v>
      </c>
      <c r="BU37" s="62">
        <f>IF((ABS((BS37-BT37)*10000))&lt;100,(BS37-BT37)*10000,"N/A")</f>
        <v>0</v>
      </c>
      <c r="BV37" s="93">
        <f t="shared" si="50"/>
        <v>0</v>
      </c>
      <c r="BW37" s="92">
        <f>IFERROR(BW36/BW$8,"")</f>
        <v>0</v>
      </c>
      <c r="BX37" s="62">
        <f>IF((ABS((BV37-BW37)*10000))&lt;100,(BV37-BW37)*10000,"N/A")</f>
        <v>0</v>
      </c>
      <c r="BY37" s="93">
        <f t="shared" si="51"/>
        <v>0</v>
      </c>
      <c r="BZ37" s="92">
        <f>IFERROR(BZ36/BZ$8,"")</f>
        <v>0</v>
      </c>
      <c r="CA37" s="62">
        <f>IF((ABS((BY37-BZ37)*10000))&lt;100,(BY37-BZ37)*10000,"N/A")</f>
        <v>0</v>
      </c>
      <c r="CB37" s="93">
        <f t="shared" si="52"/>
        <v>0</v>
      </c>
      <c r="CC37" s="92">
        <f>IFERROR(CC36/CC$8,"")</f>
        <v>0</v>
      </c>
      <c r="CD37" s="62">
        <f>IF((ABS((CB37-CC37)*10000))&lt;100,(CB37-CC37)*10000,"N/A")</f>
        <v>0</v>
      </c>
      <c r="CE37" s="93">
        <f t="shared" si="53"/>
        <v>0</v>
      </c>
      <c r="CF37" s="92">
        <f>IFERROR(CF36/CF$8,"")</f>
        <v>0</v>
      </c>
      <c r="CG37" s="62">
        <f>IF((ABS((CE37-CF37)*10000))&lt;100,(CE37-CF37)*10000,"N/A")</f>
        <v>0</v>
      </c>
      <c r="CH37" s="93">
        <f t="shared" si="54"/>
        <v>0</v>
      </c>
      <c r="CI37" s="92">
        <f>IFERROR(CI36/CI$8,"")</f>
        <v>0</v>
      </c>
      <c r="CJ37" s="62">
        <f>IF((ABS((CH37-CI37)*10000))&lt;100,(CH37-CI37)*10000,"N/A")</f>
        <v>0</v>
      </c>
      <c r="CK37" s="93">
        <f t="shared" si="55"/>
        <v>0</v>
      </c>
      <c r="CL37" s="92">
        <f>IFERROR(CL36/CL$8,"")</f>
        <v>0</v>
      </c>
      <c r="CM37" s="62">
        <f>IF((ABS((CK37-CL37)*10000))&lt;100,(CK37-CL37)*10000,"N/A")</f>
        <v>0</v>
      </c>
      <c r="CN37" s="63"/>
      <c r="CO37" s="93">
        <f t="shared" si="56"/>
        <v>0</v>
      </c>
      <c r="CP37" s="92">
        <f>IFERROR(CP36/CP$8,"")</f>
        <v>0</v>
      </c>
      <c r="CQ37" s="62">
        <f>IF((ABS((CO37-CP37)*10000))&lt;1000,(CO37-CP37)*10000,"N/A")</f>
        <v>0</v>
      </c>
      <c r="CR37" s="93">
        <f t="shared" si="57"/>
        <v>0</v>
      </c>
      <c r="CS37" s="92">
        <f>IFERROR(CS36/CS$8,"")</f>
        <v>0</v>
      </c>
      <c r="CT37" s="62">
        <f>IF((ABS((CR37-CS37)*10000))&lt;100,(CR37-CS37)*10000,"N/A")</f>
        <v>0</v>
      </c>
      <c r="CU37" s="93">
        <f t="shared" si="58"/>
        <v>0</v>
      </c>
      <c r="CV37" s="92">
        <f>IFERROR(CV36/CV$8,"")</f>
        <v>0</v>
      </c>
      <c r="CW37" s="62">
        <f>(CU37-CV37)*10000</f>
        <v>0</v>
      </c>
      <c r="CX37" s="93">
        <f t="shared" si="59"/>
        <v>0</v>
      </c>
      <c r="CY37" s="92">
        <f>IFERROR(CY36/CY$8,"")</f>
        <v>0</v>
      </c>
      <c r="CZ37" s="62">
        <f>IF((ABS((CX37-CY37)*10000))&lt;100,(CX37-CY37)*10000,"N/A")</f>
        <v>0</v>
      </c>
      <c r="DA37" s="93">
        <f t="shared" si="60"/>
        <v>0</v>
      </c>
      <c r="DB37" s="92">
        <f>IFERROR(DB36/DB$8,"")</f>
        <v>0</v>
      </c>
      <c r="DC37" s="62">
        <f>IF((ABS((DA37-DB37)*10000))&lt;100,(DA37-DB37)*10000,"N/A")</f>
        <v>0</v>
      </c>
      <c r="DD37" s="93">
        <f t="shared" si="61"/>
        <v>0</v>
      </c>
      <c r="DE37" s="92">
        <f>IFERROR(DE36/DE$8,"")</f>
        <v>0</v>
      </c>
      <c r="DF37" s="62">
        <f>(DD37-DE37)*10000</f>
        <v>0</v>
      </c>
      <c r="DG37" s="93">
        <f t="shared" si="62"/>
        <v>0</v>
      </c>
      <c r="DH37" s="92">
        <f>IFERROR(DH36/DH$8,"")</f>
        <v>0</v>
      </c>
      <c r="DI37" s="62">
        <f>IF((ABS((DG37-DH37)*10000))&lt;100,(DG37-DH37)*10000,"N/A")</f>
        <v>0</v>
      </c>
      <c r="DJ37" s="63"/>
      <c r="DK37" s="93">
        <f>IFERROR(DK36/DK$8,"")</f>
        <v>0</v>
      </c>
      <c r="DL37" s="92">
        <f>IFERROR(DL36/DL$8,"")</f>
        <v>0</v>
      </c>
      <c r="DM37" s="62">
        <f>IF((ABS((DK37-DL37)*10000))&lt;100,(DK37-DL37)*10000,"N/A")</f>
        <v>0</v>
      </c>
      <c r="DN37" s="93">
        <f>IFERROR(DN36/DN$8,"")</f>
        <v>0</v>
      </c>
      <c r="DO37" s="92">
        <f>IFERROR(DO36/DO$8,"")</f>
        <v>0</v>
      </c>
      <c r="DP37" s="62">
        <f>IF((ABS((DN37-DO37)*10000))&lt;100,(DN37-DO37)*10000,"N/A")</f>
        <v>0</v>
      </c>
      <c r="DQ37" s="93">
        <f>IFERROR(DQ36/DQ$8,"")</f>
        <v>0</v>
      </c>
      <c r="DR37" s="92">
        <f>IFERROR(DR36/DR$8,"")</f>
        <v>0</v>
      </c>
      <c r="DS37" s="62">
        <f>IF((ABS((DQ37-DR37)*10000))&lt;100,(DQ37-DR37)*10000,"N/A")</f>
        <v>0</v>
      </c>
      <c r="DT37" s="93">
        <f>IFERROR(DT36/DT$8,"")</f>
        <v>0</v>
      </c>
      <c r="DU37" s="92">
        <f>IFERROR(DU36/DU$8,"")</f>
        <v>0</v>
      </c>
      <c r="DV37" s="62">
        <f>IF((ABS((DT37-DU37)*10000))&lt;100,(DT37-DU37)*10000,"N/A")</f>
        <v>0</v>
      </c>
      <c r="DW37" s="93">
        <f>IFERROR(DW36/DW$8,"")</f>
        <v>0</v>
      </c>
      <c r="DX37" s="92">
        <f>IFERROR(DX36/DX$8,"")</f>
        <v>0</v>
      </c>
      <c r="DY37" s="62">
        <f>IF((ABS((DW37-DX37)*10000))&lt;100,(DW37-DX37)*10000,"N/A")</f>
        <v>0</v>
      </c>
      <c r="DZ37" s="93">
        <f>IFERROR(DZ36/DZ$8,"")</f>
        <v>0</v>
      </c>
      <c r="EA37" s="92">
        <f>IFERROR(EA36/EA$8,"")</f>
        <v>0</v>
      </c>
      <c r="EB37" s="62">
        <f>IF((ABS((DZ37-EA37)*10000))&lt;100,(DZ37-EA37)*10000,"N/A")</f>
        <v>0</v>
      </c>
      <c r="EC37" s="93">
        <f>IFERROR(EC36/EC$8,"")</f>
        <v>0</v>
      </c>
      <c r="ED37" s="92">
        <f>IFERROR(ED36/ED$8,"")</f>
        <v>0</v>
      </c>
      <c r="EE37" s="62">
        <f>IF((ABS((EC37-ED37)*10000))&lt;100,(EC37-ED37)*10000,"N/A")</f>
        <v>0</v>
      </c>
      <c r="EF37" s="63"/>
      <c r="EG37" s="93">
        <f>IFERROR(EG36/EG$8,"")</f>
        <v>0</v>
      </c>
      <c r="EH37" s="92">
        <f>IFERROR(EH36/EH$8,"")</f>
        <v>0</v>
      </c>
      <c r="EI37" s="62">
        <f>IF((ABS((EG37-EH37)*10000))&lt;100,(EG37-EH37)*10000,"N/A")</f>
        <v>0</v>
      </c>
      <c r="EJ37" s="93">
        <f>IFERROR(EJ36/EJ$8,"")</f>
        <v>0</v>
      </c>
      <c r="EK37" s="92">
        <f>IFERROR(EK36/EK$8,"")</f>
        <v>0</v>
      </c>
      <c r="EL37" s="62">
        <f>IF((ABS((EJ37-EK37)*10000))&lt;100,(EJ37-EK37)*10000,"N/A")</f>
        <v>0</v>
      </c>
      <c r="EM37" s="93">
        <f>IFERROR(EM36/EM$8,"")</f>
        <v>0</v>
      </c>
      <c r="EN37" s="92">
        <f>IFERROR(EN36/EN$8,"")</f>
        <v>0</v>
      </c>
      <c r="EO37" s="62">
        <f>IF((ABS((EM37-EN37)*10000))&lt;100,(EM37-EN37)*10000,"N/A")</f>
        <v>0</v>
      </c>
      <c r="EP37" s="93" t="str">
        <f>IFERROR(EP36/EP$8,"")</f>
        <v/>
      </c>
      <c r="EQ37" s="92">
        <f>IFERROR(EQ36/EQ$8,"")</f>
        <v>0</v>
      </c>
      <c r="ER37" s="62" t="e">
        <f>IF((ABS((EP37-EQ37)*10000))&lt;100,(EP37-EQ37)*10000,"N/A")</f>
        <v>#VALUE!</v>
      </c>
      <c r="ES37" s="93">
        <f>IFERROR(ES36/ES$8,"")</f>
        <v>0</v>
      </c>
      <c r="ET37" s="92">
        <f>IFERROR(ET36/ET$8,"")</f>
        <v>0</v>
      </c>
      <c r="EU37" s="62">
        <f>IF((ABS((ES37-ET37)*10000))&lt;100,(ES37-ET37)*10000,"N/A")</f>
        <v>0</v>
      </c>
      <c r="EV37" s="93" t="str">
        <f>IFERROR(EV36/EV$8,"")</f>
        <v/>
      </c>
      <c r="EW37" s="92">
        <f>IFERROR(EW36/EW$8,"")</f>
        <v>0</v>
      </c>
      <c r="EX37" s="62" t="e">
        <f>IF((ABS((EV37-EW37)*10000))&lt;100,(EV37-EW37)*10000,"N/A")</f>
        <v>#VALUE!</v>
      </c>
      <c r="EY37" s="93" t="str">
        <f>IFERROR(EY36/EY$8,"")</f>
        <v/>
      </c>
      <c r="EZ37" s="92">
        <f>IFERROR(EZ36/EZ$8,"")</f>
        <v>0</v>
      </c>
      <c r="FA37" s="62" t="e">
        <f>IF((ABS((EY37-EZ37)*10000))&lt;100,(EY37-EZ37)*10000,"N/A")</f>
        <v>#VALUE!</v>
      </c>
    </row>
    <row r="38" spans="1:223" hidden="1" outlineLevel="1">
      <c r="A38" s="50" t="s">
        <v>36</v>
      </c>
      <c r="B38" s="50"/>
      <c r="C38" s="398" t="s">
        <v>161</v>
      </c>
      <c r="D38" s="398" t="s">
        <v>327</v>
      </c>
      <c r="E38" s="399">
        <v>0</v>
      </c>
      <c r="F38" s="399">
        <v>0</v>
      </c>
      <c r="G38" s="400" t="str">
        <f t="shared" ref="G38" si="394">IFERROR(IF((ABS((E38/F38)-1))&lt;100%,(E38/F38)-1,"N/A"),"")</f>
        <v/>
      </c>
      <c r="H38" s="399">
        <v>453164</v>
      </c>
      <c r="I38" s="399">
        <v>0</v>
      </c>
      <c r="J38" s="400" t="str">
        <f t="shared" ref="J38" si="395">IFERROR(IF((ABS((H38/I38)-1))&lt;100%,(H38/I38)-1,"N/A"),"")</f>
        <v/>
      </c>
      <c r="K38" s="399">
        <v>0</v>
      </c>
      <c r="L38" s="399">
        <v>0</v>
      </c>
      <c r="M38" s="400" t="str">
        <f t="shared" ref="M38" si="396">IFERROR(IF((ABS((K38/L38)-1))&lt;100%,(K38/L38)-1,"N/A"),"")</f>
        <v/>
      </c>
      <c r="N38" s="399">
        <v>1035230</v>
      </c>
      <c r="O38" s="399">
        <v>0</v>
      </c>
      <c r="P38" s="400" t="str">
        <f t="shared" ref="P38" si="397">IFERROR(IF((ABS((N38/O38)-1))&lt;100%,(N38/O38)-1,"N/A"),"")</f>
        <v/>
      </c>
      <c r="Q38" s="399">
        <v>995003</v>
      </c>
      <c r="R38" s="399">
        <v>0</v>
      </c>
      <c r="S38" s="400" t="str">
        <f t="shared" ref="S38" si="398">IFERROR(IF((ABS((Q38/R38)-1))&lt;100%,(Q38/R38)-1,"N/A"),"")</f>
        <v/>
      </c>
      <c r="T38" s="399">
        <v>0</v>
      </c>
      <c r="U38" s="399">
        <v>0</v>
      </c>
      <c r="V38" s="400" t="str">
        <f t="shared" ref="V38" si="399">IFERROR(IF((ABS((T38/U38)-1))&lt;100%,(T38/U38)-1,"N/A"),"")</f>
        <v/>
      </c>
      <c r="W38" s="399">
        <v>2655521</v>
      </c>
      <c r="X38" s="399">
        <v>0</v>
      </c>
      <c r="Y38" s="400" t="str">
        <f t="shared" ref="Y38" si="400">IFERROR(IF((ABS((W38/X38)-1))&lt;100%,(W38/X38)-1,"N/A"),"")</f>
        <v/>
      </c>
      <c r="Z38" s="401"/>
      <c r="AA38" s="399">
        <v>0</v>
      </c>
      <c r="AB38" s="399">
        <f t="shared" ref="AB38" si="401">E38</f>
        <v>0</v>
      </c>
      <c r="AC38" s="400" t="str">
        <f t="shared" ref="AC38" si="402">IFERROR(IF((ABS((AA38/AB38)-1))&lt;100%,(AA38/AB38)-1,"N/A"),"")</f>
        <v/>
      </c>
      <c r="AD38" s="399">
        <v>648092</v>
      </c>
      <c r="AE38" s="399">
        <f t="shared" ref="AE38" si="403">H38</f>
        <v>453164</v>
      </c>
      <c r="AF38" s="400">
        <f t="shared" ref="AF38" si="404">IFERROR(IF((ABS((AD38/AE38)-1))&lt;100%,(AD38/AE38)-1,"N/A"),"")</f>
        <v>0.43014890856290444</v>
      </c>
      <c r="AG38" s="399">
        <v>670126</v>
      </c>
      <c r="AH38" s="399">
        <f t="shared" ref="AH38" si="405">K38</f>
        <v>0</v>
      </c>
      <c r="AI38" s="400" t="str">
        <f t="shared" ref="AI38" si="406">IFERROR(IF((ABS((AG38/AH38)-1))&lt;100%,(AG38/AH38)-1,"N/A"),"")</f>
        <v/>
      </c>
      <c r="AJ38" s="399">
        <v>891185</v>
      </c>
      <c r="AK38" s="399">
        <f t="shared" ref="AK38" si="407">N38</f>
        <v>1035230</v>
      </c>
      <c r="AL38" s="400">
        <f t="shared" ref="AL38" si="408">IFERROR(IF((ABS((AJ38/AK38)-1))&lt;100%,(AJ38/AK38)-1,"N/A"),"")</f>
        <v>-0.13914299237850525</v>
      </c>
      <c r="AM38" s="399">
        <v>1322297</v>
      </c>
      <c r="AN38" s="399">
        <f t="shared" ref="AN38" si="409">Q38</f>
        <v>995003</v>
      </c>
      <c r="AO38" s="400">
        <f t="shared" ref="AO38" si="410">IFERROR(IF((ABS((AM38/AN38)-1))&lt;100%,(AM38/AN38)-1,"N/A"),"")</f>
        <v>0.32893770169537184</v>
      </c>
      <c r="AP38" s="399">
        <v>1989302</v>
      </c>
      <c r="AQ38" s="399">
        <f t="shared" ref="AQ38" si="411">T38</f>
        <v>0</v>
      </c>
      <c r="AR38" s="400" t="str">
        <f t="shared" ref="AR38" si="412">IFERROR(IF((ABS((AP38/AQ38)-1))&lt;100%,(AP38/AQ38)-1,"N/A"),"")</f>
        <v/>
      </c>
      <c r="AS38" s="399">
        <v>2968020</v>
      </c>
      <c r="AT38" s="399">
        <f t="shared" ref="AT38" si="413">W38</f>
        <v>2655521</v>
      </c>
      <c r="AU38" s="400">
        <f t="shared" ref="AU38" si="414">IFERROR(IF((ABS((AS38/AT38)-1))&lt;100%,(AS38/AT38)-1,"N/A"),"")</f>
        <v>0.11767897900261381</v>
      </c>
      <c r="AV38" s="401"/>
      <c r="AW38" s="399">
        <v>0</v>
      </c>
      <c r="AX38" s="399">
        <f t="shared" ref="AX38" si="415">AA38</f>
        <v>0</v>
      </c>
      <c r="AY38" s="400" t="str">
        <f t="shared" ref="AY38" si="416">IFERROR(IF((ABS((AW38/AX38)-1))&lt;100%,(AW38/AX38)-1,"N/A"),"")</f>
        <v/>
      </c>
      <c r="AZ38" s="399">
        <v>0</v>
      </c>
      <c r="BA38" s="399">
        <f t="shared" ref="BA38" si="417">AD38</f>
        <v>648092</v>
      </c>
      <c r="BB38" s="400" t="str">
        <f t="shared" ref="BB38" si="418">IFERROR(IF((ABS((AZ38/BA38)-1))&lt;100%,(AZ38/BA38)-1,"N/A"),"")</f>
        <v>N/A</v>
      </c>
      <c r="BC38" s="399">
        <v>0</v>
      </c>
      <c r="BD38" s="399">
        <f t="shared" ref="BD38" si="419">AG38</f>
        <v>670126</v>
      </c>
      <c r="BE38" s="400" t="str">
        <f t="shared" ref="BE38" si="420">IFERROR(IF((ABS((BC38/BD38)-1))&lt;100%,(BC38/BD38)-1,"N/A"),"")</f>
        <v>N/A</v>
      </c>
      <c r="BF38" s="399">
        <v>0</v>
      </c>
      <c r="BG38" s="399">
        <f t="shared" ref="BG38" si="421">AJ38</f>
        <v>891185</v>
      </c>
      <c r="BH38" s="400" t="str">
        <f t="shared" ref="BH38" si="422">IFERROR(IF((ABS((BF38/BG38)-1))&lt;100%,(BF38/BG38)-1,"N/A"),"")</f>
        <v>N/A</v>
      </c>
      <c r="BI38" s="399">
        <v>0</v>
      </c>
      <c r="BJ38" s="399">
        <f t="shared" ref="BJ38" si="423">AM38</f>
        <v>1322297</v>
      </c>
      <c r="BK38" s="400" t="str">
        <f t="shared" ref="BK38" si="424">IFERROR(IF((ABS((BI38/BJ38)-1))&lt;100%,(BI38/BJ38)-1,"N/A"),"")</f>
        <v>N/A</v>
      </c>
      <c r="BL38" s="399">
        <v>0</v>
      </c>
      <c r="BM38" s="399">
        <f t="shared" ref="BM38" si="425">AP38</f>
        <v>1989302</v>
      </c>
      <c r="BN38" s="400" t="str">
        <f t="shared" ref="BN38" si="426">IFERROR(IF((ABS((BL38/BM38)-1))&lt;100%,(BL38/BM38)-1,"N/A"),"")</f>
        <v>N/A</v>
      </c>
      <c r="BO38" s="399">
        <v>0</v>
      </c>
      <c r="BP38" s="399">
        <f t="shared" ref="BP38" si="427">AS38</f>
        <v>2968020</v>
      </c>
      <c r="BQ38" s="400" t="str">
        <f t="shared" ref="BQ38" si="428">IFERROR(IF((ABS((BO38/BP38)-1))&lt;100%,(BO38/BP38)-1,"N/A"),"")</f>
        <v>N/A</v>
      </c>
      <c r="BR38" s="401"/>
      <c r="BS38" s="403">
        <f t="shared" si="49"/>
        <v>0</v>
      </c>
      <c r="BT38" s="399">
        <v>0</v>
      </c>
      <c r="BU38" s="400" t="str">
        <f t="shared" ref="BU38" si="429">IFERROR(IF((ABS((BS38/BT38)-1))&lt;100%,(BS38/BT38)-1,"N/A"),"")</f>
        <v/>
      </c>
      <c r="BV38" s="403">
        <f t="shared" si="50"/>
        <v>0</v>
      </c>
      <c r="BW38" s="399">
        <v>0</v>
      </c>
      <c r="BX38" s="400" t="str">
        <f t="shared" ref="BX38" si="430">IFERROR(IF((ABS((BV38/BW38)-1))&lt;100%,(BV38/BW38)-1,"N/A"),"")</f>
        <v/>
      </c>
      <c r="BY38" s="403">
        <f t="shared" si="51"/>
        <v>0</v>
      </c>
      <c r="BZ38" s="399">
        <v>0</v>
      </c>
      <c r="CA38" s="400" t="str">
        <f t="shared" ref="CA38" si="431">IFERROR(IF((ABS((BY38/BZ38)-1))&lt;100%,(BY38/BZ38)-1,"N/A"),"")</f>
        <v/>
      </c>
      <c r="CB38" s="403">
        <f t="shared" si="52"/>
        <v>0</v>
      </c>
      <c r="CC38" s="399">
        <v>0</v>
      </c>
      <c r="CD38" s="400" t="str">
        <f t="shared" ref="CD38" si="432">IFERROR(IF((ABS((CB38/CC38)-1))&lt;100%,(CB38/CC38)-1,"N/A"),"")</f>
        <v/>
      </c>
      <c r="CE38" s="403">
        <f t="shared" si="53"/>
        <v>0</v>
      </c>
      <c r="CF38" s="399">
        <v>0</v>
      </c>
      <c r="CG38" s="400" t="str">
        <f t="shared" ref="CG38" si="433">IFERROR(IF((ABS((CE38/CF38)-1))&lt;100%,(CE38/CF38)-1,"N/A"),"")</f>
        <v/>
      </c>
      <c r="CH38" s="403">
        <f t="shared" si="54"/>
        <v>0</v>
      </c>
      <c r="CI38" s="399">
        <v>0</v>
      </c>
      <c r="CJ38" s="400" t="str">
        <f t="shared" ref="CJ38" si="434">IFERROR(IF((ABS((CH38/CI38)-1))&lt;100%,(CH38/CI38)-1,"N/A"),"")</f>
        <v/>
      </c>
      <c r="CK38" s="403">
        <f t="shared" si="55"/>
        <v>0</v>
      </c>
      <c r="CL38" s="399">
        <v>0</v>
      </c>
      <c r="CM38" s="400" t="str">
        <f t="shared" ref="CM38" si="435">IFERROR(IF((ABS((CK38/CL38)-1))&lt;100%,(CK38/CL38)-1,"N/A"),"")</f>
        <v/>
      </c>
      <c r="CN38" s="401"/>
      <c r="CO38" s="53">
        <f t="shared" si="56"/>
        <v>0</v>
      </c>
      <c r="CP38" s="51">
        <v>0</v>
      </c>
      <c r="CQ38" s="52" t="str">
        <f t="shared" ref="CQ38" si="436">IFERROR(IF((ABS((CO38/CP38)-1))&lt;100%,(CO38/CP38)-1,"N/A"),"")</f>
        <v/>
      </c>
      <c r="CR38" s="53">
        <f t="shared" si="57"/>
        <v>0</v>
      </c>
      <c r="CS38" s="51">
        <v>0</v>
      </c>
      <c r="CT38" s="52" t="str">
        <f t="shared" ref="CT38" si="437">IFERROR(IF((ABS((CR38/CS38)-1))&lt;100%,(CR38/CS38)-1,"N/A"),"")</f>
        <v/>
      </c>
      <c r="CU38" s="53">
        <f t="shared" si="58"/>
        <v>0</v>
      </c>
      <c r="CV38" s="51">
        <v>0</v>
      </c>
      <c r="CW38" s="52" t="str">
        <f>IFERROR(IF(AND(CU38&lt;0,CV38&lt;0),((CU38-CV38)/CV38),((CU38-CV38)/ABS(CV38))),"")</f>
        <v/>
      </c>
      <c r="CX38" s="53">
        <f t="shared" si="59"/>
        <v>0</v>
      </c>
      <c r="CY38" s="51">
        <v>0</v>
      </c>
      <c r="CZ38" s="52" t="str">
        <f t="shared" ref="CZ38" si="438">IFERROR(IF((ABS((CX38/CY38)-1))&lt;100%,(CX38/CY38)-1,"N/A"),"")</f>
        <v/>
      </c>
      <c r="DA38" s="53">
        <f t="shared" si="60"/>
        <v>0</v>
      </c>
      <c r="DB38" s="51">
        <v>0</v>
      </c>
      <c r="DC38" s="52" t="str">
        <f t="shared" ref="DC38" si="439">IFERROR(IF((ABS((DA38/DB38)-1))&lt;100%,(DA38/DB38)-1,"N/A"),"")</f>
        <v/>
      </c>
      <c r="DD38" s="53">
        <f t="shared" si="61"/>
        <v>0</v>
      </c>
      <c r="DE38" s="51">
        <v>0</v>
      </c>
      <c r="DF38" s="52" t="str">
        <f>IFERROR(IF(AND(DD38&lt;0,DE38&lt;0),((DD38-DE38)/DE38),((DD38-DE38)/ABS(DE38))),"")</f>
        <v/>
      </c>
      <c r="DG38" s="53">
        <f t="shared" si="62"/>
        <v>0</v>
      </c>
      <c r="DH38" s="51">
        <v>0</v>
      </c>
      <c r="DI38" s="52" t="str">
        <f t="shared" ref="DI38" si="440">IFERROR(IF((ABS((DG38/DH38)-1))&lt;100%,(DG38/DH38)-1,"N/A"),"")</f>
        <v/>
      </c>
      <c r="DJ38" s="401"/>
      <c r="DK38" s="404">
        <v>0</v>
      </c>
      <c r="DL38" s="405">
        <v>0</v>
      </c>
      <c r="DM38" s="406" t="str">
        <f t="shared" ref="DM38" si="441">IFERROR(IF((ABS((DK38/DL38)-1))&lt;100%,(DK38/DL38)-1,"N/A"),"")</f>
        <v/>
      </c>
      <c r="DN38" s="404">
        <v>0</v>
      </c>
      <c r="DO38" s="405">
        <v>0</v>
      </c>
      <c r="DP38" s="406" t="str">
        <f t="shared" ref="DP38" si="442">IFERROR(IF((ABS((DN38/DO38)-1))&lt;100%,(DN38/DO38)-1,"N/A"),"")</f>
        <v/>
      </c>
      <c r="DQ38" s="404">
        <v>0</v>
      </c>
      <c r="DR38" s="405">
        <v>0</v>
      </c>
      <c r="DS38" s="406" t="str">
        <f t="shared" ref="DS38" si="443">IFERROR(IF((ABS((DQ38/DR38)-1))&lt;100%,(DQ38/DR38)-1,"N/A"),"")</f>
        <v/>
      </c>
      <c r="DT38" s="404">
        <v>0</v>
      </c>
      <c r="DU38" s="405">
        <v>0</v>
      </c>
      <c r="DV38" s="406" t="str">
        <f t="shared" ref="DV38" si="444">IFERROR(IF((ABS((DT38/DU38)-1))&lt;100%,(DT38/DU38)-1,"N/A"),"")</f>
        <v/>
      </c>
      <c r="DW38" s="404">
        <v>0</v>
      </c>
      <c r="DX38" s="405">
        <v>0</v>
      </c>
      <c r="DY38" s="406" t="str">
        <f t="shared" ref="DY38" si="445">IFERROR(IF((ABS((DW38/DX38)-1))&lt;100%,(DW38/DX38)-1,"N/A"),"")</f>
        <v/>
      </c>
      <c r="DZ38" s="404">
        <v>0</v>
      </c>
      <c r="EA38" s="405">
        <v>0</v>
      </c>
      <c r="EB38" s="406" t="str">
        <f t="shared" ref="EB38" si="446">IFERROR(IF((ABS((DZ38/EA38)-1))&lt;100%,(DZ38/EA38)-1,"N/A"),"")</f>
        <v/>
      </c>
      <c r="EC38" s="404">
        <v>0</v>
      </c>
      <c r="ED38" s="405">
        <v>0</v>
      </c>
      <c r="EE38" s="406" t="str">
        <f t="shared" ref="EE38" si="447">IFERROR(IF((ABS((EC38/ED38)-1))&lt;100%,(EC38/ED38)-1,"N/A"),"")</f>
        <v/>
      </c>
      <c r="EF38" s="401"/>
      <c r="EG38" s="404">
        <v>0</v>
      </c>
      <c r="EH38" s="405">
        <v>0</v>
      </c>
      <c r="EI38" s="406" t="str">
        <f t="shared" ref="EI38" si="448">IFERROR(IF((ABS((EG38/EH38)-1))&lt;100%,(EG38/EH38)-1,"N/A"),"")</f>
        <v/>
      </c>
      <c r="EJ38" s="404">
        <v>0</v>
      </c>
      <c r="EK38" s="405">
        <v>0</v>
      </c>
      <c r="EL38" s="406" t="str">
        <f t="shared" ref="EL38" si="449">IFERROR(IF((ABS((EJ38/EK38)-1))&lt;100%,(EJ38/EK38)-1,"N/A"),"")</f>
        <v/>
      </c>
      <c r="EM38" s="404">
        <v>0</v>
      </c>
      <c r="EN38" s="405">
        <v>0</v>
      </c>
      <c r="EO38" s="406" t="str">
        <f t="shared" ref="EO38" si="450">IFERROR(IF((ABS((EM38/EN38)-1))&lt;100%,(EM38/EN38)-1,"N/A"),"")</f>
        <v/>
      </c>
      <c r="EP38" s="404">
        <v>0</v>
      </c>
      <c r="EQ38" s="405">
        <v>0</v>
      </c>
      <c r="ER38" s="406" t="str">
        <f t="shared" ref="ER38" si="451">IFERROR(IF((ABS((EP38/EQ38)-1))&lt;100%,(EP38/EQ38)-1,"N/A"),"")</f>
        <v/>
      </c>
      <c r="ES38" s="404">
        <v>0</v>
      </c>
      <c r="ET38" s="405">
        <v>0</v>
      </c>
      <c r="EU38" s="406" t="str">
        <f t="shared" ref="EU38" si="452">IFERROR(IF((ABS((ES38/ET38)-1))&lt;100%,(ES38/ET38)-1,"N/A"),"")</f>
        <v/>
      </c>
      <c r="EV38" s="404">
        <v>0</v>
      </c>
      <c r="EW38" s="405">
        <v>0</v>
      </c>
      <c r="EX38" s="406" t="str">
        <f t="shared" ref="EX38" si="453">IFERROR(IF((ABS((EV38/EW38)-1))&lt;100%,(EV38/EW38)-1,"N/A"),"")</f>
        <v/>
      </c>
      <c r="EY38" s="404">
        <v>0</v>
      </c>
      <c r="EZ38" s="405">
        <v>0</v>
      </c>
      <c r="FA38" s="406" t="str">
        <f t="shared" ref="FA38" si="454">IFERROR(IF((ABS((EY38/EZ38)-1))&lt;100%,(EY38/EZ38)-1,"N/A"),"")</f>
        <v/>
      </c>
    </row>
    <row r="39" spans="1:223" s="66" customFormat="1" ht="12" hidden="1" outlineLevel="1">
      <c r="A39" s="58" t="s">
        <v>37</v>
      </c>
      <c r="B39" s="58"/>
      <c r="C39" s="60" t="s">
        <v>316</v>
      </c>
      <c r="D39" s="60" t="s">
        <v>317</v>
      </c>
      <c r="E39" s="61">
        <f>IFERROR(E38/E$8,"")</f>
        <v>0</v>
      </c>
      <c r="F39" s="61">
        <f>IFERROR(F38/F$8,"")</f>
        <v>0</v>
      </c>
      <c r="G39" s="62">
        <f>IF((ABS((E39-F39)*10000))&lt;100,(E39-F39)*10000,"N/A")</f>
        <v>0</v>
      </c>
      <c r="H39" s="61">
        <f>IFERROR(H38/H$8,"")</f>
        <v>3.8193103557550505E-2</v>
      </c>
      <c r="I39" s="61">
        <f>IFERROR(I38/I$8,"")</f>
        <v>0</v>
      </c>
      <c r="J39" s="62" t="str">
        <f>IF((ABS((H39-I39)*10000))&lt;100,(H39-I39)*10000,"N/A")</f>
        <v>N/A</v>
      </c>
      <c r="K39" s="61">
        <f>IFERROR(K38/K$8,"")</f>
        <v>0</v>
      </c>
      <c r="L39" s="61">
        <f>IFERROR(L38/L$8,"")</f>
        <v>0</v>
      </c>
      <c r="M39" s="62">
        <f>IF((ABS((K39-L39)*10000))&lt;100,(K39-L39)*10000,"N/A")</f>
        <v>0</v>
      </c>
      <c r="N39" s="61">
        <f>IFERROR(N38/N$8,"")</f>
        <v>6.9301210065012858E-2</v>
      </c>
      <c r="O39" s="61">
        <f>IFERROR(O38/O$8,"")</f>
        <v>0</v>
      </c>
      <c r="P39" s="62" t="str">
        <f>IF((ABS((N39-O39)*10000))&lt;100,(N39-O39)*10000,"N/A")</f>
        <v>N/A</v>
      </c>
      <c r="Q39" s="61">
        <f>IFERROR(Q38/Q$8,"")</f>
        <v>4.1726920647671986E-2</v>
      </c>
      <c r="R39" s="61">
        <f>IFERROR(R38/R$8,"")</f>
        <v>0</v>
      </c>
      <c r="S39" s="62" t="str">
        <f>IF((ABS((Q39-R39)*10000))&lt;100,(Q39-R39)*10000,"N/A")</f>
        <v>N/A</v>
      </c>
      <c r="T39" s="61">
        <f>IFERROR(T38/T$8,"")</f>
        <v>0</v>
      </c>
      <c r="U39" s="61">
        <f>IFERROR(U38/U$8,"")</f>
        <v>0</v>
      </c>
      <c r="V39" s="62">
        <f>IF((ABS((T39-U39)*10000))&lt;100,(T39-U39)*10000,"N/A")</f>
        <v>0</v>
      </c>
      <c r="W39" s="61">
        <f>IFERROR(W38/W$8,"")</f>
        <v>5.1456649593063571E-2</v>
      </c>
      <c r="X39" s="61">
        <f>IFERROR(X38/X$8,"")</f>
        <v>0</v>
      </c>
      <c r="Y39" s="62" t="str">
        <f>IF((ABS((W39-X39)*10000))&lt;100,(W39-X39)*10000,"N/A")</f>
        <v>N/A</v>
      </c>
      <c r="Z39" s="63"/>
      <c r="AA39" s="61">
        <f>IFERROR(AA38/AA$8,"")</f>
        <v>0</v>
      </c>
      <c r="AB39" s="61">
        <f>IFERROR(AB38/AB$8,"")</f>
        <v>0</v>
      </c>
      <c r="AC39" s="62">
        <f>IF((ABS((AA39-AB39)*10000))&lt;100,(AA39-AB39)*10000,"N/A")</f>
        <v>0</v>
      </c>
      <c r="AD39" s="61">
        <f>IFERROR(AD38/AD$8,"")</f>
        <v>4.8847273770679982E-2</v>
      </c>
      <c r="AE39" s="61">
        <f>IFERROR(AE38/AE$8,"")</f>
        <v>3.8193103557550505E-2</v>
      </c>
      <c r="AF39" s="62" t="str">
        <f>IF((ABS((AD39-AE39)*10000))&lt;100,(AD39-AE39)*10000,"N/A")</f>
        <v>N/A</v>
      </c>
      <c r="AG39" s="61">
        <f>IFERROR(AG38/AG$8,"")</f>
        <v>4.8142816182973822E-2</v>
      </c>
      <c r="AH39" s="61">
        <f>IFERROR(AH38/AH$8,"")</f>
        <v>0</v>
      </c>
      <c r="AI39" s="62" t="str">
        <f>IF((ABS((AG39-AH39)*10000))&lt;100,(AG39-AH39)*10000,"N/A")</f>
        <v>N/A</v>
      </c>
      <c r="AJ39" s="61">
        <f>IFERROR(AJ38/AJ$8,"")</f>
        <v>5.665646468644582E-2</v>
      </c>
      <c r="AK39" s="61">
        <f>IFERROR(AK38/AK$8,"")</f>
        <v>6.9301210065012858E-2</v>
      </c>
      <c r="AL39" s="62" t="str">
        <f>IF((ABS((AJ39-AK39)*10000))&lt;100,(AJ39-AK39)*10000,"N/A")</f>
        <v>N/A</v>
      </c>
      <c r="AM39" s="61">
        <f>IFERROR(AM38/AM$8,"")</f>
        <v>4.9351163041191054E-2</v>
      </c>
      <c r="AN39" s="61">
        <f>IFERROR(AN38/AN$8,"")</f>
        <v>4.1726920647671986E-2</v>
      </c>
      <c r="AO39" s="62">
        <f>IF((ABS((AM39-AN39)*10000))&lt;100,(AM39-AN39)*10000,"N/A")</f>
        <v>76.242423935190672</v>
      </c>
      <c r="AP39" s="61">
        <f>IFERROR(AP38/AP$8,"")</f>
        <v>4.8861379695325668E-2</v>
      </c>
      <c r="AQ39" s="61">
        <f>IFERROR(AQ38/AQ$8,"")</f>
        <v>0</v>
      </c>
      <c r="AR39" s="62" t="str">
        <f>IF((ABS((AP39-AQ39)*10000))&lt;100,(AP39-AQ39)*10000,"N/A")</f>
        <v>N/A</v>
      </c>
      <c r="AS39" s="65">
        <f>IFERROR(AS38/AS$8,"")</f>
        <v>5.2584560692352574E-2</v>
      </c>
      <c r="AT39" s="61">
        <f>IFERROR(AT38/AT$8,"")</f>
        <v>5.1456649593063571E-2</v>
      </c>
      <c r="AU39" s="62">
        <f>IF((ABS((AS39-AT39)*10000))&lt;100,(AS39-AT39)*10000,"N/A")</f>
        <v>11.279110992890029</v>
      </c>
      <c r="AV39" s="63"/>
      <c r="AW39" s="61">
        <v>0</v>
      </c>
      <c r="AX39" s="61">
        <f>IFERROR(AX38/AX$8,"")</f>
        <v>0</v>
      </c>
      <c r="AY39" s="62">
        <f>IF((ABS((AW39-AX39)*10000))&lt;100,(AW39-AX39)*10000,"N/A")</f>
        <v>0</v>
      </c>
      <c r="AZ39" s="61">
        <v>0</v>
      </c>
      <c r="BA39" s="61">
        <f>IFERROR(BA38/BA$8,"")</f>
        <v>4.8847273770679982E-2</v>
      </c>
      <c r="BB39" s="62" t="str">
        <f>IF((ABS((AZ39-BA39)*10000))&lt;100,(AZ39-BA39)*10000,"N/A")</f>
        <v>N/A</v>
      </c>
      <c r="BC39" s="65">
        <v>0</v>
      </c>
      <c r="BD39" s="61">
        <f>IFERROR(BD38/BD$8,"")</f>
        <v>4.8142816182973822E-2</v>
      </c>
      <c r="BE39" s="62" t="str">
        <f>IF((ABS((BC39-BD39)*10000))&lt;100,(BC39-BD39)*10000,"N/A")</f>
        <v>N/A</v>
      </c>
      <c r="BF39" s="65">
        <v>0</v>
      </c>
      <c r="BG39" s="61">
        <f>IFERROR(BG38/BG$8,"")</f>
        <v>5.665646468644582E-2</v>
      </c>
      <c r="BH39" s="62" t="str">
        <f>IF((ABS((BF39-BG39)*10000))&lt;100,(BF39-BG39)*10000,"N/A")</f>
        <v>N/A</v>
      </c>
      <c r="BI39" s="61">
        <v>0</v>
      </c>
      <c r="BJ39" s="61">
        <f>IFERROR(BJ38/BJ$8,"")</f>
        <v>4.9351163041191054E-2</v>
      </c>
      <c r="BK39" s="62" t="str">
        <f>IF((ABS((BI39-BJ39)*10000))&lt;100,(BI39-BJ39)*10000,"N/A")</f>
        <v>N/A</v>
      </c>
      <c r="BL39" s="65">
        <v>0</v>
      </c>
      <c r="BM39" s="61">
        <f>IFERROR(BM38/BM$8,"")</f>
        <v>4.8861379695325668E-2</v>
      </c>
      <c r="BN39" s="62" t="str">
        <f>IF((ABS((BL39-BM39)*10000))&lt;100,(BL39-BM39)*10000,"N/A")</f>
        <v>N/A</v>
      </c>
      <c r="BO39" s="65">
        <v>0</v>
      </c>
      <c r="BP39" s="61">
        <f>IFERROR(BP38/BP$8,"")</f>
        <v>5.2584560692352574E-2</v>
      </c>
      <c r="BQ39" s="62" t="str">
        <f>IF((ABS((BO39-BP39)*10000))&lt;100,(BO39-BP39)*10000,"N/A")</f>
        <v>N/A</v>
      </c>
      <c r="BR39" s="63"/>
      <c r="BS39" s="65">
        <f t="shared" si="49"/>
        <v>0</v>
      </c>
      <c r="BT39" s="61">
        <f>IFERROR(BT38/BT$8,"")</f>
        <v>0</v>
      </c>
      <c r="BU39" s="62">
        <f>IF((ABS((BS39-BT39)*10000))&lt;100,(BS39-BT39)*10000,"N/A")</f>
        <v>0</v>
      </c>
      <c r="BV39" s="65">
        <f t="shared" si="50"/>
        <v>0</v>
      </c>
      <c r="BW39" s="61">
        <f>IFERROR(BW38/BW$8,"")</f>
        <v>0</v>
      </c>
      <c r="BX39" s="62">
        <f>IF((ABS((BV39-BW39)*10000))&lt;100,(BV39-BW39)*10000,"N/A")</f>
        <v>0</v>
      </c>
      <c r="BY39" s="65">
        <f t="shared" si="51"/>
        <v>0</v>
      </c>
      <c r="BZ39" s="61">
        <f>IFERROR(BZ38/BZ$8,"")</f>
        <v>0</v>
      </c>
      <c r="CA39" s="62">
        <f>IF((ABS((BY39-BZ39)*10000))&lt;100,(BY39-BZ39)*10000,"N/A")</f>
        <v>0</v>
      </c>
      <c r="CB39" s="65">
        <f t="shared" si="52"/>
        <v>0</v>
      </c>
      <c r="CC39" s="61">
        <f>IFERROR(CC38/CC$8,"")</f>
        <v>0</v>
      </c>
      <c r="CD39" s="62">
        <f>IF((ABS((CB39-CC39)*10000))&lt;100,(CB39-CC39)*10000,"N/A")</f>
        <v>0</v>
      </c>
      <c r="CE39" s="65">
        <f t="shared" si="53"/>
        <v>0</v>
      </c>
      <c r="CF39" s="61">
        <f>IFERROR(CF38/CF$8,"")</f>
        <v>0</v>
      </c>
      <c r="CG39" s="62">
        <f>IF((ABS((CE39-CF39)*10000))&lt;100,(CE39-CF39)*10000,"N/A")</f>
        <v>0</v>
      </c>
      <c r="CH39" s="65">
        <f t="shared" si="54"/>
        <v>0</v>
      </c>
      <c r="CI39" s="61">
        <f>IFERROR(CI38/CI$8,"")</f>
        <v>0</v>
      </c>
      <c r="CJ39" s="62">
        <f>IF((ABS((CH39-CI39)*10000))&lt;100,(CH39-CI39)*10000,"N/A")</f>
        <v>0</v>
      </c>
      <c r="CK39" s="65">
        <f t="shared" si="55"/>
        <v>0</v>
      </c>
      <c r="CL39" s="61">
        <f>IFERROR(CL38/CL$8,"")</f>
        <v>0</v>
      </c>
      <c r="CM39" s="62">
        <f>IF((ABS((CK39-CL39)*10000))&lt;100,(CK39-CL39)*10000,"N/A")</f>
        <v>0</v>
      </c>
      <c r="CN39" s="63"/>
      <c r="CO39" s="65">
        <f t="shared" si="56"/>
        <v>0</v>
      </c>
      <c r="CP39" s="61">
        <f>IFERROR(CP38/CP$8,"")</f>
        <v>0</v>
      </c>
      <c r="CQ39" s="62">
        <f>IF((ABS((CO39-CP39)*10000))&lt;1000,(CO39-CP39)*10000,"N/A")</f>
        <v>0</v>
      </c>
      <c r="CR39" s="65">
        <f t="shared" si="57"/>
        <v>0</v>
      </c>
      <c r="CS39" s="61">
        <f>IFERROR(CS38/CS$8,"")</f>
        <v>0</v>
      </c>
      <c r="CT39" s="62">
        <f>IF((ABS((CR39-CS39)*10000))&lt;100,(CR39-CS39)*10000,"N/A")</f>
        <v>0</v>
      </c>
      <c r="CU39" s="65">
        <f t="shared" si="58"/>
        <v>0</v>
      </c>
      <c r="CV39" s="61">
        <f>IFERROR(CV38/CV$8,"")</f>
        <v>0</v>
      </c>
      <c r="CW39" s="62">
        <f>(CU39-CV39)*10000</f>
        <v>0</v>
      </c>
      <c r="CX39" s="65">
        <f t="shared" si="59"/>
        <v>0</v>
      </c>
      <c r="CY39" s="61">
        <f>IFERROR(CY38/CY$8,"")</f>
        <v>0</v>
      </c>
      <c r="CZ39" s="62">
        <f>IF((ABS((CX39-CY39)*10000))&lt;100,(CX39-CY39)*10000,"N/A")</f>
        <v>0</v>
      </c>
      <c r="DA39" s="65">
        <f t="shared" si="60"/>
        <v>0</v>
      </c>
      <c r="DB39" s="61">
        <f>IFERROR(DB38/DB$8,"")</f>
        <v>0</v>
      </c>
      <c r="DC39" s="62">
        <f>IF((ABS((DA39-DB39)*10000))&lt;100,(DA39-DB39)*10000,"N/A")</f>
        <v>0</v>
      </c>
      <c r="DD39" s="65">
        <f t="shared" si="61"/>
        <v>0</v>
      </c>
      <c r="DE39" s="61">
        <f>IFERROR(DE38/DE$8,"")</f>
        <v>0</v>
      </c>
      <c r="DF39" s="62">
        <f>(DD39-DE39)*10000</f>
        <v>0</v>
      </c>
      <c r="DG39" s="65">
        <f t="shared" si="62"/>
        <v>0</v>
      </c>
      <c r="DH39" s="61">
        <f>IFERROR(DH38/DH$8,"")</f>
        <v>0</v>
      </c>
      <c r="DI39" s="62">
        <f>IF((ABS((DG39-DH39)*10000))&lt;100,(DG39-DH39)*10000,"N/A")</f>
        <v>0</v>
      </c>
      <c r="DJ39" s="63"/>
      <c r="DK39" s="65">
        <f>IFERROR(DK38/DK$8,"")</f>
        <v>0</v>
      </c>
      <c r="DL39" s="61">
        <f>IFERROR(DL38/DL$8,"")</f>
        <v>0</v>
      </c>
      <c r="DM39" s="62">
        <f>IF((ABS((DK39-DL39)*10000))&lt;100,(DK39-DL39)*10000,"N/A")</f>
        <v>0</v>
      </c>
      <c r="DN39" s="65">
        <f>IFERROR(DN38/DN$8,"")</f>
        <v>0</v>
      </c>
      <c r="DO39" s="61">
        <f>IFERROR(DO38/DO$8,"")</f>
        <v>0</v>
      </c>
      <c r="DP39" s="62">
        <f>IF((ABS((DN39-DO39)*10000))&lt;100,(DN39-DO39)*10000,"N/A")</f>
        <v>0</v>
      </c>
      <c r="DQ39" s="65">
        <f>IFERROR(DQ38/DQ$8,"")</f>
        <v>0</v>
      </c>
      <c r="DR39" s="61">
        <f>IFERROR(DR38/DR$8,"")</f>
        <v>0</v>
      </c>
      <c r="DS39" s="62">
        <f>IF((ABS((DQ39-DR39)*10000))&lt;100,(DQ39-DR39)*10000,"N/A")</f>
        <v>0</v>
      </c>
      <c r="DT39" s="65">
        <f>IFERROR(DT38/DT$8,"")</f>
        <v>0</v>
      </c>
      <c r="DU39" s="61">
        <f>IFERROR(DU38/DU$8,"")</f>
        <v>0</v>
      </c>
      <c r="DV39" s="62">
        <f>IF((ABS((DT39-DU39)*10000))&lt;100,(DT39-DU39)*10000,"N/A")</f>
        <v>0</v>
      </c>
      <c r="DW39" s="65">
        <f>IFERROR(DW38/DW$8,"")</f>
        <v>0</v>
      </c>
      <c r="DX39" s="61">
        <f>IFERROR(DX38/DX$8,"")</f>
        <v>0</v>
      </c>
      <c r="DY39" s="62">
        <f>IF((ABS((DW39-DX39)*10000))&lt;100,(DW39-DX39)*10000,"N/A")</f>
        <v>0</v>
      </c>
      <c r="DZ39" s="65">
        <f>IFERROR(DZ38/DZ$8,"")</f>
        <v>0</v>
      </c>
      <c r="EA39" s="61">
        <f>IFERROR(EA38/EA$8,"")</f>
        <v>0</v>
      </c>
      <c r="EB39" s="62">
        <f>IF((ABS((DZ39-EA39)*10000))&lt;100,(DZ39-EA39)*10000,"N/A")</f>
        <v>0</v>
      </c>
      <c r="EC39" s="65">
        <f>IFERROR(EC38/EC$8,"")</f>
        <v>0</v>
      </c>
      <c r="ED39" s="61">
        <f>IFERROR(ED38/ED$8,"")</f>
        <v>0</v>
      </c>
      <c r="EE39" s="62">
        <f>IF((ABS((EC39-ED39)*10000))&lt;100,(EC39-ED39)*10000,"N/A")</f>
        <v>0</v>
      </c>
      <c r="EF39" s="63"/>
      <c r="EG39" s="65">
        <f>IFERROR(EG38/EG$8,"")</f>
        <v>0</v>
      </c>
      <c r="EH39" s="61">
        <f>IFERROR(EH38/EH$8,"")</f>
        <v>0</v>
      </c>
      <c r="EI39" s="62">
        <f>IF((ABS((EG39-EH39)*10000))&lt;100,(EG39-EH39)*10000,"N/A")</f>
        <v>0</v>
      </c>
      <c r="EJ39" s="65">
        <f>IFERROR(EJ38/EJ$8,"")</f>
        <v>0</v>
      </c>
      <c r="EK39" s="61">
        <f>IFERROR(EK38/EK$8,"")</f>
        <v>0</v>
      </c>
      <c r="EL39" s="62">
        <f>IF((ABS((EJ39-EK39)*10000))&lt;100,(EJ39-EK39)*10000,"N/A")</f>
        <v>0</v>
      </c>
      <c r="EM39" s="65">
        <f>IFERROR(EM38/EM$8,"")</f>
        <v>0</v>
      </c>
      <c r="EN39" s="61">
        <f>IFERROR(EN38/EN$8,"")</f>
        <v>0</v>
      </c>
      <c r="EO39" s="62">
        <f>IF((ABS((EM39-EN39)*10000))&lt;100,(EM39-EN39)*10000,"N/A")</f>
        <v>0</v>
      </c>
      <c r="EP39" s="65" t="str">
        <f>IFERROR(EP38/EP$8,"")</f>
        <v/>
      </c>
      <c r="EQ39" s="61">
        <f>IFERROR(EQ38/EQ$8,"")</f>
        <v>0</v>
      </c>
      <c r="ER39" s="62" t="e">
        <f>IF((ABS((EP39-EQ39)*10000))&lt;100,(EP39-EQ39)*10000,"N/A")</f>
        <v>#VALUE!</v>
      </c>
      <c r="ES39" s="65">
        <f>IFERROR(ES38/ES$8,"")</f>
        <v>0</v>
      </c>
      <c r="ET39" s="61">
        <f>IFERROR(ET38/ET$8,"")</f>
        <v>0</v>
      </c>
      <c r="EU39" s="62">
        <f>IF((ABS((ES39-ET39)*10000))&lt;100,(ES39-ET39)*10000,"N/A")</f>
        <v>0</v>
      </c>
      <c r="EV39" s="65" t="str">
        <f>IFERROR(EV38/EV$8,"")</f>
        <v/>
      </c>
      <c r="EW39" s="61">
        <f>IFERROR(EW38/EW$8,"")</f>
        <v>0</v>
      </c>
      <c r="EX39" s="62" t="e">
        <f>IF((ABS((EV39-EW39)*10000))&lt;100,(EV39-EW39)*10000,"N/A")</f>
        <v>#VALUE!</v>
      </c>
      <c r="EY39" s="65" t="str">
        <f>IFERROR(EY38/EY$8,"")</f>
        <v/>
      </c>
      <c r="EZ39" s="61">
        <f>IFERROR(EZ38/EZ$8,"")</f>
        <v>0</v>
      </c>
      <c r="FA39" s="62" t="e">
        <f>IF((ABS((EY39-EZ39)*10000))&lt;100,(EY39-EZ39)*10000,"N/A")</f>
        <v>#VALUE!</v>
      </c>
    </row>
    <row r="40" spans="1:223" collapsed="1">
      <c r="A40" s="20"/>
      <c r="B40" s="20"/>
      <c r="C40" s="19"/>
      <c r="D40" s="19"/>
      <c r="E40" s="19"/>
      <c r="F40" s="19"/>
      <c r="G40" s="103"/>
      <c r="H40" s="19"/>
      <c r="I40" s="19"/>
      <c r="J40" s="103"/>
      <c r="K40" s="19"/>
      <c r="L40" s="19"/>
      <c r="M40" s="103"/>
      <c r="N40" s="19"/>
      <c r="O40" s="19"/>
      <c r="P40" s="103"/>
      <c r="Q40" s="19"/>
      <c r="R40" s="19"/>
      <c r="S40" s="103"/>
      <c r="T40" s="19"/>
      <c r="U40" s="19"/>
      <c r="V40" s="103"/>
      <c r="W40" s="19"/>
      <c r="X40" s="19"/>
      <c r="Y40" s="103"/>
      <c r="Z40" s="103"/>
      <c r="AA40" s="19"/>
      <c r="AB40" s="19"/>
      <c r="AC40" s="103"/>
      <c r="AD40" s="19"/>
      <c r="AE40" s="19"/>
      <c r="AF40" s="103"/>
      <c r="AG40" s="19"/>
      <c r="AH40" s="19"/>
      <c r="AI40" s="103"/>
      <c r="AJ40" s="19"/>
      <c r="AK40" s="19"/>
      <c r="AL40" s="103"/>
      <c r="AM40" s="19"/>
      <c r="AN40" s="19"/>
      <c r="AO40" s="103"/>
      <c r="AP40" s="19"/>
      <c r="AQ40" s="19"/>
      <c r="AR40" s="103"/>
      <c r="AS40" s="19"/>
      <c r="AT40" s="19"/>
      <c r="AU40" s="103"/>
      <c r="AV40" s="103"/>
      <c r="AW40" s="19"/>
      <c r="AX40" s="19"/>
      <c r="AY40" s="103"/>
      <c r="AZ40" s="19"/>
      <c r="BA40" s="19"/>
      <c r="BB40" s="103"/>
      <c r="BC40" s="19"/>
      <c r="BD40" s="19"/>
      <c r="BE40" s="103"/>
      <c r="BF40" s="19"/>
      <c r="BG40" s="19"/>
      <c r="BH40" s="103"/>
      <c r="BI40" s="19"/>
      <c r="BJ40" s="19"/>
      <c r="BK40" s="103"/>
      <c r="BL40" s="19"/>
      <c r="BM40" s="19"/>
      <c r="BN40" s="103"/>
      <c r="BO40" s="19"/>
      <c r="BP40" s="19"/>
      <c r="BQ40" s="103"/>
      <c r="BR40" s="103"/>
      <c r="BS40" s="19"/>
      <c r="BT40" s="19"/>
      <c r="BU40" s="103"/>
      <c r="BV40" s="19"/>
      <c r="BW40" s="19"/>
      <c r="BX40" s="103"/>
      <c r="BY40" s="19"/>
      <c r="BZ40" s="19"/>
      <c r="CA40" s="103"/>
      <c r="CB40" s="19"/>
      <c r="CC40" s="19"/>
      <c r="CD40" s="103"/>
      <c r="CE40" s="19"/>
      <c r="CF40" s="19"/>
      <c r="CG40" s="103"/>
      <c r="CH40" s="19"/>
      <c r="CI40" s="19"/>
      <c r="CJ40" s="103"/>
      <c r="CK40" s="19"/>
      <c r="CL40" s="19"/>
      <c r="CM40" s="103"/>
      <c r="CN40" s="103"/>
      <c r="CO40" s="19"/>
      <c r="CP40" s="19"/>
      <c r="CQ40" s="103"/>
      <c r="CR40" s="19"/>
      <c r="CS40" s="19"/>
      <c r="CT40" s="103"/>
      <c r="CU40" s="19"/>
      <c r="CV40" s="19"/>
      <c r="CW40" s="103"/>
      <c r="CX40" s="19"/>
      <c r="CY40" s="19"/>
      <c r="CZ40" s="103"/>
      <c r="DA40" s="19"/>
      <c r="DB40" s="19"/>
      <c r="DC40" s="103"/>
      <c r="DD40" s="19"/>
      <c r="DE40" s="19"/>
      <c r="DF40" s="103"/>
      <c r="DG40" s="19"/>
      <c r="DH40" s="19"/>
      <c r="DI40" s="103"/>
      <c r="DJ40" s="103"/>
      <c r="DK40" s="19"/>
      <c r="DL40" s="19"/>
      <c r="DM40" s="103"/>
      <c r="DN40" s="19"/>
      <c r="DO40" s="19"/>
      <c r="DP40" s="103"/>
      <c r="DQ40" s="19"/>
      <c r="DR40" s="19"/>
      <c r="DS40" s="103"/>
      <c r="DT40" s="19"/>
      <c r="DU40" s="19"/>
      <c r="DV40" s="103"/>
      <c r="DW40" s="19"/>
      <c r="DX40" s="19"/>
      <c r="DY40" s="103"/>
      <c r="DZ40" s="19"/>
      <c r="EA40" s="19"/>
      <c r="EB40" s="103"/>
      <c r="EC40" s="19"/>
      <c r="ED40" s="19"/>
      <c r="EE40" s="103"/>
      <c r="EF40" s="103"/>
      <c r="EG40" s="19"/>
      <c r="EH40" s="19"/>
      <c r="EI40" s="103"/>
      <c r="EJ40" s="19"/>
      <c r="EK40" s="19"/>
      <c r="EL40" s="103"/>
      <c r="EM40" s="19"/>
      <c r="EN40" s="19"/>
      <c r="EO40" s="103"/>
      <c r="EP40" s="19"/>
      <c r="EQ40" s="19"/>
      <c r="ER40" s="103"/>
      <c r="ES40" s="19"/>
      <c r="ET40" s="19"/>
      <c r="EU40" s="103"/>
      <c r="EV40" s="19"/>
      <c r="EW40" s="19"/>
      <c r="EX40" s="103"/>
      <c r="EY40" s="19"/>
      <c r="EZ40" s="19"/>
      <c r="FA40" s="103"/>
    </row>
    <row r="41" spans="1:223" outlineLevel="1">
      <c r="A41" s="43"/>
      <c r="B41" s="43"/>
      <c r="C41" s="54" t="s">
        <v>323</v>
      </c>
      <c r="D41" s="44" t="s">
        <v>322</v>
      </c>
      <c r="E41" s="105">
        <v>447.60431599999998</v>
      </c>
      <c r="F41" s="105">
        <v>447.60431599999998</v>
      </c>
      <c r="G41" s="46">
        <f t="shared" ref="G41" si="455">IFERROR(IF((ABS((E41/F41)-1))&lt;100%,(E41/F41)-1,"N/A"),"")</f>
        <v>0</v>
      </c>
      <c r="H41" s="105">
        <v>447.60431599999998</v>
      </c>
      <c r="I41" s="105">
        <v>447.60431599999998</v>
      </c>
      <c r="J41" s="46">
        <f>IF((ABS((H41/I41)-1))&lt;100%,(H41/I41)-1,"N/A")</f>
        <v>0</v>
      </c>
      <c r="K41" s="105">
        <v>447.60431599999998</v>
      </c>
      <c r="L41" s="105">
        <v>447.60431599999998</v>
      </c>
      <c r="M41" s="46">
        <f>IF((ABS((K41/L41)-1))&lt;100%,(K41/L41)-1,"N/A")</f>
        <v>0</v>
      </c>
      <c r="N41" s="105">
        <v>447.60431599999998</v>
      </c>
      <c r="O41" s="105">
        <v>447.60431599999998</v>
      </c>
      <c r="P41" s="46">
        <f>IF((ABS((N41/O41)-1))&lt;100%,(N41/O41)-1,"N/A")</f>
        <v>0</v>
      </c>
      <c r="Q41" s="105">
        <v>447.60431599999998</v>
      </c>
      <c r="R41" s="105">
        <v>447.60431599999998</v>
      </c>
      <c r="S41" s="46">
        <f>IF((ABS((Q41/R41)-1))&lt;100%,(Q41/R41)-1,"N/A")</f>
        <v>0</v>
      </c>
      <c r="T41" s="105">
        <v>447.60431599999998</v>
      </c>
      <c r="U41" s="105">
        <v>447.60431599999998</v>
      </c>
      <c r="V41" s="46">
        <f>IF((ABS((T41/U41)-1))&lt;100%,(T41/U41)-1,"N/A")</f>
        <v>0</v>
      </c>
      <c r="W41" s="105">
        <v>447.60431599999998</v>
      </c>
      <c r="X41" s="105">
        <v>447.60431599999998</v>
      </c>
      <c r="Y41" s="46">
        <f>IF((ABS((W41/X41)-1))&lt;100%,(W41/X41)-1,"N/A")</f>
        <v>0</v>
      </c>
      <c r="Z41" s="47"/>
      <c r="AA41" s="105">
        <v>447.60431599999998</v>
      </c>
      <c r="AB41" s="105">
        <v>447.60431599999998</v>
      </c>
      <c r="AC41" s="46">
        <f>IF((ABS((AA41/AB41)-1))&lt;100%,(AA41/AB41)-1,"N/A")</f>
        <v>0</v>
      </c>
      <c r="AD41" s="105">
        <v>447.60431599999998</v>
      </c>
      <c r="AE41" s="105">
        <v>447.60431599999998</v>
      </c>
      <c r="AF41" s="46">
        <f>IF((ABS((AD41/AE41)-1))&lt;100%,(AD41/AE41)-1,"N/A")</f>
        <v>0</v>
      </c>
      <c r="AG41" s="105">
        <v>447.60431599999998</v>
      </c>
      <c r="AH41" s="105">
        <v>447.60431599999998</v>
      </c>
      <c r="AI41" s="46">
        <f>IF((ABS((AG41/AH41)-1))&lt;100%,(AG41/AH41)-1,"N/A")</f>
        <v>0</v>
      </c>
      <c r="AJ41" s="105">
        <v>447.60431599999998</v>
      </c>
      <c r="AK41" s="105">
        <v>447.60431599999998</v>
      </c>
      <c r="AL41" s="46">
        <f>IF((ABS((AJ41/AK41)-1))&lt;100%,(AJ41/AK41)-1,"N/A")</f>
        <v>0</v>
      </c>
      <c r="AM41" s="105">
        <v>447.60431599999998</v>
      </c>
      <c r="AN41" s="105">
        <v>447.60431599999998</v>
      </c>
      <c r="AO41" s="46">
        <f>IF((ABS((AM41/AN41)-1))&lt;100%,(AM41/AN41)-1,"N/A")</f>
        <v>0</v>
      </c>
      <c r="AP41" s="105">
        <v>447.60431599999998</v>
      </c>
      <c r="AQ41" s="105">
        <v>447.60431599999998</v>
      </c>
      <c r="AR41" s="46">
        <f>IF((ABS((AP41/AQ41)-1))&lt;100%,(AP41/AQ41)-1,"N/A")</f>
        <v>0</v>
      </c>
      <c r="AS41" s="105">
        <v>447.60431599999998</v>
      </c>
      <c r="AT41" s="105">
        <v>447.60431599999998</v>
      </c>
      <c r="AU41" s="46">
        <f>IF((ABS((AS41/AT41)-1))&lt;100%,(AS41/AT41)-1,"N/A")</f>
        <v>0</v>
      </c>
      <c r="AV41" s="48"/>
      <c r="AW41" s="105">
        <v>447.60431599999998</v>
      </c>
      <c r="AX41" s="105">
        <v>447.60431599999998</v>
      </c>
      <c r="AY41" s="46">
        <f>IF((ABS((AW41/AX41)-1))&lt;100%,(AW41/AX41)-1,"N/A")</f>
        <v>0</v>
      </c>
      <c r="AZ41" s="105">
        <v>447.60431599999998</v>
      </c>
      <c r="BA41" s="105">
        <v>447.60431599999998</v>
      </c>
      <c r="BB41" s="46">
        <f>IF((ABS((AZ41/BA41)-1))&lt;100%,(AZ41/BA41)-1,"N/A")</f>
        <v>0</v>
      </c>
      <c r="BC41" s="105">
        <v>447.60431599999998</v>
      </c>
      <c r="BD41" s="105">
        <v>447.60431599999998</v>
      </c>
      <c r="BE41" s="46">
        <f>IF((ABS((BC41/BD41)-1))&lt;100%,(BC41/BD41)-1,"N/A")</f>
        <v>0</v>
      </c>
      <c r="BF41" s="105">
        <v>447.60431599999998</v>
      </c>
      <c r="BG41" s="105">
        <v>447.60431599999998</v>
      </c>
      <c r="BH41" s="46">
        <f>IF((ABS((BF41/BG41)-1))&lt;100%,(BF41/BG41)-1,"N/A")</f>
        <v>0</v>
      </c>
      <c r="BI41" s="105">
        <v>447.60431599999998</v>
      </c>
      <c r="BJ41" s="105">
        <v>447.60431599999998</v>
      </c>
      <c r="BK41" s="46">
        <f>IF((ABS((BI41/BJ41)-1))&lt;100%,(BI41/BJ41)-1,"N/A")</f>
        <v>0</v>
      </c>
      <c r="BL41" s="105">
        <v>447.60431599999998</v>
      </c>
      <c r="BM41" s="105">
        <v>447.60431599999998</v>
      </c>
      <c r="BN41" s="46">
        <f>IF((ABS((BL41/BM41)-1))&lt;100%,(BL41/BM41)-1,"N/A")</f>
        <v>0</v>
      </c>
      <c r="BO41" s="105">
        <v>447.60431599999998</v>
      </c>
      <c r="BP41" s="105">
        <v>447.60431599999998</v>
      </c>
      <c r="BQ41" s="46">
        <f>IF((ABS((BO41/BP41)-1))&lt;100%,(BO41/BP41)-1,"N/A")</f>
        <v>0</v>
      </c>
      <c r="BR41" s="48"/>
      <c r="BS41" s="105">
        <v>447.60431599999998</v>
      </c>
      <c r="BT41" s="105">
        <v>447.60431599999998</v>
      </c>
      <c r="BU41" s="46">
        <f>IF((ABS((BS41/BT41)-1))&lt;100%,(BS41/BT41)-1,"N/A")</f>
        <v>0</v>
      </c>
      <c r="BV41" s="105">
        <v>447.60431599999998</v>
      </c>
      <c r="BW41" s="105">
        <v>447.60431599999998</v>
      </c>
      <c r="BX41" s="46">
        <f>IF((ABS((BV41/BW41)-1))&lt;100%,(BV41/BW41)-1,"N/A")</f>
        <v>0</v>
      </c>
      <c r="BY41" s="105">
        <v>447.60431599999998</v>
      </c>
      <c r="BZ41" s="105">
        <v>447.60431599999998</v>
      </c>
      <c r="CA41" s="46">
        <f>IF((ABS((BY41/BZ41)-1))&lt;100%,(BY41/BZ41)-1,"N/A")</f>
        <v>0</v>
      </c>
      <c r="CB41" s="105">
        <v>447.60431599999998</v>
      </c>
      <c r="CC41" s="105">
        <v>447.60431599999998</v>
      </c>
      <c r="CD41" s="46">
        <f>IF((ABS((CB41/CC41)-1))&lt;100%,(CB41/CC41)-1,"N/A")</f>
        <v>0</v>
      </c>
      <c r="CE41" s="105">
        <v>447.60431599999998</v>
      </c>
      <c r="CF41" s="105">
        <v>447.60431599999998</v>
      </c>
      <c r="CG41" s="46">
        <f>IF((ABS((CE41/CF41)-1))&lt;100%,(CE41/CF41)-1,"N/A")</f>
        <v>0</v>
      </c>
      <c r="CH41" s="105">
        <v>447.60431599999998</v>
      </c>
      <c r="CI41" s="105">
        <v>447.60431599999998</v>
      </c>
      <c r="CJ41" s="46">
        <f>IF((ABS((CH41/CI41)-1))&lt;100%,(CH41/CI41)-1,"N/A")</f>
        <v>0</v>
      </c>
      <c r="CK41" s="105">
        <v>447.60431599999998</v>
      </c>
      <c r="CL41" s="105">
        <v>447.60431599999998</v>
      </c>
      <c r="CM41" s="46">
        <f>IF((ABS((CK41/CL41)-1))&lt;100%,(CK41/CL41)-1,"N/A")</f>
        <v>0</v>
      </c>
      <c r="CN41" s="48"/>
      <c r="CO41" s="105">
        <v>447.60431599999998</v>
      </c>
      <c r="CP41" s="105">
        <v>447.60431599999998</v>
      </c>
      <c r="CQ41" s="46">
        <f>IF((ABS((CO41/CP41)-1))&lt;100%,(CO41/CP41)-1,"N/A")</f>
        <v>0</v>
      </c>
      <c r="CR41" s="105">
        <v>447.60431599999998</v>
      </c>
      <c r="CS41" s="105">
        <v>447.60431599999998</v>
      </c>
      <c r="CT41" s="46">
        <f>IF((ABS((CR41/CS41)-1))&lt;100%,(CR41/CS41)-1,"N/A")</f>
        <v>0</v>
      </c>
      <c r="CU41" s="105">
        <v>447.60431599999998</v>
      </c>
      <c r="CV41" s="105">
        <v>447.60431599999998</v>
      </c>
      <c r="CW41" s="46">
        <f>IF((ABS((CU41/CV41)-1))&lt;100%,(CU41/CV41)-1,"N/A")</f>
        <v>0</v>
      </c>
      <c r="CX41" s="105">
        <v>447.60431599999998</v>
      </c>
      <c r="CY41" s="105">
        <v>447.60431599999998</v>
      </c>
      <c r="CZ41" s="46">
        <f>IF((ABS((CX41/CY41)-1))&lt;100%,(CX41/CY41)-1,"N/A")</f>
        <v>0</v>
      </c>
      <c r="DA41" s="105">
        <v>447.60431599999998</v>
      </c>
      <c r="DB41" s="105">
        <v>447.60431599999998</v>
      </c>
      <c r="DC41" s="46">
        <f>IF((ABS((DA41/DB41)-1))&lt;100%,(DA41/DB41)-1,"N/A")</f>
        <v>0</v>
      </c>
      <c r="DD41" s="105">
        <v>447.60431599999998</v>
      </c>
      <c r="DE41" s="105">
        <v>447.60431599999998</v>
      </c>
      <c r="DF41" s="46">
        <f>IF((ABS((DD41/DE41)-1))&lt;100%,(DD41/DE41)-1,"N/A")</f>
        <v>0</v>
      </c>
      <c r="DG41" s="105">
        <v>447.60431599999998</v>
      </c>
      <c r="DH41" s="105">
        <v>447.60431599999998</v>
      </c>
      <c r="DI41" s="46">
        <f>IF((ABS((DG41/DH41)-1))&lt;100%,(DG41/DH41)-1,"N/A")</f>
        <v>0</v>
      </c>
      <c r="DJ41" s="48"/>
      <c r="DK41" s="105">
        <v>447.60431599999998</v>
      </c>
      <c r="DL41" s="105">
        <v>447.60431599999998</v>
      </c>
      <c r="DM41" s="46">
        <f>IF((ABS((DK41/DL41)-1))&lt;100%,(DK41/DL41)-1,"N/A")</f>
        <v>0</v>
      </c>
      <c r="DN41" s="105">
        <v>447.60431599999998</v>
      </c>
      <c r="DO41" s="105">
        <v>447.60431599999998</v>
      </c>
      <c r="DP41" s="46">
        <f>IF((ABS((DN41/DO41)-1))&lt;100%,(DN41/DO41)-1,"N/A")</f>
        <v>0</v>
      </c>
      <c r="DQ41" s="105">
        <v>447.60431599999998</v>
      </c>
      <c r="DR41" s="105">
        <v>447.60431599999998</v>
      </c>
      <c r="DS41" s="46">
        <f>IF((ABS((DQ41/DR41)-1))&lt;100%,(DQ41/DR41)-1,"N/A")</f>
        <v>0</v>
      </c>
      <c r="DT41" s="105">
        <v>447.60431599999998</v>
      </c>
      <c r="DU41" s="105">
        <v>447.60431599999998</v>
      </c>
      <c r="DV41" s="46">
        <f>IF((ABS((DT41/DU41)-1))&lt;100%,(DT41/DU41)-1,"N/A")</f>
        <v>0</v>
      </c>
      <c r="DW41" s="105">
        <v>447.60431599999998</v>
      </c>
      <c r="DX41" s="105">
        <v>447.60431599999998</v>
      </c>
      <c r="DY41" s="46">
        <f>IF((ABS((DW41/DX41)-1))&lt;100%,(DW41/DX41)-1,"N/A")</f>
        <v>0</v>
      </c>
      <c r="DZ41" s="105">
        <v>447.60431599999998</v>
      </c>
      <c r="EA41" s="105">
        <v>447.60431599999998</v>
      </c>
      <c r="EB41" s="46">
        <f>IF((ABS((DZ41/EA41)-1))&lt;100%,(DZ41/EA41)-1,"N/A")</f>
        <v>0</v>
      </c>
      <c r="EC41" s="105">
        <v>447.60431599999998</v>
      </c>
      <c r="ED41" s="105">
        <v>447.60431599999998</v>
      </c>
      <c r="EE41" s="46">
        <f>IF((ABS((EC41/ED41)-1))&lt;100%,(EC41/ED41)-1,"N/A")</f>
        <v>0</v>
      </c>
      <c r="EF41" s="48"/>
      <c r="EG41" s="105">
        <v>447.60431599999998</v>
      </c>
      <c r="EH41" s="105">
        <v>447.60431599999998</v>
      </c>
      <c r="EI41" s="46">
        <f>IF((ABS((EG41/EH41)-1))&lt;100%,(EG41/EH41)-1,"N/A")</f>
        <v>0</v>
      </c>
      <c r="EJ41" s="105">
        <v>432.62145299999997</v>
      </c>
      <c r="EK41" s="105">
        <v>447.60431599999998</v>
      </c>
      <c r="EL41" s="46">
        <f>IF((ABS((EJ41/EK41)-1))&lt;100%,(EJ41/EK41)-1,"N/A")</f>
        <v>-3.347345515765765E-2</v>
      </c>
      <c r="EM41" s="105">
        <v>447.60431599999998</v>
      </c>
      <c r="EN41" s="105">
        <v>447.60431599999998</v>
      </c>
      <c r="EO41" s="46">
        <f>IF((ABS((EM41/EN41)-1))&lt;100%,(EM41/EN41)-1,"N/A")</f>
        <v>0</v>
      </c>
      <c r="EP41" s="105">
        <v>447.60431599999998</v>
      </c>
      <c r="EQ41" s="105">
        <v>447.60431599999998</v>
      </c>
      <c r="ER41" s="46">
        <f>IF((ABS((EP41/EQ41)-1))&lt;100%,(EP41/EQ41)-1,"N/A")</f>
        <v>0</v>
      </c>
      <c r="ES41" s="105">
        <v>432.62145299999997</v>
      </c>
      <c r="ET41" s="105">
        <v>447.60431599999998</v>
      </c>
      <c r="EU41" s="46">
        <f>IF((ABS((ES41/ET41)-1))&lt;100%,(ES41/ET41)-1,"N/A")</f>
        <v>-3.347345515765765E-2</v>
      </c>
      <c r="EV41" s="105">
        <v>447.60431599999998</v>
      </c>
      <c r="EW41" s="105">
        <v>447.60431599999998</v>
      </c>
      <c r="EX41" s="46">
        <f>IF((ABS((EV41/EW41)-1))&lt;100%,(EV41/EW41)-1,"N/A")</f>
        <v>0</v>
      </c>
      <c r="EY41" s="105">
        <v>447.60431599999998</v>
      </c>
      <c r="EZ41" s="105">
        <v>447.60431599999998</v>
      </c>
      <c r="FA41" s="46">
        <f>IF((ABS((EY41/EZ41)-1))&lt;100%,(EY41/EZ41)-1,"N/A")</f>
        <v>0</v>
      </c>
    </row>
    <row r="42" spans="1:223">
      <c r="A42" s="50"/>
      <c r="B42" s="50"/>
      <c r="C42" s="407" t="s">
        <v>324</v>
      </c>
      <c r="D42" s="398" t="s">
        <v>325</v>
      </c>
      <c r="E42" s="408">
        <f>+E29/E41</f>
        <v>1.6979282210495934</v>
      </c>
      <c r="F42" s="408">
        <f>+F29/F41</f>
        <v>151.66520422917461</v>
      </c>
      <c r="G42" s="400">
        <f>IF((ABS((E42/F42)-1))&lt;100%,(E42/F42)-1,"N/A")</f>
        <v>-0.9888047609227234</v>
      </c>
      <c r="H42" s="408">
        <f>+H29/H41</f>
        <v>-108.24962644015255</v>
      </c>
      <c r="I42" s="408">
        <f>+I29/I41</f>
        <v>359.21458809168411</v>
      </c>
      <c r="J42" s="400" t="str">
        <f>IF((ABS((H42/I42)-1))&lt;100%,(H42/I42)-1,"N/A")</f>
        <v>N/A</v>
      </c>
      <c r="K42" s="408">
        <f>+K29/K41</f>
        <v>-224.03269230317252</v>
      </c>
      <c r="L42" s="408">
        <f>+L29/L41</f>
        <v>328.74124475600456</v>
      </c>
      <c r="M42" s="400" t="str">
        <f>IF((ABS((K42/L42)-1))&lt;100%,(K42/L42)-1,"N/A")</f>
        <v>N/A</v>
      </c>
      <c r="N42" s="408">
        <f>+N29/N41</f>
        <v>427.83099526681065</v>
      </c>
      <c r="O42" s="408">
        <f>+O29/O41</f>
        <v>441.63783264324019</v>
      </c>
      <c r="P42" s="400">
        <f>IF((ABS((N42/O42)-1))&lt;100%,(N42/O42)-1,"N/A")</f>
        <v>-3.1262804850287429E-2</v>
      </c>
      <c r="Q42" s="408">
        <f>+Q29/Q41</f>
        <v>-106.55169821910297</v>
      </c>
      <c r="R42" s="408">
        <f>+R29/R41</f>
        <v>510.87755820477838</v>
      </c>
      <c r="S42" s="400" t="str">
        <f>IF((ABS((Q42/R42)-1))&lt;100%,(Q42/R42)-1,"N/A")</f>
        <v>N/A</v>
      </c>
      <c r="T42" s="408">
        <f>+T29/T41</f>
        <v>-330.5843905222755</v>
      </c>
      <c r="U42" s="408">
        <f>+U29/U41</f>
        <v>839.62103707686322</v>
      </c>
      <c r="V42" s="400" t="str">
        <f>IF((ABS((T42/U42)-1))&lt;100%,(T42/U42)-1,"N/A")</f>
        <v>N/A</v>
      </c>
      <c r="W42" s="408">
        <f>+W29/W41</f>
        <v>97.245489413466586</v>
      </c>
      <c r="X42" s="408">
        <f>+X29/X41</f>
        <v>1281.2544014879429</v>
      </c>
      <c r="Y42" s="400">
        <f>IF((ABS((W42/X42)-1))&lt;100%,(W42/X42)-1,"N/A")</f>
        <v>-0.92410134216863282</v>
      </c>
      <c r="Z42" s="401"/>
      <c r="AA42" s="408">
        <f>+AA29/AA41</f>
        <v>-16.963643397933634</v>
      </c>
      <c r="AB42" s="408">
        <f>+AB29/AB41</f>
        <v>1.6979282210495934</v>
      </c>
      <c r="AC42" s="400" t="str">
        <f>IF((ABS((AA42/AB42)-1))&lt;100%,(AA42/AB42)-1,"N/A")</f>
        <v>N/A</v>
      </c>
      <c r="AD42" s="408">
        <f>+AD29/AD41</f>
        <v>154.74158207178681</v>
      </c>
      <c r="AE42" s="408">
        <f>+AE29/AE41</f>
        <v>-108.24962644015255</v>
      </c>
      <c r="AF42" s="400" t="str">
        <f>IF((ABS((AD42/AE42)-1))&lt;100%,(AD42/AE42)-1,"N/A")</f>
        <v>N/A</v>
      </c>
      <c r="AG42" s="408">
        <f>+AG29/AG41</f>
        <v>-69.99709091276948</v>
      </c>
      <c r="AH42" s="408">
        <f>+AH29/AH41</f>
        <v>-224.03269230317252</v>
      </c>
      <c r="AI42" s="400">
        <f>IF((ABS((AG42/AH42)-1))&lt;100%,(AG42/AH42)-1,"N/A")</f>
        <v>-0.68755858712778473</v>
      </c>
      <c r="AJ42" s="408">
        <f>+AJ29/AJ41</f>
        <v>418.61526643545591</v>
      </c>
      <c r="AK42" s="408">
        <f>+AK29/AK41</f>
        <v>427.83099526681065</v>
      </c>
      <c r="AL42" s="400">
        <f>IF((ABS((AJ42/AK42)-1))&lt;100%,(AJ42/AK42)-1,"N/A")</f>
        <v>-2.1540582457349688E-2</v>
      </c>
      <c r="AM42" s="408">
        <f>+AM29/AM41</f>
        <v>137.77793867385319</v>
      </c>
      <c r="AN42" s="408">
        <f>+AN29/AN41</f>
        <v>-106.55169821910297</v>
      </c>
      <c r="AO42" s="400" t="str">
        <f>IF((ABS((AM42/AN42)-1))&lt;100%,(AM42/AN42)-1,"N/A")</f>
        <v>N/A</v>
      </c>
      <c r="AP42" s="408">
        <f>+AP29/AP41</f>
        <v>67.780847761083706</v>
      </c>
      <c r="AQ42" s="408">
        <f>+AQ29/AQ41</f>
        <v>-330.5843905222755</v>
      </c>
      <c r="AR42" s="400" t="str">
        <f>IF((ABS((AP42/AQ42)-1))&lt;100%,(AP42/AQ42)-1,"N/A")</f>
        <v>N/A</v>
      </c>
      <c r="AS42" s="408">
        <f>+AS29/AS41</f>
        <v>486.3961141965396</v>
      </c>
      <c r="AT42" s="408">
        <f>+AT29/AT41</f>
        <v>97.245489413466586</v>
      </c>
      <c r="AU42" s="400" t="str">
        <f>IF((ABS((AS42/AT42)-1))&lt;100%,(AS42/AT42)-1,"N/A")</f>
        <v>N/A</v>
      </c>
      <c r="AV42" s="402"/>
      <c r="AW42" s="408">
        <v>21.208463950557618</v>
      </c>
      <c r="AX42" s="408">
        <f>+AX29/AX41</f>
        <v>-16.963643397933634</v>
      </c>
      <c r="AY42" s="400" t="str">
        <f>IF((ABS((AW42/AX42)-1))&lt;100%,(AW42/AX42)-1,"N/A")</f>
        <v>N/A</v>
      </c>
      <c r="AZ42" s="408">
        <v>255.60522075037366</v>
      </c>
      <c r="BA42" s="408">
        <f>+BA29/BA41</f>
        <v>154.74158207178681</v>
      </c>
      <c r="BB42" s="400">
        <f>IF((ABS((AZ42/BA42)-1))&lt;100%,(AZ42/BA42)-1,"N/A")</f>
        <v>0.65181987496932003</v>
      </c>
      <c r="BC42" s="408">
        <v>-70.370188298184331</v>
      </c>
      <c r="BD42" s="408">
        <f>+BD29/BD41</f>
        <v>-69.99709091276948</v>
      </c>
      <c r="BE42" s="400">
        <f>IF((ABS((BC42/BD42)-1))&lt;100%,(BC42/BD42)-1,"N/A")</f>
        <v>5.3301841626505198E-3</v>
      </c>
      <c r="BF42" s="408">
        <v>359.16320342183656</v>
      </c>
      <c r="BG42" s="408">
        <f>+BG29/BG41</f>
        <v>418.61526643545591</v>
      </c>
      <c r="BH42" s="400">
        <f>IF((ABS((BF42/BG42)-1))&lt;100%,(BF42/BG42)-1,"N/A")</f>
        <v>-0.14202077129164126</v>
      </c>
      <c r="BI42" s="408">
        <v>276.81368470093128</v>
      </c>
      <c r="BJ42" s="408">
        <f>+BJ29/BJ41</f>
        <v>137.77793867385319</v>
      </c>
      <c r="BK42" s="400" t="str">
        <f>IF((ABS((BI42/BJ42)-1))&lt;100%,(BI42/BJ42)-1,"N/A")</f>
        <v>N/A</v>
      </c>
      <c r="BL42" s="408">
        <v>206.44349640274694</v>
      </c>
      <c r="BM42" s="408">
        <f>+BM29/BM41</f>
        <v>67.780847761083706</v>
      </c>
      <c r="BN42" s="400" t="str">
        <f>IF((ABS((BL42/BM42)-1))&lt;100%,(BL42/BM42)-1,"N/A")</f>
        <v>N/A</v>
      </c>
      <c r="BO42" s="408">
        <v>565.60669982458353</v>
      </c>
      <c r="BP42" s="408">
        <f>+BP29/BP41</f>
        <v>486.3961141965396</v>
      </c>
      <c r="BQ42" s="400">
        <f>IF((ABS((BO42/BP42)-1))&lt;100%,(BO42/BP42)-1,"N/A")</f>
        <v>0.16285201159324458</v>
      </c>
      <c r="BR42" s="402"/>
      <c r="BS42" s="408">
        <f>+BS29/BS41</f>
        <v>-27.571226547332937</v>
      </c>
      <c r="BT42" s="408">
        <f>+BT29/BT41</f>
        <v>21.208463950557618</v>
      </c>
      <c r="BU42" s="400" t="str">
        <f>IF((ABS((BS42/BT42)-1))&lt;100%,(BS42/BT42)-1,"N/A")</f>
        <v>N/A</v>
      </c>
      <c r="BV42" s="408">
        <f>+BV29/BV41</f>
        <v>-40.685487938860717</v>
      </c>
      <c r="BW42" s="408">
        <f>+BW29/BW41</f>
        <v>255.60522075037366</v>
      </c>
      <c r="BX42" s="400" t="str">
        <f>IF((ABS((BV42/BW42)-1))&lt;100%,(BV42/BW42)-1,"N/A")</f>
        <v>N/A</v>
      </c>
      <c r="BY42" s="408">
        <f>+BY29/BY41</f>
        <v>24.649002714263371</v>
      </c>
      <c r="BZ42" s="408">
        <f>+BZ29/BZ41</f>
        <v>-70.370188298184331</v>
      </c>
      <c r="CA42" s="400" t="str">
        <f>IF((ABS((BY42/BZ42)-1))&lt;100%,(BY42/BZ42)-1,"N/A")</f>
        <v>N/A</v>
      </c>
      <c r="CB42" s="408">
        <f>+CB29/CB41</f>
        <v>172.29726623100748</v>
      </c>
      <c r="CC42" s="408">
        <f>+CC29/CC41</f>
        <v>359.16320342183656</v>
      </c>
      <c r="CD42" s="400">
        <f>IF((ABS((CB42/CC42)-1))&lt;100%,(CB42/CC42)-1,"N/A")</f>
        <v>-0.52028140803543099</v>
      </c>
      <c r="CE42" s="408">
        <f>+CE29/CE41</f>
        <v>-68.256714486193658</v>
      </c>
      <c r="CF42" s="408">
        <f>+CF29/CF41</f>
        <v>276.81368470093128</v>
      </c>
      <c r="CG42" s="400" t="str">
        <f>IF((ABS((CE42/CF42)-1))&lt;100%,(CE42/CF42)-1,"N/A")</f>
        <v>N/A</v>
      </c>
      <c r="CH42" s="408">
        <f>+CH29/CH41</f>
        <v>-43.607711771930276</v>
      </c>
      <c r="CI42" s="408">
        <f>+CI29/CI41</f>
        <v>206.44349640274694</v>
      </c>
      <c r="CJ42" s="400" t="str">
        <f>IF((ABS((CH42/CI42)-1))&lt;100%,(CH42/CI42)-1,"N/A")</f>
        <v>N/A</v>
      </c>
      <c r="CK42" s="408">
        <f>+CK29/CK41</f>
        <v>128.68955445907721</v>
      </c>
      <c r="CL42" s="408">
        <f>+CL29/CL41</f>
        <v>565.60669982458353</v>
      </c>
      <c r="CM42" s="400">
        <f>IF((ABS((CK42/CL42)-1))&lt;100%,(CK42/CL42)-1,"N/A")</f>
        <v>-0.77247519433735701</v>
      </c>
      <c r="CN42" s="402"/>
      <c r="CO42" s="408">
        <f>+CO29/CO41</f>
        <v>49.121510258180798</v>
      </c>
      <c r="CP42" s="408">
        <f>+CP29/CP41</f>
        <v>-27.571226547332937</v>
      </c>
      <c r="CQ42" s="400" t="str">
        <f>IF((ABS((CO42/CP42)-1))&lt;100%,(CO42/CP42)-1,"N/A")</f>
        <v>N/A</v>
      </c>
      <c r="CR42" s="408">
        <f>+CR29/CR41</f>
        <v>28.567642319159408</v>
      </c>
      <c r="CS42" s="408">
        <f>+CS29/CS41</f>
        <v>-40.685487938860717</v>
      </c>
      <c r="CT42" s="400" t="str">
        <f>IF((ABS((CR42/CS42)-1))&lt;100%,(CR42/CS42)-1,"N/A")</f>
        <v>N/A</v>
      </c>
      <c r="CU42" s="408">
        <f>+CU29/CU41</f>
        <v>115.75849058613636</v>
      </c>
      <c r="CV42" s="408">
        <f>+CV29/CV41</f>
        <v>24.649002714263371</v>
      </c>
      <c r="CW42" s="400" t="str">
        <f>IF((ABS((CU42/CV42)-1))&lt;100%,(CU42/CV42)-1,"N/A")</f>
        <v>N/A</v>
      </c>
      <c r="CX42" s="408">
        <f>+CX29/CX41</f>
        <v>322.34720453410466</v>
      </c>
      <c r="CY42" s="408">
        <f>+CY29/CY41</f>
        <v>172.29726623100748</v>
      </c>
      <c r="CZ42" s="400">
        <f>IF((ABS((CX42/CY42)-1))&lt;100%,(CX42/CY42)-1,"N/A")</f>
        <v>0.87087823031340372</v>
      </c>
      <c r="DA42" s="408">
        <f>+DA29/DA41</f>
        <v>77.689152577340209</v>
      </c>
      <c r="DB42" s="408">
        <f>+DB29/DB41</f>
        <v>-68.256714486193658</v>
      </c>
      <c r="DC42" s="400" t="str">
        <f>IF((ABS((DA42/DB42)-1))&lt;100%,(DA42/DB42)-1,"N/A")</f>
        <v>N/A</v>
      </c>
      <c r="DD42" s="408">
        <f>+DD29/DD41</f>
        <v>193.44764316347656</v>
      </c>
      <c r="DE42" s="408">
        <f>+DE29/DE41</f>
        <v>-43.607711771930276</v>
      </c>
      <c r="DF42" s="400" t="str">
        <f>IF((ABS((DD42/DE42)-1))&lt;100%,(DD42/DE42)-1,"N/A")</f>
        <v>N/A</v>
      </c>
      <c r="DG42" s="408">
        <f>+DG29/DG41</f>
        <v>515.79484769758119</v>
      </c>
      <c r="DH42" s="408">
        <f>+DH29/DH41</f>
        <v>128.68955445907721</v>
      </c>
      <c r="DI42" s="400" t="str">
        <f>IF((ABS((DG42/DH42)-1))&lt;100%,(DG42/DH42)-1,"N/A")</f>
        <v>N/A</v>
      </c>
      <c r="DJ42" s="402"/>
      <c r="DK42" s="408">
        <f>+DK29/DK41</f>
        <v>189.80379983646091</v>
      </c>
      <c r="DL42" s="408">
        <f>+DL29/DL41</f>
        <v>49.121510258180798</v>
      </c>
      <c r="DM42" s="400" t="str">
        <f>IF((ABS((DK42/DL42)-1))&lt;100%,(DK42/DL42)-1,"N/A")</f>
        <v>N/A</v>
      </c>
      <c r="DN42" s="408">
        <f>+DN29/DN41</f>
        <v>113.36798638018496</v>
      </c>
      <c r="DO42" s="408">
        <f>+DO29/DO41</f>
        <v>28.567642319159408</v>
      </c>
      <c r="DP42" s="400">
        <f t="shared" ref="DP42" si="456">(DN42-DO42)/ABS(DO42)</f>
        <v>2.9684054117463052</v>
      </c>
      <c r="DQ42" s="408">
        <f>+DQ29/DQ41</f>
        <v>282.20237268668342</v>
      </c>
      <c r="DR42" s="408">
        <f>+DR29/DR41</f>
        <v>115.75849058613636</v>
      </c>
      <c r="DS42" s="400" t="str">
        <f>IF((ABS((DQ42/DR42)-1))&lt;100%,(DQ42/DR42)-1,"N/A")</f>
        <v>N/A</v>
      </c>
      <c r="DT42" s="408">
        <f>+DT29/DT41</f>
        <v>475.1182962230418</v>
      </c>
      <c r="DU42" s="408">
        <f>+DU29/DU41</f>
        <v>322.34720453410466</v>
      </c>
      <c r="DV42" s="400">
        <f>IF((ABS((DT42/DU42)-1))&lt;100%,(DT42/DU42)-1,"N/A")</f>
        <v>0.47393335366360767</v>
      </c>
      <c r="DW42" s="408">
        <f>+DW29/DW41</f>
        <v>303.1717862166459</v>
      </c>
      <c r="DX42" s="408">
        <f>+DX29/DX41</f>
        <v>77.689152577340209</v>
      </c>
      <c r="DY42" s="400">
        <f t="shared" ref="DY42" si="457">(DW42-DX42)/ABS(DX42)</f>
        <v>2.902369586472652</v>
      </c>
      <c r="DZ42" s="408">
        <f>+DZ29/DZ41</f>
        <v>585.37415890332932</v>
      </c>
      <c r="EA42" s="408">
        <f>+EA29/EA41</f>
        <v>193.44764316347656</v>
      </c>
      <c r="EB42" s="400" t="str">
        <f>IF((ABS((DZ42/EA42)-1))&lt;100%,(DZ42/EA42)-1,"N/A")</f>
        <v>N/A</v>
      </c>
      <c r="EC42" s="408">
        <f>+EC29/EC41</f>
        <v>1060.4924551263712</v>
      </c>
      <c r="ED42" s="408">
        <f>+ED29/ED41</f>
        <v>515.79484769758119</v>
      </c>
      <c r="EE42" s="400" t="str">
        <f>IF((ABS((EC42/ED42)-1))&lt;100%,(EC42/ED42)-1,"N/A")</f>
        <v>N/A</v>
      </c>
      <c r="EF42" s="402"/>
      <c r="EG42" s="408">
        <f>+EG29/EG41</f>
        <v>144.1876177083154</v>
      </c>
      <c r="EH42" s="408">
        <f>+EH29/EH41</f>
        <v>189.80379983646091</v>
      </c>
      <c r="EI42" s="400">
        <f>IF((ABS((EG42/EH42)-1))&lt;100%,(EG42/EH42)-1,"N/A")</f>
        <v>-0.24033334510399373</v>
      </c>
      <c r="EJ42" s="408">
        <f>+EJ29/EJ41</f>
        <v>143.92258998769532</v>
      </c>
      <c r="EK42" s="408">
        <f>+EK29/EK41</f>
        <v>113.36798638018496</v>
      </c>
      <c r="EL42" s="400">
        <f t="shared" ref="EL42" si="458">(EJ42-EK42)/ABS(EK42)</f>
        <v>0.26951703547987554</v>
      </c>
      <c r="EM42" s="408">
        <f>+EM29/EM41</f>
        <v>-283.29262133388369</v>
      </c>
      <c r="EN42" s="408">
        <f>+EN29/EN41</f>
        <v>282.20237268668342</v>
      </c>
      <c r="EO42" s="400" t="str">
        <f>IF((ABS((EM42/EN42)-1))&lt;100%,(EM42/EN42)-1,"N/A")</f>
        <v>N/A</v>
      </c>
      <c r="EP42" s="408">
        <f>+EP29/EP41</f>
        <v>0</v>
      </c>
      <c r="EQ42" s="408">
        <f>+EQ29/EQ41</f>
        <v>475.1182962230418</v>
      </c>
      <c r="ER42" s="400" t="str">
        <f>IF((ABS((EP42/EQ42)-1))&lt;100%,(EP42/EQ42)-1,"N/A")</f>
        <v>N/A</v>
      </c>
      <c r="ES42" s="408">
        <f>+ES29/ES41</f>
        <v>293.10381887141415</v>
      </c>
      <c r="ET42" s="408">
        <f>+ET29/ET41</f>
        <v>303.1717862166459</v>
      </c>
      <c r="EU42" s="400">
        <f t="shared" ref="EU42" si="459">(ES42-ET42)/ABS(ET42)</f>
        <v>-3.3208787238655522E-2</v>
      </c>
      <c r="EV42" s="408">
        <f>+EV29/EV41</f>
        <v>0</v>
      </c>
      <c r="EW42" s="408">
        <f>+EW29/EW41</f>
        <v>585.37415890332932</v>
      </c>
      <c r="EX42" s="400" t="str">
        <f>IF((ABS((EV42/EW42)-1))&lt;100%,(EV42/EW42)-1,"N/A")</f>
        <v>N/A</v>
      </c>
      <c r="EY42" s="408">
        <f>+EY29/EY41</f>
        <v>0</v>
      </c>
      <c r="EZ42" s="408">
        <f>+EZ29/EZ41</f>
        <v>1060.4924551263712</v>
      </c>
      <c r="FA42" s="400" t="str">
        <f>IF((ABS((EY42/EZ42)-1))&lt;100%,(EY42/EZ42)-1,"N/A")</f>
        <v>N/A</v>
      </c>
    </row>
    <row r="43" spans="1:223">
      <c r="A43" s="20"/>
      <c r="B43" s="20"/>
      <c r="C43" s="19"/>
      <c r="D43" s="19"/>
      <c r="E43" s="19"/>
      <c r="F43" s="19"/>
      <c r="G43" s="103"/>
      <c r="H43" s="19"/>
      <c r="I43" s="19"/>
      <c r="J43" s="103"/>
      <c r="K43" s="19"/>
      <c r="L43" s="19"/>
      <c r="M43" s="103"/>
      <c r="N43" s="19"/>
      <c r="O43" s="19"/>
      <c r="P43" s="103"/>
      <c r="Q43" s="19"/>
      <c r="R43" s="19"/>
      <c r="S43" s="103"/>
      <c r="T43" s="19"/>
      <c r="U43" s="19"/>
      <c r="V43" s="103"/>
      <c r="W43" s="19"/>
      <c r="X43" s="19"/>
      <c r="Y43" s="103"/>
      <c r="Z43" s="103"/>
      <c r="AA43" s="19"/>
      <c r="AB43" s="19"/>
      <c r="AC43" s="103"/>
      <c r="AD43" s="19"/>
      <c r="AE43" s="19"/>
      <c r="AF43" s="103"/>
      <c r="AG43" s="19"/>
      <c r="AH43" s="19"/>
      <c r="AI43" s="103"/>
      <c r="AJ43" s="19"/>
      <c r="AK43" s="19"/>
      <c r="AL43" s="103"/>
      <c r="AM43" s="19"/>
      <c r="AN43" s="19"/>
      <c r="AO43" s="103"/>
      <c r="AQ43" s="19"/>
      <c r="AR43" s="103"/>
      <c r="AT43" s="19"/>
      <c r="AU43" s="103"/>
      <c r="AV43" s="103"/>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K43" s="25"/>
      <c r="DL43" s="25"/>
      <c r="DM43" s="25"/>
      <c r="DN43" s="25"/>
      <c r="DO43" s="25"/>
      <c r="DP43" s="25"/>
      <c r="DQ43" s="25"/>
      <c r="DR43" s="25"/>
      <c r="DS43" s="25"/>
      <c r="DT43" s="25"/>
      <c r="DU43" s="25"/>
      <c r="DV43" s="25"/>
      <c r="DW43" s="25"/>
      <c r="DX43" s="25"/>
      <c r="DY43" s="25"/>
      <c r="DZ43" s="25"/>
      <c r="EA43" s="25"/>
      <c r="EB43" s="25"/>
      <c r="EC43" s="25"/>
      <c r="ED43" s="25"/>
      <c r="EE43" s="25"/>
      <c r="EG43" s="25"/>
      <c r="EH43" s="25"/>
      <c r="EI43" s="25"/>
      <c r="EJ43" s="25"/>
      <c r="EK43" s="25"/>
      <c r="EL43" s="25"/>
      <c r="EM43" s="25"/>
      <c r="EN43" s="25"/>
      <c r="EO43" s="25"/>
      <c r="EP43" s="25"/>
      <c r="EQ43" s="25"/>
      <c r="ER43" s="25"/>
      <c r="ES43" s="25"/>
      <c r="ET43" s="25"/>
      <c r="EU43" s="25"/>
      <c r="EV43" s="25"/>
      <c r="EW43" s="25"/>
      <c r="EX43" s="25"/>
      <c r="EY43" s="25"/>
      <c r="EZ43" s="25"/>
      <c r="FA43" s="25"/>
    </row>
    <row r="44" spans="1:223">
      <c r="A44" s="20"/>
      <c r="B44" s="20"/>
      <c r="C44" s="106"/>
      <c r="D44" s="106"/>
      <c r="E44" s="19"/>
      <c r="F44" s="19"/>
      <c r="G44" s="19"/>
      <c r="H44" s="19"/>
      <c r="I44" s="19"/>
      <c r="J44" s="103"/>
      <c r="K44" s="19"/>
      <c r="L44" s="19"/>
      <c r="M44" s="103"/>
      <c r="N44" s="19"/>
      <c r="O44" s="19"/>
      <c r="P44" s="103"/>
      <c r="Q44" s="19"/>
      <c r="R44" s="19"/>
      <c r="S44" s="103"/>
      <c r="T44" s="19"/>
      <c r="U44" s="19"/>
      <c r="V44" s="103"/>
      <c r="W44" s="19"/>
      <c r="X44" s="19"/>
      <c r="Y44" s="103"/>
      <c r="Z44" s="103"/>
      <c r="AA44" s="19"/>
      <c r="AB44" s="19"/>
      <c r="AC44" s="103"/>
      <c r="AD44" s="19"/>
      <c r="AE44" s="19"/>
      <c r="AF44" s="103"/>
      <c r="AG44" s="19"/>
      <c r="AH44" s="19"/>
      <c r="AI44" s="103"/>
      <c r="AJ44" s="19"/>
      <c r="AK44" s="19"/>
      <c r="AL44" s="103"/>
      <c r="AM44" s="19"/>
      <c r="AN44" s="19"/>
      <c r="AO44" s="103"/>
      <c r="AP44" s="19"/>
      <c r="AQ44" s="19"/>
      <c r="AR44" s="103"/>
      <c r="AS44" s="19"/>
      <c r="AT44" s="19"/>
      <c r="AU44" s="103"/>
      <c r="AV44" s="103"/>
      <c r="AW44" s="19"/>
      <c r="AX44" s="19"/>
      <c r="AY44" s="25"/>
      <c r="AZ44" s="19"/>
      <c r="BA44" s="19"/>
      <c r="BB44" s="25"/>
      <c r="BC44" s="19"/>
      <c r="BD44" s="19"/>
      <c r="BE44" s="25"/>
      <c r="BF44" s="19"/>
      <c r="BG44" s="19"/>
      <c r="BH44" s="25"/>
      <c r="BI44" s="19"/>
      <c r="BJ44" s="19"/>
      <c r="BK44" s="25"/>
      <c r="BL44" s="19"/>
      <c r="BM44" s="19"/>
      <c r="BN44" s="25"/>
      <c r="BO44" s="19"/>
      <c r="BP44" s="19"/>
      <c r="BQ44" s="25"/>
      <c r="BR44" s="25"/>
      <c r="BS44" s="19"/>
      <c r="BT44" s="19"/>
      <c r="BU44" s="25"/>
      <c r="BV44" s="19"/>
      <c r="BW44" s="19"/>
      <c r="BX44" s="25"/>
      <c r="BY44" s="19"/>
      <c r="BZ44" s="19"/>
      <c r="CA44" s="25"/>
      <c r="CB44" s="19"/>
      <c r="CC44" s="19"/>
      <c r="CD44" s="25"/>
      <c r="CE44" s="19"/>
      <c r="CF44" s="19"/>
      <c r="CG44" s="25"/>
      <c r="CH44" s="19"/>
      <c r="CI44" s="19"/>
      <c r="CJ44" s="25"/>
      <c r="CK44" s="19"/>
      <c r="CL44" s="19"/>
      <c r="CM44" s="25"/>
      <c r="CN44" s="25"/>
      <c r="CO44" s="19"/>
      <c r="CP44" s="19"/>
      <c r="CQ44" s="25"/>
      <c r="CR44" s="19"/>
      <c r="CS44" s="19"/>
      <c r="CT44" s="25"/>
      <c r="CU44" s="19"/>
      <c r="CV44" s="19"/>
      <c r="CW44" s="25"/>
      <c r="CX44" s="19"/>
      <c r="CY44" s="19"/>
      <c r="CZ44" s="25"/>
      <c r="DA44" s="19"/>
      <c r="DB44" s="19"/>
      <c r="DC44" s="25"/>
      <c r="DD44" s="19"/>
      <c r="DE44" s="19"/>
      <c r="DF44" s="25"/>
      <c r="DG44" s="19"/>
      <c r="DH44" s="19"/>
      <c r="DI44" s="25"/>
      <c r="DK44" s="19"/>
      <c r="DL44" s="19"/>
      <c r="DM44" s="25"/>
      <c r="DN44" s="19"/>
      <c r="DO44" s="19"/>
      <c r="DP44" s="25"/>
      <c r="DQ44" s="19"/>
      <c r="DR44" s="19"/>
      <c r="DS44" s="25"/>
      <c r="DT44" s="19"/>
      <c r="DU44" s="19"/>
      <c r="DV44" s="25"/>
      <c r="DW44" s="19"/>
      <c r="DX44" s="19"/>
      <c r="DY44" s="25"/>
      <c r="DZ44" s="19"/>
      <c r="EA44" s="19"/>
      <c r="EB44" s="25"/>
      <c r="EC44" s="19"/>
      <c r="ED44" s="19"/>
      <c r="EE44" s="25"/>
      <c r="EG44" s="19"/>
      <c r="EH44" s="19"/>
      <c r="EI44" s="25"/>
      <c r="EJ44" s="500"/>
      <c r="EK44" s="19"/>
      <c r="EL44" s="25"/>
      <c r="EM44" s="19"/>
      <c r="EN44" s="19"/>
      <c r="EO44" s="25"/>
      <c r="EP44" s="19"/>
      <c r="EQ44" s="19"/>
      <c r="ER44" s="25"/>
      <c r="ES44" s="19"/>
      <c r="ET44" s="19"/>
      <c r="EU44" s="25"/>
      <c r="EV44" s="19"/>
      <c r="EW44" s="19"/>
      <c r="EX44" s="25"/>
      <c r="EY44" s="19"/>
      <c r="EZ44" s="19"/>
      <c r="FA44" s="25"/>
    </row>
    <row r="45" spans="1:223" s="67" customFormat="1" ht="12">
      <c r="A45" s="107"/>
      <c r="B45" s="107"/>
      <c r="C45" s="106"/>
      <c r="D45" s="106"/>
      <c r="E45" s="108"/>
      <c r="F45" s="108"/>
      <c r="G45" s="108"/>
      <c r="H45" s="108"/>
      <c r="I45" s="108"/>
      <c r="J45" s="109"/>
      <c r="K45" s="108"/>
      <c r="L45" s="108"/>
      <c r="M45" s="109"/>
      <c r="N45" s="108"/>
      <c r="O45" s="108"/>
      <c r="P45" s="109"/>
      <c r="Q45" s="108"/>
      <c r="R45" s="108"/>
      <c r="S45" s="109"/>
      <c r="T45" s="108"/>
      <c r="U45" s="108"/>
      <c r="V45" s="109"/>
      <c r="W45" s="108"/>
      <c r="X45" s="108"/>
      <c r="Y45" s="109"/>
      <c r="Z45" s="109"/>
      <c r="AA45" s="108"/>
      <c r="AB45" s="108"/>
      <c r="AC45" s="109"/>
      <c r="AD45" s="108"/>
      <c r="AE45" s="108"/>
      <c r="AF45" s="109"/>
      <c r="AG45" s="108"/>
      <c r="AH45" s="108"/>
      <c r="AI45" s="109"/>
      <c r="AJ45" s="108"/>
      <c r="AK45" s="108"/>
      <c r="AL45" s="109"/>
      <c r="AM45" s="108"/>
      <c r="AN45" s="108"/>
      <c r="AO45" s="109"/>
      <c r="AP45" s="108"/>
      <c r="AQ45" s="108"/>
      <c r="AR45" s="109"/>
      <c r="AS45" s="108"/>
      <c r="AT45" s="108"/>
      <c r="AU45" s="109"/>
      <c r="AV45" s="109"/>
      <c r="AW45" s="108"/>
      <c r="AX45" s="108"/>
      <c r="AY45" s="66"/>
      <c r="AZ45" s="108"/>
      <c r="BA45" s="108"/>
      <c r="BB45" s="66"/>
      <c r="BC45" s="108"/>
      <c r="BD45" s="108"/>
      <c r="BE45" s="66"/>
      <c r="BF45" s="108"/>
      <c r="BG45" s="108"/>
      <c r="BH45" s="66"/>
      <c r="BI45" s="108"/>
      <c r="BJ45" s="108"/>
      <c r="BK45" s="66"/>
      <c r="BL45" s="108"/>
      <c r="BM45" s="108"/>
      <c r="BN45" s="66"/>
      <c r="BO45" s="108"/>
      <c r="BP45" s="108"/>
      <c r="BQ45" s="66"/>
      <c r="BR45" s="66"/>
      <c r="BS45" s="108"/>
      <c r="BT45" s="108"/>
      <c r="BU45" s="66"/>
      <c r="BV45" s="108"/>
      <c r="BW45" s="108"/>
      <c r="BX45" s="66"/>
      <c r="BY45" s="108"/>
      <c r="BZ45" s="108"/>
      <c r="CA45" s="66"/>
      <c r="CB45" s="108"/>
      <c r="CC45" s="108"/>
      <c r="CD45" s="66"/>
      <c r="CE45" s="108"/>
      <c r="CF45" s="108"/>
      <c r="CG45" s="66"/>
      <c r="CH45" s="108"/>
      <c r="CI45" s="108"/>
      <c r="CJ45" s="66"/>
      <c r="CK45" s="108"/>
      <c r="CL45" s="108"/>
      <c r="CM45" s="66"/>
      <c r="CN45" s="66"/>
      <c r="CO45" s="108"/>
      <c r="CP45" s="108"/>
      <c r="CQ45" s="66"/>
      <c r="CR45" s="108"/>
      <c r="CS45" s="108"/>
      <c r="CT45" s="66"/>
      <c r="CU45" s="108"/>
      <c r="CV45" s="108"/>
      <c r="CW45" s="66"/>
      <c r="CX45" s="108"/>
      <c r="CY45" s="108"/>
      <c r="CZ45" s="66"/>
      <c r="DA45" s="108"/>
      <c r="DB45" s="108"/>
      <c r="DC45" s="66"/>
      <c r="DD45" s="108"/>
      <c r="DE45" s="108"/>
      <c r="DF45" s="66"/>
      <c r="DG45" s="108"/>
      <c r="DH45" s="108"/>
      <c r="DI45" s="66"/>
      <c r="DJ45" s="66"/>
      <c r="DK45" s="108"/>
      <c r="DL45" s="108"/>
      <c r="DM45" s="66"/>
      <c r="DN45" s="108"/>
      <c r="DO45" s="108"/>
      <c r="DP45" s="66"/>
      <c r="DQ45" s="108"/>
      <c r="DR45" s="108"/>
      <c r="DS45" s="66"/>
      <c r="DT45" s="108"/>
      <c r="DU45" s="108"/>
      <c r="DV45" s="66"/>
      <c r="DW45" s="108"/>
      <c r="DX45" s="108"/>
      <c r="DY45" s="66"/>
      <c r="DZ45" s="108"/>
      <c r="EA45" s="108"/>
      <c r="EB45" s="66"/>
      <c r="EC45" s="108"/>
      <c r="ED45" s="108"/>
      <c r="EE45" s="66"/>
      <c r="EF45" s="66"/>
      <c r="EG45" s="108"/>
      <c r="EH45" s="108"/>
      <c r="EI45" s="66"/>
      <c r="EJ45" s="108"/>
      <c r="EK45" s="108"/>
      <c r="EL45" s="66"/>
      <c r="EM45" s="108"/>
      <c r="EN45" s="108"/>
      <c r="EO45" s="66"/>
      <c r="EP45" s="108"/>
      <c r="EQ45" s="108"/>
      <c r="ER45" s="66"/>
      <c r="ES45" s="108"/>
      <c r="ET45" s="108"/>
      <c r="EU45" s="66"/>
      <c r="EV45" s="108"/>
      <c r="EW45" s="108"/>
      <c r="EX45" s="66"/>
      <c r="EY45" s="108"/>
      <c r="EZ45" s="108"/>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row>
    <row r="46" spans="1:223">
      <c r="A46" s="20"/>
      <c r="B46" s="20"/>
      <c r="C46" s="19"/>
      <c r="D46" s="19"/>
      <c r="E46" s="19"/>
      <c r="F46" s="19"/>
      <c r="G46" s="19"/>
      <c r="H46" s="19"/>
      <c r="I46" s="19"/>
      <c r="J46" s="103"/>
      <c r="K46" s="19"/>
      <c r="L46" s="19"/>
      <c r="M46" s="103"/>
      <c r="N46" s="19"/>
      <c r="O46" s="19"/>
      <c r="P46" s="103"/>
      <c r="Q46" s="19"/>
      <c r="R46" s="19"/>
      <c r="S46" s="103"/>
      <c r="T46" s="19"/>
      <c r="U46" s="19"/>
      <c r="V46" s="103"/>
      <c r="W46" s="19"/>
      <c r="X46" s="19"/>
      <c r="Y46" s="103"/>
      <c r="Z46" s="103"/>
      <c r="AA46" s="19"/>
      <c r="AB46" s="19"/>
      <c r="AC46" s="103"/>
      <c r="AD46" s="19"/>
      <c r="AE46" s="19"/>
      <c r="AF46" s="103"/>
      <c r="AG46" s="19"/>
      <c r="AH46" s="19"/>
      <c r="AI46" s="103"/>
      <c r="AJ46" s="19"/>
      <c r="AK46" s="19"/>
      <c r="AL46" s="103"/>
      <c r="AM46" s="19"/>
      <c r="AN46" s="19"/>
      <c r="AO46" s="103"/>
      <c r="AP46" s="19"/>
      <c r="AQ46" s="19"/>
      <c r="AR46" s="103"/>
      <c r="AS46" s="19"/>
      <c r="AT46" s="19"/>
      <c r="AU46" s="103"/>
      <c r="AV46" s="103"/>
      <c r="AW46" s="19"/>
      <c r="AX46" s="19"/>
      <c r="AY46" s="25"/>
      <c r="AZ46" s="19"/>
      <c r="BA46" s="19"/>
      <c r="BB46" s="25"/>
      <c r="BC46" s="19"/>
      <c r="BD46" s="19"/>
      <c r="BE46" s="25"/>
      <c r="BF46" s="19"/>
      <c r="BG46" s="19"/>
      <c r="BH46" s="25"/>
      <c r="BI46" s="19"/>
      <c r="BJ46" s="19"/>
      <c r="BK46" s="25"/>
      <c r="BL46" s="19"/>
      <c r="BM46" s="19"/>
      <c r="BN46" s="25"/>
      <c r="BO46" s="19"/>
      <c r="BP46" s="19"/>
      <c r="BQ46" s="25"/>
      <c r="BR46" s="25"/>
      <c r="BS46" s="19"/>
      <c r="BT46" s="19"/>
      <c r="BU46" s="25"/>
      <c r="BV46" s="19"/>
      <c r="BW46" s="19"/>
      <c r="BX46" s="25"/>
      <c r="BY46" s="19"/>
      <c r="BZ46" s="19"/>
      <c r="CA46" s="25"/>
      <c r="CB46" s="19"/>
      <c r="CC46" s="19"/>
      <c r="CD46" s="25"/>
      <c r="CE46" s="19"/>
      <c r="CF46" s="19"/>
      <c r="CG46" s="25"/>
      <c r="CH46" s="19"/>
      <c r="CI46" s="19"/>
      <c r="CJ46" s="25"/>
      <c r="CK46" s="19"/>
      <c r="CL46" s="19"/>
      <c r="CM46" s="25"/>
      <c r="CN46" s="25"/>
      <c r="CO46" s="19"/>
      <c r="CP46" s="19"/>
      <c r="CQ46" s="25"/>
      <c r="CR46" s="19"/>
      <c r="CS46" s="19"/>
      <c r="CT46" s="25"/>
      <c r="CU46" s="19"/>
      <c r="CV46" s="19"/>
      <c r="CW46" s="25"/>
      <c r="CX46" s="19"/>
      <c r="CY46" s="19"/>
      <c r="CZ46" s="25"/>
      <c r="DA46" s="19"/>
      <c r="DB46" s="19"/>
      <c r="DC46" s="25"/>
      <c r="DD46" s="19"/>
      <c r="DE46" s="19"/>
      <c r="DF46" s="25"/>
      <c r="DG46" s="19"/>
      <c r="DH46" s="19"/>
      <c r="DI46" s="25"/>
      <c r="DK46" s="19"/>
      <c r="DL46" s="19"/>
      <c r="DM46" s="25"/>
      <c r="DN46" s="19"/>
      <c r="DO46" s="19"/>
      <c r="DP46" s="25"/>
      <c r="DQ46" s="19"/>
      <c r="DR46" s="19"/>
      <c r="DS46" s="25"/>
      <c r="DT46" s="19"/>
      <c r="DU46" s="19"/>
      <c r="DV46" s="25"/>
      <c r="DW46" s="19"/>
      <c r="DX46" s="19"/>
      <c r="DY46" s="25"/>
      <c r="DZ46" s="19"/>
      <c r="EA46" s="19"/>
      <c r="EB46" s="25"/>
      <c r="EC46" s="19"/>
      <c r="ED46" s="19"/>
      <c r="EE46" s="25"/>
      <c r="EG46" s="19"/>
      <c r="EH46" s="19"/>
      <c r="EI46" s="25"/>
      <c r="EJ46" s="19"/>
      <c r="EK46" s="19"/>
      <c r="EL46" s="25"/>
      <c r="EM46" s="19"/>
      <c r="EN46" s="19"/>
      <c r="EO46" s="25"/>
      <c r="EP46" s="19"/>
      <c r="EQ46" s="19"/>
      <c r="ER46" s="25"/>
      <c r="ES46" s="19"/>
      <c r="ET46" s="19"/>
      <c r="EU46" s="25"/>
      <c r="EV46" s="19"/>
      <c r="EW46" s="19"/>
      <c r="EX46" s="25"/>
      <c r="EY46" s="19"/>
      <c r="EZ46" s="19"/>
      <c r="FA46" s="25"/>
    </row>
    <row r="47" spans="1:223">
      <c r="A47" s="20"/>
      <c r="B47" s="20"/>
      <c r="C47" s="19"/>
      <c r="D47" s="19"/>
      <c r="E47" s="19"/>
      <c r="F47" s="19"/>
      <c r="G47" s="19"/>
      <c r="H47" s="19"/>
      <c r="I47" s="19"/>
      <c r="J47" s="103"/>
      <c r="K47" s="19"/>
      <c r="L47" s="19"/>
      <c r="M47" s="103"/>
      <c r="N47" s="19"/>
      <c r="O47" s="19"/>
      <c r="P47" s="103"/>
      <c r="Q47" s="19"/>
      <c r="R47" s="19"/>
      <c r="S47" s="103"/>
      <c r="T47" s="19"/>
      <c r="U47" s="19"/>
      <c r="V47" s="103"/>
      <c r="W47" s="19"/>
      <c r="X47" s="19"/>
      <c r="Y47" s="103"/>
      <c r="Z47" s="103"/>
      <c r="AA47" s="19"/>
      <c r="AB47" s="19"/>
      <c r="AC47" s="103"/>
      <c r="AD47" s="19"/>
      <c r="AE47" s="19"/>
      <c r="AF47" s="103"/>
      <c r="AG47" s="19"/>
      <c r="AH47" s="19"/>
      <c r="AI47" s="103"/>
      <c r="AJ47" s="19"/>
      <c r="AK47" s="19"/>
      <c r="AL47" s="103"/>
      <c r="AM47" s="19"/>
      <c r="AN47" s="19"/>
      <c r="AO47" s="103"/>
      <c r="AP47" s="19"/>
      <c r="AQ47" s="19"/>
      <c r="AR47" s="103"/>
      <c r="AS47" s="19"/>
      <c r="AT47" s="19"/>
      <c r="AU47" s="103"/>
      <c r="AV47" s="103"/>
      <c r="AW47" s="19"/>
      <c r="AX47" s="19"/>
      <c r="AY47" s="25"/>
      <c r="AZ47" s="19"/>
      <c r="BA47" s="19"/>
      <c r="BB47" s="25"/>
      <c r="BC47" s="19"/>
      <c r="BD47" s="19"/>
      <c r="BE47" s="25"/>
      <c r="BF47" s="19"/>
      <c r="BG47" s="19"/>
      <c r="BH47" s="25"/>
      <c r="BI47" s="19"/>
      <c r="BJ47" s="19"/>
      <c r="BK47" s="25"/>
      <c r="BL47" s="19"/>
      <c r="BM47" s="19"/>
      <c r="BN47" s="25"/>
      <c r="BO47" s="19"/>
      <c r="BP47" s="19"/>
      <c r="BQ47" s="25"/>
      <c r="BR47" s="25"/>
      <c r="BS47" s="19"/>
      <c r="BT47" s="19"/>
      <c r="BU47" s="25"/>
      <c r="BV47" s="19"/>
      <c r="BW47" s="19"/>
      <c r="BX47" s="25"/>
      <c r="BY47" s="19"/>
      <c r="BZ47" s="19"/>
      <c r="CA47" s="25"/>
      <c r="CB47" s="19"/>
      <c r="CC47" s="19"/>
      <c r="CD47" s="25"/>
      <c r="CE47" s="19"/>
      <c r="CF47" s="19"/>
      <c r="CG47" s="25"/>
      <c r="CH47" s="19"/>
      <c r="CI47" s="19"/>
      <c r="CJ47" s="25"/>
      <c r="CK47" s="19"/>
      <c r="CL47" s="19"/>
      <c r="CM47" s="25"/>
      <c r="CN47" s="25"/>
      <c r="CO47" s="19"/>
      <c r="CP47" s="19"/>
      <c r="CQ47" s="25"/>
      <c r="CR47" s="19"/>
      <c r="CS47" s="19"/>
      <c r="CT47" s="25"/>
      <c r="CU47" s="19"/>
      <c r="CV47" s="19"/>
      <c r="CW47" s="25"/>
      <c r="CX47" s="19"/>
      <c r="CY47" s="19"/>
      <c r="CZ47" s="25"/>
      <c r="DA47" s="19"/>
      <c r="DB47" s="19"/>
      <c r="DC47" s="25"/>
      <c r="DD47" s="19"/>
      <c r="DE47" s="19"/>
      <c r="DF47" s="25"/>
      <c r="DG47" s="19"/>
      <c r="DH47" s="19"/>
      <c r="DI47" s="25"/>
      <c r="DK47" s="19"/>
      <c r="DL47" s="19"/>
      <c r="DM47" s="25"/>
      <c r="DN47" s="19"/>
      <c r="DO47" s="19"/>
      <c r="DP47" s="25"/>
      <c r="DQ47" s="19"/>
      <c r="DR47" s="19"/>
      <c r="DS47" s="25"/>
      <c r="DT47" s="19"/>
      <c r="DU47" s="19"/>
      <c r="DV47" s="25"/>
      <c r="DW47" s="19"/>
      <c r="DX47" s="19"/>
      <c r="DY47" s="25"/>
      <c r="DZ47" s="19"/>
      <c r="EA47" s="19"/>
      <c r="EB47" s="25"/>
      <c r="EC47" s="19"/>
      <c r="ED47" s="19"/>
      <c r="EE47" s="25"/>
      <c r="EG47" s="19"/>
      <c r="EH47" s="19"/>
      <c r="EI47" s="25"/>
      <c r="EJ47" s="19"/>
      <c r="EK47" s="19"/>
      <c r="EL47" s="25"/>
      <c r="EM47" s="19"/>
      <c r="EN47" s="19"/>
      <c r="EO47" s="25"/>
      <c r="EP47" s="19"/>
      <c r="EQ47" s="19"/>
      <c r="ER47" s="25"/>
      <c r="ES47" s="19"/>
      <c r="ET47" s="19"/>
      <c r="EU47" s="25"/>
      <c r="EV47" s="19"/>
      <c r="EW47" s="19"/>
      <c r="EX47" s="25"/>
      <c r="EY47" s="19"/>
      <c r="EZ47" s="19"/>
      <c r="FA47" s="25"/>
    </row>
    <row r="48" spans="1:223">
      <c r="A48" s="20"/>
      <c r="B48" s="20"/>
      <c r="C48" s="19"/>
      <c r="D48" s="19"/>
      <c r="E48" s="19"/>
      <c r="F48" s="19"/>
      <c r="G48" s="19"/>
      <c r="H48" s="19"/>
      <c r="I48" s="19"/>
      <c r="J48" s="103"/>
      <c r="K48" s="19"/>
      <c r="L48" s="19"/>
      <c r="M48" s="103"/>
      <c r="N48" s="19"/>
      <c r="O48" s="19"/>
      <c r="P48" s="103"/>
      <c r="Q48" s="19"/>
      <c r="R48" s="19"/>
      <c r="S48" s="103"/>
      <c r="T48" s="19"/>
      <c r="U48" s="19"/>
      <c r="V48" s="103"/>
      <c r="W48" s="19"/>
      <c r="X48" s="19"/>
      <c r="Y48" s="103"/>
      <c r="Z48" s="103"/>
      <c r="AA48" s="19"/>
      <c r="AB48" s="19"/>
      <c r="AC48" s="103"/>
      <c r="AD48" s="19"/>
      <c r="AE48" s="19"/>
      <c r="AF48" s="103"/>
      <c r="AG48" s="19"/>
      <c r="AH48" s="19"/>
      <c r="AI48" s="103"/>
      <c r="AJ48" s="19"/>
      <c r="AK48" s="19"/>
      <c r="AL48" s="103"/>
      <c r="AM48" s="19"/>
      <c r="AN48" s="19"/>
      <c r="AO48" s="103"/>
      <c r="AP48" s="19"/>
      <c r="AQ48" s="19"/>
      <c r="AR48" s="103"/>
      <c r="AS48" s="19"/>
      <c r="AT48" s="19"/>
      <c r="AU48" s="103"/>
      <c r="AV48" s="103"/>
      <c r="AW48" s="19"/>
      <c r="AX48" s="19"/>
      <c r="AY48" s="25"/>
      <c r="AZ48" s="19"/>
      <c r="BA48" s="19"/>
      <c r="BB48" s="25"/>
      <c r="BC48" s="19"/>
      <c r="BD48" s="19"/>
      <c r="BE48" s="25"/>
      <c r="BF48" s="19"/>
      <c r="BG48" s="19"/>
      <c r="BH48" s="25"/>
      <c r="BI48" s="19"/>
      <c r="BJ48" s="19"/>
      <c r="BK48" s="25"/>
      <c r="BL48" s="19"/>
      <c r="BM48" s="19"/>
      <c r="BN48" s="25"/>
      <c r="BO48" s="19"/>
      <c r="BP48" s="19"/>
      <c r="BQ48" s="25"/>
      <c r="BR48" s="25"/>
      <c r="BS48" s="19"/>
      <c r="BT48" s="19"/>
      <c r="BU48" s="25"/>
      <c r="BV48" s="19"/>
      <c r="BW48" s="19"/>
      <c r="BX48" s="25"/>
      <c r="BY48" s="19"/>
      <c r="BZ48" s="19"/>
      <c r="CA48" s="25"/>
      <c r="CB48" s="19"/>
      <c r="CC48" s="19"/>
      <c r="CD48" s="25"/>
      <c r="CE48" s="19"/>
      <c r="CF48" s="19"/>
      <c r="CG48" s="25"/>
      <c r="CH48" s="19"/>
      <c r="CI48" s="19"/>
      <c r="CJ48" s="25"/>
      <c r="CK48" s="19"/>
      <c r="CL48" s="19"/>
      <c r="CM48" s="25"/>
      <c r="CN48" s="25"/>
      <c r="CO48" s="19"/>
      <c r="CP48" s="19"/>
      <c r="CQ48" s="25"/>
      <c r="CR48" s="19"/>
      <c r="CS48" s="19"/>
      <c r="CT48" s="25"/>
      <c r="CU48" s="19"/>
      <c r="CV48" s="19"/>
      <c r="CW48" s="25"/>
      <c r="CX48" s="19"/>
      <c r="CY48" s="19"/>
      <c r="CZ48" s="25"/>
      <c r="DA48" s="19"/>
      <c r="DB48" s="19"/>
      <c r="DC48" s="25"/>
      <c r="DD48" s="19"/>
      <c r="DE48" s="19"/>
      <c r="DF48" s="25"/>
      <c r="DG48" s="19"/>
      <c r="DH48" s="19"/>
      <c r="DI48" s="25"/>
      <c r="DK48" s="19"/>
      <c r="DL48" s="19"/>
      <c r="DM48" s="25"/>
      <c r="DN48" s="19"/>
      <c r="DO48" s="19"/>
      <c r="DP48" s="25"/>
      <c r="DQ48" s="19"/>
      <c r="DR48" s="19"/>
      <c r="DS48" s="25"/>
      <c r="DT48" s="19"/>
      <c r="DU48" s="19"/>
      <c r="DV48" s="25"/>
      <c r="DW48" s="19"/>
      <c r="DX48" s="19"/>
      <c r="DY48" s="25"/>
      <c r="DZ48" s="19"/>
      <c r="EA48" s="19"/>
      <c r="EB48" s="25"/>
      <c r="EC48" s="19"/>
      <c r="ED48" s="19"/>
      <c r="EE48" s="25"/>
      <c r="EG48" s="19"/>
      <c r="EH48" s="19"/>
      <c r="EI48" s="25"/>
      <c r="EJ48" s="19"/>
      <c r="EK48" s="19"/>
      <c r="EL48" s="25"/>
      <c r="EM48" s="19"/>
      <c r="EN48" s="19"/>
      <c r="EO48" s="25"/>
      <c r="EP48" s="19"/>
      <c r="EQ48" s="19"/>
      <c r="ER48" s="25"/>
      <c r="ES48" s="19"/>
      <c r="ET48" s="19"/>
      <c r="EU48" s="25"/>
      <c r="EV48" s="19"/>
      <c r="EW48" s="19"/>
      <c r="EX48" s="25"/>
      <c r="EY48" s="19"/>
      <c r="EZ48" s="19"/>
      <c r="FA48" s="25"/>
    </row>
    <row r="49" spans="1:157">
      <c r="A49" s="20"/>
      <c r="B49" s="20"/>
      <c r="C49" s="19"/>
      <c r="D49" s="19"/>
      <c r="E49" s="19"/>
      <c r="F49" s="19"/>
      <c r="G49" s="19"/>
      <c r="H49" s="19"/>
      <c r="I49" s="19"/>
      <c r="J49" s="103"/>
      <c r="K49" s="19"/>
      <c r="L49" s="19"/>
      <c r="M49" s="103"/>
      <c r="N49" s="19"/>
      <c r="O49" s="19"/>
      <c r="P49" s="103"/>
      <c r="Q49" s="19"/>
      <c r="R49" s="19"/>
      <c r="S49" s="103"/>
      <c r="T49" s="19"/>
      <c r="U49" s="19"/>
      <c r="V49" s="103"/>
      <c r="W49" s="19"/>
      <c r="X49" s="19"/>
      <c r="Y49" s="103"/>
      <c r="Z49" s="103"/>
      <c r="AA49" s="19"/>
      <c r="AB49" s="19"/>
      <c r="AC49" s="103"/>
      <c r="AD49" s="19"/>
      <c r="AE49" s="19"/>
      <c r="AF49" s="103"/>
      <c r="AG49" s="19"/>
      <c r="AH49" s="19"/>
      <c r="AI49" s="103"/>
      <c r="AJ49" s="19"/>
      <c r="AK49" s="19"/>
      <c r="AL49" s="103"/>
      <c r="AM49" s="19"/>
      <c r="AN49" s="19"/>
      <c r="AO49" s="103"/>
      <c r="AP49" s="19"/>
      <c r="AQ49" s="19"/>
      <c r="AR49" s="103"/>
      <c r="AS49" s="19"/>
      <c r="AT49" s="19"/>
      <c r="AU49" s="103"/>
      <c r="AV49" s="103"/>
      <c r="AW49" s="19"/>
      <c r="AX49" s="19"/>
      <c r="AY49" s="25"/>
      <c r="AZ49" s="19"/>
      <c r="BA49" s="19"/>
      <c r="BB49" s="25"/>
      <c r="BC49" s="19"/>
      <c r="BD49" s="19"/>
      <c r="BE49" s="25"/>
      <c r="BF49" s="19"/>
      <c r="BG49" s="19"/>
      <c r="BH49" s="25"/>
      <c r="BI49" s="19"/>
      <c r="BJ49" s="19"/>
      <c r="BK49" s="25"/>
      <c r="BL49" s="19"/>
      <c r="BM49" s="19"/>
      <c r="BN49" s="25"/>
      <c r="BO49" s="19"/>
      <c r="BP49" s="19"/>
      <c r="BQ49" s="25"/>
      <c r="BR49" s="25"/>
      <c r="BS49" s="19"/>
      <c r="BT49" s="19"/>
      <c r="BU49" s="25"/>
      <c r="BV49" s="19"/>
      <c r="BW49" s="19"/>
      <c r="BX49" s="25"/>
      <c r="BY49" s="19"/>
      <c r="BZ49" s="19"/>
      <c r="CA49" s="25"/>
      <c r="CB49" s="19"/>
      <c r="CC49" s="19"/>
      <c r="CD49" s="25"/>
      <c r="CE49" s="19"/>
      <c r="CF49" s="19"/>
      <c r="CG49" s="25"/>
      <c r="CH49" s="19"/>
      <c r="CI49" s="19"/>
      <c r="CJ49" s="25"/>
      <c r="CK49" s="19"/>
      <c r="CL49" s="19"/>
      <c r="CM49" s="25"/>
      <c r="CN49" s="25"/>
      <c r="CO49" s="19"/>
      <c r="CP49" s="19"/>
      <c r="CQ49" s="25"/>
      <c r="CR49" s="19"/>
      <c r="CS49" s="19"/>
      <c r="CT49" s="25"/>
      <c r="CU49" s="19"/>
      <c r="CV49" s="19"/>
      <c r="CW49" s="25"/>
      <c r="CX49" s="19"/>
      <c r="CY49" s="19"/>
      <c r="CZ49" s="25"/>
      <c r="DA49" s="19"/>
      <c r="DB49" s="19"/>
      <c r="DC49" s="25"/>
      <c r="DD49" s="19"/>
      <c r="DE49" s="19"/>
      <c r="DF49" s="25"/>
      <c r="DG49" s="19"/>
      <c r="DH49" s="19"/>
      <c r="DI49" s="25"/>
      <c r="DK49" s="19"/>
      <c r="DL49" s="19"/>
      <c r="DM49" s="25"/>
      <c r="DN49" s="19"/>
      <c r="DO49" s="19"/>
      <c r="DP49" s="25"/>
      <c r="DQ49" s="19"/>
      <c r="DR49" s="19"/>
      <c r="DS49" s="25"/>
      <c r="DT49" s="19"/>
      <c r="DU49" s="19"/>
      <c r="DV49" s="25"/>
      <c r="DW49" s="19"/>
      <c r="DX49" s="19"/>
      <c r="DY49" s="25"/>
      <c r="DZ49" s="19"/>
      <c r="EA49" s="19"/>
      <c r="EB49" s="25"/>
      <c r="EC49" s="19"/>
      <c r="ED49" s="19"/>
      <c r="EE49" s="25"/>
      <c r="EG49" s="19"/>
      <c r="EH49" s="19"/>
      <c r="EI49" s="25"/>
      <c r="EJ49" s="19"/>
      <c r="EK49" s="19"/>
      <c r="EL49" s="25"/>
      <c r="EM49" s="19"/>
      <c r="EN49" s="19"/>
      <c r="EO49" s="25"/>
      <c r="EP49" s="19"/>
      <c r="EQ49" s="19"/>
      <c r="ER49" s="25"/>
      <c r="ES49" s="19"/>
      <c r="ET49" s="19"/>
      <c r="EU49" s="25"/>
      <c r="EV49" s="19"/>
      <c r="EW49" s="19"/>
      <c r="EX49" s="25"/>
      <c r="EY49" s="19"/>
      <c r="EZ49" s="19"/>
      <c r="FA49" s="25"/>
    </row>
    <row r="50" spans="1:157">
      <c r="A50" s="20"/>
      <c r="B50" s="20"/>
      <c r="C50" s="19"/>
      <c r="D50" s="19"/>
      <c r="E50" s="19"/>
      <c r="F50" s="19"/>
      <c r="G50" s="19"/>
      <c r="H50" s="19"/>
      <c r="I50" s="19"/>
      <c r="J50" s="103"/>
      <c r="K50" s="19"/>
      <c r="L50" s="19"/>
      <c r="M50" s="103"/>
      <c r="N50" s="19"/>
      <c r="O50" s="19"/>
      <c r="P50" s="103"/>
      <c r="Q50" s="19"/>
      <c r="R50" s="19"/>
      <c r="S50" s="103"/>
      <c r="T50" s="19"/>
      <c r="U50" s="19"/>
      <c r="V50" s="103"/>
      <c r="W50" s="19"/>
      <c r="X50" s="19"/>
      <c r="Y50" s="103"/>
      <c r="Z50" s="103"/>
      <c r="AA50" s="19"/>
      <c r="AB50" s="19"/>
      <c r="AC50" s="103"/>
      <c r="AD50" s="19"/>
      <c r="AE50" s="19"/>
      <c r="AF50" s="103"/>
      <c r="AG50" s="19"/>
      <c r="AH50" s="19"/>
      <c r="AI50" s="103"/>
      <c r="AJ50" s="19"/>
      <c r="AK50" s="19"/>
      <c r="AL50" s="103"/>
      <c r="AM50" s="19"/>
      <c r="AN50" s="19"/>
      <c r="AO50" s="103"/>
      <c r="AP50" s="19"/>
      <c r="AQ50" s="19"/>
      <c r="AR50" s="103"/>
      <c r="AS50" s="19"/>
      <c r="AT50" s="19"/>
      <c r="AU50" s="103"/>
      <c r="AV50" s="103"/>
      <c r="AW50" s="19"/>
      <c r="AX50" s="19"/>
      <c r="AY50" s="25"/>
      <c r="AZ50" s="19"/>
      <c r="BA50" s="19"/>
      <c r="BB50" s="25"/>
      <c r="BC50" s="19"/>
      <c r="BD50" s="19"/>
      <c r="BE50" s="25"/>
      <c r="BF50" s="19"/>
      <c r="BG50" s="19"/>
      <c r="BH50" s="25"/>
      <c r="BI50" s="19"/>
      <c r="BJ50" s="19"/>
      <c r="BK50" s="25"/>
      <c r="BL50" s="19"/>
      <c r="BM50" s="19"/>
      <c r="BN50" s="25"/>
      <c r="BO50" s="19"/>
      <c r="BP50" s="19"/>
      <c r="BQ50" s="25"/>
      <c r="BR50" s="25"/>
      <c r="BS50" s="19"/>
      <c r="BT50" s="19"/>
      <c r="BU50" s="25"/>
      <c r="BV50" s="19"/>
      <c r="BW50" s="19"/>
      <c r="BX50" s="25"/>
      <c r="BY50" s="19"/>
      <c r="BZ50" s="19"/>
      <c r="CA50" s="25"/>
      <c r="CB50" s="19"/>
      <c r="CC50" s="19"/>
      <c r="CD50" s="25"/>
      <c r="CE50" s="19"/>
      <c r="CF50" s="19"/>
      <c r="CG50" s="25"/>
      <c r="CH50" s="19"/>
      <c r="CI50" s="19"/>
      <c r="CJ50" s="25"/>
      <c r="CK50" s="19"/>
      <c r="CL50" s="19"/>
      <c r="CM50" s="25"/>
      <c r="CN50" s="25"/>
      <c r="CO50" s="19"/>
      <c r="CP50" s="19"/>
      <c r="CQ50" s="25"/>
      <c r="CR50" s="19"/>
      <c r="CS50" s="19"/>
      <c r="CT50" s="25"/>
      <c r="CU50" s="19"/>
      <c r="CV50" s="19"/>
      <c r="CW50" s="25"/>
      <c r="CX50" s="19"/>
      <c r="CY50" s="19"/>
      <c r="CZ50" s="25"/>
      <c r="DA50" s="19"/>
      <c r="DB50" s="19"/>
      <c r="DC50" s="25"/>
      <c r="DD50" s="19"/>
      <c r="DE50" s="19"/>
      <c r="DF50" s="25"/>
      <c r="DG50" s="19"/>
      <c r="DH50" s="19"/>
      <c r="DI50" s="25"/>
      <c r="DK50" s="19"/>
      <c r="DL50" s="19"/>
      <c r="DM50" s="25"/>
      <c r="DN50" s="19"/>
      <c r="DO50" s="19"/>
      <c r="DP50" s="25"/>
      <c r="DQ50" s="19"/>
      <c r="DR50" s="19"/>
      <c r="DS50" s="25"/>
      <c r="DT50" s="19"/>
      <c r="DU50" s="19"/>
      <c r="DV50" s="25"/>
      <c r="DW50" s="19"/>
      <c r="DX50" s="19"/>
      <c r="DY50" s="25"/>
      <c r="DZ50" s="19"/>
      <c r="EA50" s="19"/>
      <c r="EB50" s="25"/>
      <c r="EC50" s="19"/>
      <c r="ED50" s="19"/>
      <c r="EE50" s="25"/>
      <c r="EG50" s="19"/>
      <c r="EH50" s="19"/>
      <c r="EI50" s="25"/>
      <c r="EJ50" s="19"/>
      <c r="EK50" s="19"/>
      <c r="EL50" s="25"/>
      <c r="EM50" s="19"/>
      <c r="EN50" s="19"/>
      <c r="EO50" s="25"/>
      <c r="EP50" s="19"/>
      <c r="EQ50" s="19"/>
      <c r="ER50" s="25"/>
      <c r="ES50" s="19"/>
      <c r="ET50" s="19"/>
      <c r="EU50" s="25"/>
      <c r="EV50" s="19"/>
      <c r="EW50" s="19"/>
      <c r="EX50" s="25"/>
      <c r="EY50" s="19"/>
      <c r="EZ50" s="19"/>
      <c r="FA50" s="25"/>
    </row>
    <row r="51" spans="1:157">
      <c r="A51" s="20"/>
      <c r="B51" s="20"/>
      <c r="C51" s="19"/>
      <c r="D51" s="19"/>
      <c r="E51" s="19"/>
      <c r="F51" s="19"/>
      <c r="G51" s="19"/>
      <c r="H51" s="19"/>
      <c r="I51" s="19"/>
      <c r="J51" s="103"/>
      <c r="K51" s="19"/>
      <c r="L51" s="19"/>
      <c r="M51" s="103"/>
      <c r="N51" s="19"/>
      <c r="O51" s="19"/>
      <c r="P51" s="103"/>
      <c r="Q51" s="19"/>
      <c r="R51" s="19"/>
      <c r="S51" s="103"/>
      <c r="T51" s="19"/>
      <c r="U51" s="19"/>
      <c r="V51" s="103"/>
      <c r="W51" s="19"/>
      <c r="X51" s="19"/>
      <c r="Y51" s="103"/>
      <c r="Z51" s="103"/>
      <c r="AA51" s="19"/>
      <c r="AB51" s="19"/>
      <c r="AC51" s="103"/>
      <c r="AD51" s="19"/>
      <c r="AE51" s="19"/>
      <c r="AF51" s="103"/>
      <c r="AG51" s="19"/>
      <c r="AH51" s="19"/>
      <c r="AI51" s="103"/>
      <c r="AJ51" s="19"/>
      <c r="AK51" s="19"/>
      <c r="AL51" s="103"/>
      <c r="AM51" s="19"/>
      <c r="AN51" s="19"/>
      <c r="AO51" s="103"/>
      <c r="AP51" s="19"/>
      <c r="AQ51" s="19"/>
      <c r="AR51" s="103"/>
      <c r="AS51" s="19"/>
      <c r="AT51" s="19"/>
      <c r="AU51" s="103"/>
      <c r="AV51" s="103"/>
      <c r="AW51" s="19"/>
      <c r="AX51" s="19"/>
      <c r="AY51" s="25"/>
      <c r="AZ51" s="19"/>
      <c r="BA51" s="19"/>
      <c r="BB51" s="25"/>
      <c r="BC51" s="19"/>
      <c r="BD51" s="19"/>
      <c r="BE51" s="25"/>
      <c r="BF51" s="19"/>
      <c r="BG51" s="19"/>
      <c r="BH51" s="25"/>
      <c r="BI51" s="19"/>
      <c r="BJ51" s="19"/>
      <c r="BK51" s="25"/>
      <c r="BL51" s="19"/>
      <c r="BM51" s="19"/>
      <c r="BN51" s="25"/>
      <c r="BO51" s="19"/>
      <c r="BP51" s="19"/>
      <c r="BQ51" s="25"/>
      <c r="BR51" s="25"/>
      <c r="BS51" s="19"/>
      <c r="BT51" s="19"/>
      <c r="BU51" s="25"/>
      <c r="BV51" s="19"/>
      <c r="BW51" s="19"/>
      <c r="BX51" s="25"/>
      <c r="BY51" s="19"/>
      <c r="BZ51" s="19"/>
      <c r="CA51" s="25"/>
      <c r="CB51" s="19"/>
      <c r="CC51" s="19"/>
      <c r="CD51" s="25"/>
      <c r="CE51" s="19"/>
      <c r="CF51" s="19"/>
      <c r="CG51" s="25"/>
      <c r="CH51" s="19"/>
      <c r="CI51" s="19"/>
      <c r="CJ51" s="25"/>
      <c r="CK51" s="19"/>
      <c r="CL51" s="19"/>
      <c r="CM51" s="25"/>
      <c r="CN51" s="25"/>
      <c r="CO51" s="19"/>
      <c r="CP51" s="19"/>
      <c r="CQ51" s="25"/>
      <c r="CR51" s="19"/>
      <c r="CS51" s="19"/>
      <c r="CT51" s="25"/>
      <c r="CU51" s="19"/>
      <c r="CV51" s="19"/>
      <c r="CW51" s="25"/>
      <c r="CX51" s="19"/>
      <c r="CY51" s="19"/>
      <c r="CZ51" s="25"/>
      <c r="DA51" s="19"/>
      <c r="DB51" s="19"/>
      <c r="DC51" s="25"/>
      <c r="DD51" s="19"/>
      <c r="DE51" s="19"/>
      <c r="DF51" s="25"/>
      <c r="DG51" s="19"/>
      <c r="DH51" s="19"/>
      <c r="DI51" s="25"/>
      <c r="DK51" s="19"/>
      <c r="DL51" s="19"/>
      <c r="DM51" s="25"/>
      <c r="DN51" s="19"/>
      <c r="DO51" s="19"/>
      <c r="DP51" s="25"/>
      <c r="DQ51" s="19"/>
      <c r="DR51" s="19"/>
      <c r="DS51" s="25"/>
      <c r="DT51" s="19"/>
      <c r="DU51" s="19"/>
      <c r="DV51" s="25"/>
      <c r="DW51" s="19"/>
      <c r="DX51" s="19"/>
      <c r="DY51" s="25"/>
      <c r="DZ51" s="19"/>
      <c r="EA51" s="19"/>
      <c r="EB51" s="25"/>
      <c r="EC51" s="19"/>
      <c r="ED51" s="19"/>
      <c r="EE51" s="25"/>
      <c r="EG51" s="19"/>
      <c r="EH51" s="19"/>
      <c r="EI51" s="25"/>
      <c r="EJ51" s="19"/>
      <c r="EK51" s="19"/>
      <c r="EL51" s="25"/>
      <c r="EM51" s="19"/>
      <c r="EN51" s="19"/>
      <c r="EO51" s="25"/>
      <c r="EP51" s="19"/>
      <c r="EQ51" s="19"/>
      <c r="ER51" s="25"/>
      <c r="ES51" s="19"/>
      <c r="ET51" s="19"/>
      <c r="EU51" s="25"/>
      <c r="EV51" s="19"/>
      <c r="EW51" s="19"/>
      <c r="EX51" s="25"/>
      <c r="EY51" s="19"/>
      <c r="EZ51" s="19"/>
      <c r="FA51" s="25"/>
    </row>
    <row r="52" spans="1:157">
      <c r="A52" s="20"/>
      <c r="B52" s="20"/>
      <c r="C52" s="19"/>
      <c r="D52" s="19"/>
      <c r="E52" s="19"/>
      <c r="F52" s="19"/>
      <c r="G52" s="19"/>
      <c r="H52" s="19"/>
      <c r="I52" s="19"/>
      <c r="J52" s="103"/>
      <c r="K52" s="19"/>
      <c r="L52" s="19"/>
      <c r="M52" s="103"/>
      <c r="N52" s="19"/>
      <c r="O52" s="19"/>
      <c r="P52" s="103"/>
      <c r="Q52" s="19"/>
      <c r="R52" s="19"/>
      <c r="S52" s="103"/>
      <c r="T52" s="19"/>
      <c r="U52" s="19"/>
      <c r="V52" s="103"/>
      <c r="W52" s="19"/>
      <c r="X52" s="19"/>
      <c r="Y52" s="103"/>
      <c r="Z52" s="103"/>
      <c r="AA52" s="19"/>
      <c r="AB52" s="19"/>
      <c r="AC52" s="103"/>
      <c r="AD52" s="19"/>
      <c r="AE52" s="19"/>
      <c r="AF52" s="103"/>
      <c r="AG52" s="19"/>
      <c r="AH52" s="19"/>
      <c r="AI52" s="103"/>
      <c r="AJ52" s="19"/>
      <c r="AK52" s="19"/>
      <c r="AL52" s="103"/>
      <c r="AM52" s="19"/>
      <c r="AN52" s="19"/>
      <c r="AO52" s="103"/>
      <c r="AP52" s="19"/>
      <c r="AQ52" s="19"/>
      <c r="AR52" s="103"/>
      <c r="AS52" s="19"/>
      <c r="AT52" s="19"/>
      <c r="AU52" s="103"/>
      <c r="AV52" s="103"/>
      <c r="AW52" s="19"/>
      <c r="AX52" s="19"/>
      <c r="AY52" s="25"/>
      <c r="AZ52" s="19"/>
      <c r="BA52" s="19"/>
      <c r="BB52" s="25"/>
      <c r="BC52" s="19"/>
      <c r="BD52" s="19"/>
      <c r="BE52" s="25"/>
      <c r="BF52" s="19"/>
      <c r="BG52" s="19"/>
      <c r="BH52" s="25"/>
      <c r="BI52" s="19"/>
      <c r="BJ52" s="19"/>
      <c r="BK52" s="25"/>
      <c r="BL52" s="19"/>
      <c r="BM52" s="19"/>
      <c r="BN52" s="25"/>
      <c r="BO52" s="19"/>
      <c r="BP52" s="19"/>
      <c r="BQ52" s="25"/>
      <c r="BR52" s="25"/>
      <c r="BS52" s="19"/>
      <c r="BT52" s="19"/>
      <c r="BU52" s="25"/>
      <c r="BV52" s="19"/>
      <c r="BW52" s="19"/>
      <c r="BX52" s="25"/>
      <c r="BY52" s="19"/>
      <c r="BZ52" s="19"/>
      <c r="CA52" s="25"/>
      <c r="CB52" s="19"/>
      <c r="CC52" s="19"/>
      <c r="CD52" s="25"/>
      <c r="CE52" s="19"/>
      <c r="CF52" s="19"/>
      <c r="CG52" s="25"/>
      <c r="CH52" s="19"/>
      <c r="CI52" s="19"/>
      <c r="CJ52" s="25"/>
      <c r="CK52" s="19"/>
      <c r="CL52" s="19"/>
      <c r="CM52" s="25"/>
      <c r="CN52" s="25"/>
      <c r="CO52" s="19"/>
      <c r="CP52" s="19"/>
      <c r="CQ52" s="25"/>
      <c r="CR52" s="19"/>
      <c r="CS52" s="19"/>
      <c r="CT52" s="25"/>
      <c r="CU52" s="19"/>
      <c r="CV52" s="19"/>
      <c r="CW52" s="25"/>
      <c r="CX52" s="19"/>
      <c r="CY52" s="19"/>
      <c r="CZ52" s="25"/>
      <c r="DA52" s="19"/>
      <c r="DB52" s="19"/>
      <c r="DC52" s="25"/>
      <c r="DD52" s="19"/>
      <c r="DE52" s="19"/>
      <c r="DF52" s="25"/>
      <c r="DG52" s="19"/>
      <c r="DH52" s="19"/>
      <c r="DI52" s="25"/>
      <c r="DK52" s="19"/>
      <c r="DL52" s="19"/>
      <c r="DM52" s="25"/>
      <c r="DN52" s="19"/>
      <c r="DO52" s="19"/>
      <c r="DP52" s="25"/>
      <c r="DQ52" s="19"/>
      <c r="DR52" s="19"/>
      <c r="DS52" s="25"/>
      <c r="DT52" s="19"/>
      <c r="DU52" s="19"/>
      <c r="DV52" s="25"/>
      <c r="DW52" s="19"/>
      <c r="DX52" s="19"/>
      <c r="DY52" s="25"/>
      <c r="DZ52" s="19"/>
      <c r="EA52" s="19"/>
      <c r="EB52" s="25"/>
      <c r="EC52" s="19"/>
      <c r="ED52" s="19"/>
      <c r="EE52" s="25"/>
      <c r="EG52" s="19"/>
      <c r="EH52" s="19"/>
      <c r="EI52" s="25"/>
      <c r="EJ52" s="19"/>
      <c r="EK52" s="19"/>
      <c r="EL52" s="25"/>
      <c r="EM52" s="19"/>
      <c r="EN52" s="19"/>
      <c r="EO52" s="25"/>
      <c r="EP52" s="19"/>
      <c r="EQ52" s="19"/>
      <c r="ER52" s="25"/>
      <c r="ES52" s="19"/>
      <c r="ET52" s="19"/>
      <c r="EU52" s="25"/>
      <c r="EV52" s="19"/>
      <c r="EW52" s="19"/>
      <c r="EX52" s="25"/>
      <c r="EY52" s="19"/>
      <c r="EZ52" s="19"/>
      <c r="FA52" s="25"/>
    </row>
    <row r="53" spans="1:157">
      <c r="A53" s="20"/>
      <c r="B53" s="20"/>
      <c r="C53" s="19"/>
      <c r="D53" s="19"/>
      <c r="E53" s="19"/>
      <c r="F53" s="19"/>
      <c r="G53" s="19"/>
      <c r="H53" s="19"/>
      <c r="I53" s="19"/>
      <c r="J53" s="103"/>
      <c r="K53" s="19"/>
      <c r="L53" s="19"/>
      <c r="M53" s="103"/>
      <c r="N53" s="19"/>
      <c r="O53" s="19"/>
      <c r="P53" s="103"/>
      <c r="Q53" s="19"/>
      <c r="R53" s="19"/>
      <c r="S53" s="103"/>
      <c r="T53" s="19"/>
      <c r="U53" s="19"/>
      <c r="V53" s="103"/>
      <c r="W53" s="19"/>
      <c r="X53" s="19"/>
      <c r="Y53" s="103"/>
      <c r="Z53" s="103"/>
      <c r="AA53" s="19"/>
      <c r="AB53" s="19"/>
      <c r="AC53" s="103"/>
      <c r="AD53" s="19"/>
      <c r="AE53" s="19"/>
      <c r="AF53" s="103"/>
      <c r="AG53" s="19"/>
      <c r="AH53" s="19"/>
      <c r="AI53" s="103"/>
      <c r="AJ53" s="19"/>
      <c r="AK53" s="19"/>
      <c r="AL53" s="103"/>
      <c r="AM53" s="19"/>
      <c r="AN53" s="19"/>
      <c r="AO53" s="103"/>
      <c r="AP53" s="19"/>
      <c r="AQ53" s="19"/>
      <c r="AR53" s="103"/>
      <c r="AS53" s="19"/>
      <c r="AT53" s="19"/>
      <c r="AU53" s="103"/>
      <c r="AV53" s="103"/>
      <c r="AW53" s="19"/>
      <c r="AX53" s="19"/>
      <c r="AY53" s="25"/>
      <c r="AZ53" s="19"/>
      <c r="BA53" s="19"/>
      <c r="BB53" s="25"/>
      <c r="BC53" s="19"/>
      <c r="BD53" s="19"/>
      <c r="BE53" s="25"/>
      <c r="BF53" s="19"/>
      <c r="BG53" s="19"/>
      <c r="BH53" s="25"/>
      <c r="BI53" s="19"/>
      <c r="BJ53" s="19"/>
      <c r="BK53" s="25"/>
      <c r="BL53" s="19"/>
      <c r="BM53" s="19"/>
      <c r="BN53" s="25"/>
      <c r="BO53" s="19"/>
      <c r="BP53" s="19"/>
      <c r="BQ53" s="25"/>
      <c r="BR53" s="25"/>
      <c r="BS53" s="19"/>
      <c r="BT53" s="19"/>
      <c r="BU53" s="25"/>
      <c r="BV53" s="19"/>
      <c r="BW53" s="19"/>
      <c r="BX53" s="25"/>
      <c r="BY53" s="19"/>
      <c r="BZ53" s="19"/>
      <c r="CA53" s="25"/>
      <c r="CB53" s="19"/>
      <c r="CC53" s="19"/>
      <c r="CD53" s="25"/>
      <c r="CE53" s="19"/>
      <c r="CF53" s="19"/>
      <c r="CG53" s="25"/>
      <c r="CH53" s="19"/>
      <c r="CI53" s="19"/>
      <c r="CJ53" s="25"/>
      <c r="CK53" s="19"/>
      <c r="CL53" s="19"/>
      <c r="CM53" s="25"/>
      <c r="CN53" s="25"/>
      <c r="CO53" s="19"/>
      <c r="CP53" s="19"/>
      <c r="CQ53" s="25"/>
      <c r="CR53" s="19"/>
      <c r="CS53" s="19"/>
      <c r="CT53" s="25"/>
      <c r="CU53" s="19"/>
      <c r="CV53" s="19"/>
      <c r="CW53" s="25"/>
      <c r="CX53" s="19"/>
      <c r="CY53" s="19"/>
      <c r="CZ53" s="25"/>
      <c r="DA53" s="19"/>
      <c r="DB53" s="19"/>
      <c r="DC53" s="25"/>
      <c r="DD53" s="19"/>
      <c r="DE53" s="19"/>
      <c r="DF53" s="25"/>
      <c r="DG53" s="19"/>
      <c r="DH53" s="19"/>
      <c r="DI53" s="25"/>
      <c r="DK53" s="19"/>
      <c r="DL53" s="19"/>
      <c r="DM53" s="25"/>
      <c r="DN53" s="19"/>
      <c r="DO53" s="19"/>
      <c r="DP53" s="25"/>
      <c r="DQ53" s="19"/>
      <c r="DR53" s="19"/>
      <c r="DS53" s="25"/>
      <c r="DT53" s="19"/>
      <c r="DU53" s="19"/>
      <c r="DV53" s="25"/>
      <c r="DW53" s="19"/>
      <c r="DX53" s="19"/>
      <c r="DY53" s="25"/>
      <c r="DZ53" s="19"/>
      <c r="EA53" s="19"/>
      <c r="EB53" s="25"/>
      <c r="EC53" s="19"/>
      <c r="ED53" s="19"/>
      <c r="EE53" s="25"/>
      <c r="EG53" s="19"/>
      <c r="EH53" s="19"/>
      <c r="EI53" s="25"/>
      <c r="EJ53" s="19"/>
      <c r="EK53" s="19"/>
      <c r="EL53" s="25"/>
      <c r="EM53" s="19"/>
      <c r="EN53" s="19"/>
      <c r="EO53" s="25"/>
      <c r="EP53" s="19"/>
      <c r="EQ53" s="19"/>
      <c r="ER53" s="25"/>
      <c r="ES53" s="19"/>
      <c r="ET53" s="19"/>
      <c r="EU53" s="25"/>
      <c r="EV53" s="19"/>
      <c r="EW53" s="19"/>
      <c r="EX53" s="25"/>
      <c r="EY53" s="19"/>
      <c r="EZ53" s="19"/>
      <c r="FA53" s="25"/>
    </row>
    <row r="54" spans="1:157">
      <c r="A54" s="20"/>
      <c r="B54" s="20"/>
      <c r="C54" s="19"/>
      <c r="D54" s="19"/>
      <c r="E54" s="19"/>
      <c r="F54" s="19"/>
      <c r="G54" s="103"/>
      <c r="H54" s="19"/>
      <c r="I54" s="19"/>
      <c r="J54" s="103"/>
      <c r="K54" s="19"/>
      <c r="L54" s="19"/>
      <c r="M54" s="103"/>
      <c r="N54" s="19"/>
      <c r="O54" s="19"/>
      <c r="P54" s="103"/>
      <c r="Q54" s="19"/>
      <c r="R54" s="19"/>
      <c r="S54" s="103"/>
      <c r="T54" s="19"/>
      <c r="U54" s="19"/>
      <c r="V54" s="103"/>
      <c r="W54" s="19"/>
      <c r="X54" s="19"/>
      <c r="Y54" s="103"/>
      <c r="Z54" s="103"/>
      <c r="AA54" s="19"/>
      <c r="AB54" s="19"/>
      <c r="AC54" s="103"/>
      <c r="AD54" s="19"/>
      <c r="AE54" s="19"/>
      <c r="AF54" s="103"/>
      <c r="AG54" s="19"/>
      <c r="AH54" s="19"/>
      <c r="AI54" s="103"/>
      <c r="AJ54" s="19"/>
      <c r="AK54" s="19"/>
      <c r="AL54" s="103"/>
      <c r="AM54" s="19"/>
      <c r="AN54" s="19"/>
      <c r="AO54" s="103"/>
      <c r="AQ54" s="19"/>
      <c r="AR54" s="103"/>
      <c r="AS54" s="25"/>
      <c r="AT54" s="19"/>
      <c r="AU54" s="103"/>
      <c r="AV54" s="103"/>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K54" s="25"/>
      <c r="DL54" s="25"/>
      <c r="DM54" s="25"/>
      <c r="DN54" s="25"/>
      <c r="DO54" s="25"/>
      <c r="DP54" s="25"/>
      <c r="DQ54" s="25"/>
      <c r="DR54" s="25"/>
      <c r="DS54" s="25"/>
      <c r="DT54" s="25"/>
      <c r="DU54" s="25"/>
      <c r="DV54" s="25"/>
      <c r="DW54" s="25"/>
      <c r="DX54" s="25"/>
      <c r="DY54" s="25"/>
      <c r="DZ54" s="25"/>
      <c r="EA54" s="25"/>
      <c r="EB54" s="25"/>
      <c r="EC54" s="25"/>
      <c r="ED54" s="25"/>
      <c r="EE54" s="25"/>
      <c r="EG54" s="25"/>
      <c r="EH54" s="25"/>
      <c r="EI54" s="25"/>
      <c r="EJ54" s="25"/>
      <c r="EK54" s="25"/>
      <c r="EL54" s="25"/>
      <c r="EM54" s="25"/>
      <c r="EN54" s="25"/>
      <c r="EO54" s="25"/>
      <c r="EP54" s="25"/>
      <c r="EQ54" s="25"/>
      <c r="ER54" s="25"/>
      <c r="ES54" s="25"/>
      <c r="ET54" s="25"/>
      <c r="EU54" s="25"/>
      <c r="EV54" s="25"/>
      <c r="EW54" s="25"/>
      <c r="EX54" s="25"/>
      <c r="EY54" s="25"/>
      <c r="EZ54" s="25"/>
      <c r="FA54" s="25"/>
    </row>
    <row r="55" spans="1:157">
      <c r="A55" s="20"/>
      <c r="B55" s="20"/>
      <c r="C55" s="19"/>
      <c r="D55" s="19"/>
      <c r="F55" s="19"/>
      <c r="G55" s="103"/>
      <c r="H55" s="19"/>
      <c r="I55" s="19"/>
      <c r="J55" s="103"/>
      <c r="K55" s="19"/>
      <c r="L55" s="19"/>
      <c r="M55" s="103"/>
      <c r="N55" s="19"/>
      <c r="O55" s="19"/>
      <c r="P55" s="103"/>
      <c r="Q55" s="19"/>
      <c r="R55" s="19"/>
      <c r="S55" s="103"/>
      <c r="T55" s="19"/>
      <c r="U55" s="19"/>
      <c r="V55" s="103"/>
      <c r="W55" s="19"/>
      <c r="X55" s="19"/>
      <c r="Y55" s="103"/>
      <c r="Z55" s="103"/>
      <c r="AA55" s="19"/>
      <c r="AB55" s="19"/>
      <c r="AC55" s="103"/>
      <c r="AD55" s="19"/>
      <c r="AE55" s="19"/>
      <c r="AF55" s="103"/>
      <c r="AG55" s="19"/>
      <c r="AH55" s="19"/>
      <c r="AI55" s="103"/>
      <c r="AJ55" s="19"/>
      <c r="AK55" s="19"/>
      <c r="AL55" s="103"/>
      <c r="AM55" s="19"/>
      <c r="AN55" s="19"/>
      <c r="AO55" s="103"/>
      <c r="AQ55" s="19"/>
      <c r="AR55" s="103"/>
      <c r="AS55" s="25"/>
      <c r="AT55" s="19"/>
      <c r="AU55" s="103"/>
      <c r="AV55" s="103"/>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K55" s="25"/>
      <c r="DL55" s="25"/>
      <c r="DM55" s="25"/>
      <c r="DN55" s="25"/>
      <c r="DO55" s="25"/>
      <c r="DP55" s="25"/>
      <c r="DQ55" s="25"/>
      <c r="DR55" s="25"/>
      <c r="DS55" s="25"/>
      <c r="DT55" s="25"/>
      <c r="DU55" s="25"/>
      <c r="DV55" s="25"/>
      <c r="DW55" s="25"/>
      <c r="DX55" s="25"/>
      <c r="DY55" s="25"/>
      <c r="DZ55" s="25"/>
      <c r="EA55" s="25"/>
      <c r="EB55" s="25"/>
      <c r="EC55" s="25"/>
      <c r="ED55" s="25"/>
      <c r="EE55" s="25"/>
      <c r="EG55" s="25"/>
      <c r="EH55" s="25"/>
      <c r="EI55" s="25"/>
      <c r="EJ55" s="25"/>
      <c r="EK55" s="25"/>
      <c r="EL55" s="25"/>
      <c r="EM55" s="25"/>
      <c r="EN55" s="25"/>
      <c r="EO55" s="25"/>
      <c r="EP55" s="25"/>
      <c r="EQ55" s="25"/>
      <c r="ER55" s="25"/>
      <c r="ES55" s="25"/>
      <c r="ET55" s="25"/>
      <c r="EU55" s="25"/>
      <c r="EV55" s="25"/>
      <c r="EW55" s="25"/>
      <c r="EX55" s="25"/>
      <c r="EY55" s="25"/>
      <c r="EZ55" s="25"/>
      <c r="FA55" s="25"/>
    </row>
    <row r="56" spans="1:157">
      <c r="A56" s="20"/>
      <c r="B56" s="20"/>
      <c r="C56" s="19"/>
      <c r="D56" s="19"/>
      <c r="E56" s="19"/>
      <c r="F56" s="19"/>
      <c r="G56" s="103"/>
      <c r="H56" s="19"/>
      <c r="I56" s="19"/>
      <c r="J56" s="103"/>
      <c r="K56" s="19"/>
      <c r="L56" s="19"/>
      <c r="M56" s="103"/>
      <c r="N56" s="19"/>
      <c r="O56" s="19"/>
      <c r="P56" s="103"/>
      <c r="Q56" s="19"/>
      <c r="R56" s="19"/>
      <c r="S56" s="103"/>
      <c r="T56" s="19"/>
      <c r="U56" s="19"/>
      <c r="V56" s="103"/>
      <c r="W56" s="19"/>
      <c r="X56" s="19"/>
      <c r="Y56" s="103"/>
      <c r="Z56" s="103"/>
      <c r="AA56" s="19"/>
      <c r="AB56" s="19"/>
      <c r="AC56" s="103"/>
      <c r="AD56" s="19"/>
      <c r="AE56" s="19"/>
      <c r="AF56" s="103"/>
      <c r="AG56" s="19"/>
      <c r="AH56" s="19"/>
      <c r="AI56" s="103"/>
      <c r="AJ56" s="19"/>
      <c r="AK56" s="19"/>
      <c r="AL56" s="103"/>
      <c r="AM56" s="19"/>
      <c r="AN56" s="19"/>
      <c r="AO56" s="103"/>
      <c r="AQ56" s="19"/>
      <c r="AR56" s="103"/>
      <c r="AS56" s="25"/>
      <c r="AT56" s="19"/>
      <c r="AU56" s="103"/>
      <c r="AV56" s="103"/>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K56" s="25"/>
      <c r="DL56" s="25"/>
      <c r="DM56" s="25"/>
      <c r="DN56" s="25"/>
      <c r="DO56" s="25"/>
      <c r="DP56" s="25"/>
      <c r="DQ56" s="25"/>
      <c r="DR56" s="25"/>
      <c r="DS56" s="25"/>
      <c r="DT56" s="25"/>
      <c r="DU56" s="25"/>
      <c r="DV56" s="25"/>
      <c r="DW56" s="25"/>
      <c r="DX56" s="25"/>
      <c r="DY56" s="25"/>
      <c r="DZ56" s="25"/>
      <c r="EA56" s="25"/>
      <c r="EB56" s="25"/>
      <c r="EC56" s="25"/>
      <c r="ED56" s="25"/>
      <c r="EE56" s="25"/>
      <c r="EG56" s="25"/>
      <c r="EH56" s="25"/>
      <c r="EI56" s="25"/>
      <c r="EJ56" s="25"/>
      <c r="EK56" s="25"/>
      <c r="EL56" s="25"/>
      <c r="EM56" s="25"/>
      <c r="EN56" s="25"/>
      <c r="EO56" s="25"/>
      <c r="EP56" s="25"/>
      <c r="EQ56" s="25"/>
      <c r="ER56" s="25"/>
      <c r="ES56" s="25"/>
      <c r="ET56" s="25"/>
      <c r="EU56" s="25"/>
      <c r="EV56" s="25"/>
      <c r="EW56" s="25"/>
      <c r="EX56" s="25"/>
      <c r="EY56" s="25"/>
      <c r="EZ56" s="25"/>
      <c r="FA56" s="25"/>
    </row>
    <row r="57" spans="1:157">
      <c r="A57" s="20"/>
      <c r="B57" s="20"/>
      <c r="C57" s="19"/>
      <c r="D57" s="19"/>
      <c r="E57" s="19"/>
      <c r="F57" s="19"/>
      <c r="G57" s="103"/>
      <c r="H57" s="19"/>
      <c r="I57" s="19"/>
      <c r="J57" s="103"/>
      <c r="K57" s="19"/>
      <c r="L57" s="19"/>
      <c r="M57" s="103"/>
      <c r="N57" s="19"/>
      <c r="O57" s="19"/>
      <c r="P57" s="103"/>
      <c r="Q57" s="19"/>
      <c r="R57" s="19"/>
      <c r="S57" s="103"/>
      <c r="T57" s="19"/>
      <c r="U57" s="19"/>
      <c r="V57" s="103"/>
      <c r="W57" s="19"/>
      <c r="X57" s="19"/>
      <c r="Y57" s="103"/>
      <c r="Z57" s="103"/>
      <c r="AA57" s="19"/>
      <c r="AB57" s="19"/>
      <c r="AC57" s="103"/>
      <c r="AD57" s="19"/>
      <c r="AE57" s="19"/>
      <c r="AF57" s="103"/>
      <c r="AG57" s="19"/>
      <c r="AH57" s="19"/>
      <c r="AI57" s="103"/>
      <c r="AJ57" s="19"/>
      <c r="AK57" s="19"/>
      <c r="AL57" s="103"/>
      <c r="AM57" s="19"/>
      <c r="AN57" s="19"/>
      <c r="AO57" s="103"/>
      <c r="AQ57" s="19"/>
      <c r="AR57" s="103"/>
      <c r="AS57" s="25"/>
      <c r="AT57" s="19"/>
      <c r="AU57" s="103"/>
      <c r="AV57" s="103"/>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K57" s="25"/>
      <c r="DL57" s="25"/>
      <c r="DM57" s="25"/>
      <c r="DN57" s="25"/>
      <c r="DO57" s="25"/>
      <c r="DP57" s="25"/>
      <c r="DQ57" s="25"/>
      <c r="DR57" s="25"/>
      <c r="DS57" s="25"/>
      <c r="DT57" s="25"/>
      <c r="DU57" s="25"/>
      <c r="DV57" s="25"/>
      <c r="DW57" s="25"/>
      <c r="DX57" s="25"/>
      <c r="DY57" s="25"/>
      <c r="DZ57" s="25"/>
      <c r="EA57" s="25"/>
      <c r="EB57" s="25"/>
      <c r="EC57" s="25"/>
      <c r="ED57" s="25"/>
      <c r="EE57" s="25"/>
      <c r="EG57" s="25"/>
      <c r="EH57" s="25"/>
      <c r="EI57" s="25"/>
      <c r="EJ57" s="25"/>
      <c r="EK57" s="25"/>
      <c r="EL57" s="25"/>
      <c r="EM57" s="25"/>
      <c r="EN57" s="25"/>
      <c r="EO57" s="25"/>
      <c r="EP57" s="25"/>
      <c r="EQ57" s="25"/>
      <c r="ER57" s="25"/>
      <c r="ES57" s="25"/>
      <c r="ET57" s="25"/>
      <c r="EU57" s="25"/>
      <c r="EV57" s="25"/>
      <c r="EW57" s="25"/>
      <c r="EX57" s="25"/>
      <c r="EY57" s="25"/>
      <c r="EZ57" s="25"/>
      <c r="FA57" s="25"/>
    </row>
    <row r="58" spans="1:157">
      <c r="A58" s="20"/>
      <c r="B58" s="20"/>
      <c r="C58" s="19"/>
      <c r="D58" s="19"/>
      <c r="E58" s="19"/>
      <c r="F58" s="19"/>
      <c r="G58" s="103"/>
      <c r="H58" s="19"/>
      <c r="I58" s="19"/>
      <c r="J58" s="103"/>
      <c r="K58" s="19"/>
      <c r="L58" s="19"/>
      <c r="M58" s="103"/>
      <c r="N58" s="19"/>
      <c r="O58" s="19"/>
      <c r="P58" s="103"/>
      <c r="Q58" s="19"/>
      <c r="R58" s="19"/>
      <c r="S58" s="103"/>
      <c r="T58" s="19"/>
      <c r="U58" s="19"/>
      <c r="V58" s="103"/>
      <c r="W58" s="19"/>
      <c r="X58" s="19"/>
      <c r="Y58" s="103"/>
      <c r="Z58" s="103"/>
      <c r="AA58" s="19"/>
      <c r="AB58" s="19"/>
      <c r="AC58" s="103"/>
      <c r="AD58" s="19"/>
      <c r="AE58" s="19"/>
      <c r="AF58" s="103"/>
      <c r="AG58" s="19"/>
      <c r="AH58" s="19"/>
      <c r="AI58" s="103"/>
      <c r="AJ58" s="19"/>
      <c r="AK58" s="19"/>
      <c r="AL58" s="103"/>
      <c r="AM58" s="19"/>
      <c r="AN58" s="19"/>
      <c r="AO58" s="103"/>
      <c r="AQ58" s="19"/>
      <c r="AR58" s="103"/>
      <c r="AS58" s="25"/>
      <c r="AT58" s="19"/>
      <c r="AU58" s="103"/>
      <c r="AV58" s="103"/>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K58" s="25"/>
      <c r="DL58" s="25"/>
      <c r="DM58" s="25"/>
      <c r="DN58" s="25"/>
      <c r="DO58" s="25"/>
      <c r="DP58" s="25"/>
      <c r="DQ58" s="25"/>
      <c r="DR58" s="25"/>
      <c r="DS58" s="25"/>
      <c r="DT58" s="25"/>
      <c r="DU58" s="25"/>
      <c r="DV58" s="25"/>
      <c r="DW58" s="25"/>
      <c r="DX58" s="25"/>
      <c r="DY58" s="25"/>
      <c r="DZ58" s="25"/>
      <c r="EA58" s="25"/>
      <c r="EB58" s="25"/>
      <c r="EC58" s="25"/>
      <c r="ED58" s="25"/>
      <c r="EE58" s="25"/>
      <c r="EG58" s="25"/>
      <c r="EH58" s="25"/>
      <c r="EI58" s="25"/>
      <c r="EJ58" s="25"/>
      <c r="EK58" s="25"/>
      <c r="EL58" s="25"/>
      <c r="EM58" s="25"/>
      <c r="EN58" s="25"/>
      <c r="EO58" s="25"/>
      <c r="EP58" s="25"/>
      <c r="EQ58" s="25"/>
      <c r="ER58" s="25"/>
      <c r="ES58" s="25"/>
      <c r="ET58" s="25"/>
      <c r="EU58" s="25"/>
      <c r="EV58" s="25"/>
      <c r="EW58" s="25"/>
      <c r="EX58" s="25"/>
      <c r="EY58" s="25"/>
      <c r="EZ58" s="25"/>
      <c r="FA58" s="25"/>
    </row>
    <row r="59" spans="1:157">
      <c r="A59" s="20"/>
      <c r="B59" s="20"/>
      <c r="C59" s="19"/>
      <c r="D59" s="19"/>
      <c r="E59" s="19"/>
      <c r="F59" s="19"/>
      <c r="G59" s="103"/>
      <c r="H59" s="19"/>
      <c r="I59" s="19"/>
      <c r="J59" s="103"/>
      <c r="K59" s="19"/>
      <c r="L59" s="19"/>
      <c r="M59" s="103"/>
      <c r="N59" s="19"/>
      <c r="O59" s="19"/>
      <c r="P59" s="103"/>
      <c r="Q59" s="19"/>
      <c r="R59" s="19"/>
      <c r="S59" s="103"/>
      <c r="T59" s="19"/>
      <c r="U59" s="19"/>
      <c r="V59" s="103"/>
      <c r="W59" s="19"/>
      <c r="X59" s="19"/>
      <c r="Y59" s="103"/>
      <c r="Z59" s="103"/>
      <c r="AA59" s="19"/>
      <c r="AB59" s="19"/>
      <c r="AC59" s="103"/>
      <c r="AD59" s="19"/>
      <c r="AE59" s="19"/>
      <c r="AF59" s="103"/>
      <c r="AG59" s="19"/>
      <c r="AH59" s="19"/>
      <c r="AI59" s="103"/>
      <c r="AJ59" s="19"/>
      <c r="AK59" s="19"/>
      <c r="AL59" s="103"/>
      <c r="AM59" s="19"/>
      <c r="AN59" s="19"/>
      <c r="AO59" s="103"/>
      <c r="AQ59" s="19"/>
      <c r="AR59" s="103"/>
      <c r="AS59" s="25"/>
      <c r="AT59" s="19"/>
      <c r="AU59" s="103"/>
      <c r="AV59" s="103"/>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K59" s="25"/>
      <c r="DL59" s="25"/>
      <c r="DM59" s="25"/>
      <c r="DN59" s="25"/>
      <c r="DO59" s="25"/>
      <c r="DP59" s="25"/>
      <c r="DQ59" s="25"/>
      <c r="DR59" s="25"/>
      <c r="DS59" s="25"/>
      <c r="DT59" s="25"/>
      <c r="DU59" s="25"/>
      <c r="DV59" s="25"/>
      <c r="DW59" s="25"/>
      <c r="DX59" s="25"/>
      <c r="DY59" s="25"/>
      <c r="DZ59" s="25"/>
      <c r="EA59" s="25"/>
      <c r="EB59" s="25"/>
      <c r="EC59" s="25"/>
      <c r="ED59" s="25"/>
      <c r="EE59" s="25"/>
      <c r="EG59" s="25"/>
      <c r="EH59" s="25"/>
      <c r="EI59" s="25"/>
      <c r="EJ59" s="25"/>
      <c r="EK59" s="25"/>
      <c r="EL59" s="25"/>
      <c r="EM59" s="25"/>
      <c r="EN59" s="25"/>
      <c r="EO59" s="25"/>
      <c r="EP59" s="25"/>
      <c r="EQ59" s="25"/>
      <c r="ER59" s="25"/>
      <c r="ES59" s="25"/>
      <c r="ET59" s="25"/>
      <c r="EU59" s="25"/>
      <c r="EV59" s="25"/>
      <c r="EW59" s="25"/>
      <c r="EX59" s="25"/>
      <c r="EY59" s="25"/>
      <c r="EZ59" s="25"/>
      <c r="FA59" s="25"/>
    </row>
    <row r="60" spans="1:157">
      <c r="A60" s="20"/>
      <c r="B60" s="20"/>
      <c r="C60" s="19"/>
      <c r="D60" s="19"/>
      <c r="E60" s="19"/>
      <c r="F60" s="19"/>
      <c r="G60" s="103"/>
      <c r="H60" s="19"/>
      <c r="I60" s="19"/>
      <c r="J60" s="103"/>
      <c r="K60" s="19"/>
      <c r="L60" s="19"/>
      <c r="M60" s="103"/>
      <c r="N60" s="19"/>
      <c r="O60" s="19"/>
      <c r="P60" s="103"/>
      <c r="Q60" s="19"/>
      <c r="R60" s="19"/>
      <c r="S60" s="103"/>
      <c r="T60" s="19"/>
      <c r="U60" s="19"/>
      <c r="V60" s="103"/>
      <c r="W60" s="19"/>
      <c r="X60" s="19"/>
      <c r="Y60" s="103"/>
      <c r="Z60" s="103"/>
      <c r="AA60" s="19"/>
      <c r="AB60" s="19"/>
      <c r="AC60" s="103"/>
      <c r="AD60" s="19"/>
      <c r="AE60" s="19"/>
      <c r="AF60" s="103"/>
      <c r="AG60" s="19"/>
      <c r="AH60" s="19"/>
      <c r="AI60" s="103"/>
      <c r="AJ60" s="19"/>
      <c r="AK60" s="19"/>
      <c r="AL60" s="103"/>
      <c r="AM60" s="19"/>
      <c r="AN60" s="19"/>
      <c r="AO60" s="103"/>
      <c r="AQ60" s="19"/>
      <c r="AR60" s="103"/>
      <c r="AS60" s="25"/>
      <c r="AT60" s="19"/>
      <c r="AU60" s="103"/>
      <c r="AV60" s="103"/>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K60" s="25"/>
      <c r="DL60" s="25"/>
      <c r="DM60" s="25"/>
      <c r="DN60" s="25"/>
      <c r="DO60" s="25"/>
      <c r="DP60" s="25"/>
      <c r="DQ60" s="25"/>
      <c r="DR60" s="25"/>
      <c r="DS60" s="25"/>
      <c r="DT60" s="25"/>
      <c r="DU60" s="25"/>
      <c r="DV60" s="25"/>
      <c r="DW60" s="25"/>
      <c r="DX60" s="25"/>
      <c r="DY60" s="25"/>
      <c r="DZ60" s="25"/>
      <c r="EA60" s="25"/>
      <c r="EB60" s="25"/>
      <c r="EC60" s="25"/>
      <c r="ED60" s="25"/>
      <c r="EE60" s="25"/>
      <c r="EG60" s="25"/>
      <c r="EH60" s="25"/>
      <c r="EI60" s="25"/>
      <c r="EJ60" s="25"/>
      <c r="EK60" s="25"/>
      <c r="EL60" s="25"/>
      <c r="EM60" s="25"/>
      <c r="EN60" s="25"/>
      <c r="EO60" s="25"/>
      <c r="EP60" s="25"/>
      <c r="EQ60" s="25"/>
      <c r="ER60" s="25"/>
      <c r="ES60" s="25"/>
      <c r="ET60" s="25"/>
      <c r="EU60" s="25"/>
      <c r="EV60" s="25"/>
      <c r="EW60" s="25"/>
      <c r="EX60" s="25"/>
      <c r="EY60" s="25"/>
      <c r="EZ60" s="25"/>
      <c r="FA60" s="25"/>
    </row>
    <row r="61" spans="1:157">
      <c r="A61" s="20"/>
      <c r="B61" s="20"/>
      <c r="C61" s="19"/>
      <c r="D61" s="19"/>
      <c r="E61" s="19"/>
      <c r="F61" s="19"/>
      <c r="G61" s="103"/>
      <c r="H61" s="19"/>
      <c r="I61" s="19"/>
      <c r="J61" s="103"/>
      <c r="K61" s="19"/>
      <c r="L61" s="19"/>
      <c r="M61" s="103"/>
      <c r="N61" s="19"/>
      <c r="O61" s="19"/>
      <c r="P61" s="103"/>
      <c r="Q61" s="19"/>
      <c r="R61" s="19"/>
      <c r="S61" s="103"/>
      <c r="T61" s="19"/>
      <c r="U61" s="19"/>
      <c r="V61" s="103"/>
      <c r="W61" s="19"/>
      <c r="X61" s="19"/>
      <c r="Y61" s="103"/>
      <c r="Z61" s="103"/>
      <c r="AA61" s="19"/>
      <c r="AB61" s="19"/>
      <c r="AC61" s="103"/>
      <c r="AD61" s="19"/>
      <c r="AE61" s="19"/>
      <c r="AF61" s="103"/>
      <c r="AG61" s="19"/>
      <c r="AH61" s="19"/>
      <c r="AI61" s="103"/>
      <c r="AJ61" s="19"/>
      <c r="AK61" s="19"/>
      <c r="AL61" s="103"/>
      <c r="AM61" s="19"/>
      <c r="AN61" s="19"/>
      <c r="AO61" s="103"/>
      <c r="AQ61" s="19"/>
      <c r="AR61" s="103"/>
      <c r="AS61" s="25"/>
      <c r="AT61" s="19"/>
      <c r="AU61" s="103"/>
      <c r="AV61" s="103"/>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K61" s="25"/>
      <c r="DL61" s="25"/>
      <c r="DM61" s="25"/>
      <c r="DN61" s="25"/>
      <c r="DO61" s="25"/>
      <c r="DP61" s="25"/>
      <c r="DQ61" s="25"/>
      <c r="DR61" s="25"/>
      <c r="DS61" s="25"/>
      <c r="DT61" s="25"/>
      <c r="DU61" s="25"/>
      <c r="DV61" s="25"/>
      <c r="DW61" s="25"/>
      <c r="DX61" s="25"/>
      <c r="DY61" s="25"/>
      <c r="DZ61" s="25"/>
      <c r="EA61" s="25"/>
      <c r="EB61" s="25"/>
      <c r="EC61" s="25"/>
      <c r="ED61" s="25"/>
      <c r="EE61" s="25"/>
      <c r="EG61" s="25"/>
      <c r="EH61" s="25"/>
      <c r="EI61" s="25"/>
      <c r="EJ61" s="25"/>
      <c r="EK61" s="25"/>
      <c r="EL61" s="25"/>
      <c r="EM61" s="25"/>
      <c r="EN61" s="25"/>
      <c r="EO61" s="25"/>
      <c r="EP61" s="25"/>
      <c r="EQ61" s="25"/>
      <c r="ER61" s="25"/>
      <c r="ES61" s="25"/>
      <c r="ET61" s="25"/>
      <c r="EU61" s="25"/>
      <c r="EV61" s="25"/>
      <c r="EW61" s="25"/>
      <c r="EX61" s="25"/>
      <c r="EY61" s="25"/>
      <c r="EZ61" s="25"/>
      <c r="FA61" s="25"/>
    </row>
    <row r="62" spans="1:157">
      <c r="A62" s="20"/>
      <c r="B62" s="20"/>
      <c r="C62" s="19"/>
      <c r="D62" s="19"/>
      <c r="E62" s="19"/>
      <c r="F62" s="19"/>
      <c r="G62" s="103"/>
      <c r="H62" s="19"/>
      <c r="I62" s="19"/>
      <c r="J62" s="103"/>
      <c r="K62" s="19"/>
      <c r="L62" s="19"/>
      <c r="M62" s="103"/>
      <c r="N62" s="19"/>
      <c r="O62" s="19"/>
      <c r="P62" s="103"/>
      <c r="Q62" s="19"/>
      <c r="R62" s="19"/>
      <c r="S62" s="103"/>
      <c r="T62" s="19"/>
      <c r="U62" s="19"/>
      <c r="V62" s="103"/>
      <c r="W62" s="19"/>
      <c r="X62" s="19"/>
      <c r="Y62" s="103"/>
      <c r="Z62" s="103"/>
      <c r="AA62" s="19"/>
      <c r="AB62" s="19"/>
      <c r="AC62" s="103"/>
      <c r="AD62" s="19"/>
      <c r="AE62" s="19"/>
      <c r="AF62" s="103"/>
      <c r="AG62" s="19"/>
      <c r="AH62" s="19"/>
      <c r="AI62" s="103"/>
      <c r="AJ62" s="19"/>
      <c r="AK62" s="19"/>
      <c r="AL62" s="103"/>
      <c r="AM62" s="19"/>
      <c r="AN62" s="19"/>
      <c r="AO62" s="103"/>
      <c r="AQ62" s="19"/>
      <c r="AR62" s="103"/>
      <c r="AS62" s="25"/>
      <c r="AT62" s="19"/>
      <c r="AU62" s="103"/>
      <c r="AV62" s="103"/>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K62" s="25"/>
      <c r="DL62" s="25"/>
      <c r="DM62" s="25"/>
      <c r="DN62" s="25"/>
      <c r="DO62" s="25"/>
      <c r="DP62" s="25"/>
      <c r="DQ62" s="25"/>
      <c r="DR62" s="25"/>
      <c r="DS62" s="25"/>
      <c r="DT62" s="25"/>
      <c r="DU62" s="25"/>
      <c r="DV62" s="25"/>
      <c r="DW62" s="25"/>
      <c r="DX62" s="25"/>
      <c r="DY62" s="25"/>
      <c r="DZ62" s="25"/>
      <c r="EA62" s="25"/>
      <c r="EB62" s="25"/>
      <c r="EC62" s="25"/>
      <c r="ED62" s="25"/>
      <c r="EE62" s="25"/>
      <c r="EG62" s="25"/>
      <c r="EH62" s="25"/>
      <c r="EI62" s="25"/>
      <c r="EJ62" s="25"/>
      <c r="EK62" s="25"/>
      <c r="EL62" s="25"/>
      <c r="EM62" s="25"/>
      <c r="EN62" s="25"/>
      <c r="EO62" s="25"/>
      <c r="EP62" s="25"/>
      <c r="EQ62" s="25"/>
      <c r="ER62" s="25"/>
      <c r="ES62" s="25"/>
      <c r="ET62" s="25"/>
      <c r="EU62" s="25"/>
      <c r="EV62" s="25"/>
      <c r="EW62" s="25"/>
      <c r="EX62" s="25"/>
      <c r="EY62" s="25"/>
      <c r="EZ62" s="25"/>
      <c r="FA62" s="25"/>
    </row>
    <row r="63" spans="1:157">
      <c r="A63" s="20"/>
      <c r="B63" s="20"/>
      <c r="C63" s="19"/>
      <c r="D63" s="19"/>
      <c r="E63" s="19"/>
      <c r="F63" s="19"/>
      <c r="G63" s="103"/>
      <c r="H63" s="19"/>
      <c r="I63" s="19"/>
      <c r="J63" s="103"/>
      <c r="K63" s="19"/>
      <c r="L63" s="19"/>
      <c r="M63" s="103"/>
      <c r="N63" s="19"/>
      <c r="O63" s="19"/>
      <c r="P63" s="103"/>
      <c r="Q63" s="19"/>
      <c r="R63" s="19"/>
      <c r="S63" s="103"/>
      <c r="T63" s="19"/>
      <c r="U63" s="19"/>
      <c r="V63" s="103"/>
      <c r="W63" s="19"/>
      <c r="X63" s="19"/>
      <c r="Y63" s="103"/>
      <c r="Z63" s="103"/>
      <c r="AA63" s="19"/>
      <c r="AB63" s="19"/>
      <c r="AC63" s="103"/>
      <c r="AD63" s="19"/>
      <c r="AE63" s="19"/>
      <c r="AF63" s="103"/>
      <c r="AG63" s="19"/>
      <c r="AH63" s="19"/>
      <c r="AI63" s="103"/>
      <c r="AJ63" s="19"/>
      <c r="AK63" s="19"/>
      <c r="AL63" s="103"/>
      <c r="AM63" s="19"/>
      <c r="AN63" s="19"/>
      <c r="AO63" s="103"/>
      <c r="AQ63" s="19"/>
      <c r="AR63" s="103"/>
      <c r="AS63" s="25"/>
      <c r="AT63" s="19"/>
      <c r="AU63" s="103"/>
      <c r="AV63" s="103"/>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K63" s="25"/>
      <c r="DL63" s="25"/>
      <c r="DM63" s="25"/>
      <c r="DN63" s="25"/>
      <c r="DO63" s="25"/>
      <c r="DP63" s="25"/>
      <c r="DQ63" s="25"/>
      <c r="DR63" s="25"/>
      <c r="DS63" s="25"/>
      <c r="DT63" s="25"/>
      <c r="DU63" s="25"/>
      <c r="DV63" s="25"/>
      <c r="DW63" s="25"/>
      <c r="DX63" s="25"/>
      <c r="DY63" s="25"/>
      <c r="DZ63" s="25"/>
      <c r="EA63" s="25"/>
      <c r="EB63" s="25"/>
      <c r="EC63" s="25"/>
      <c r="ED63" s="25"/>
      <c r="EE63" s="25"/>
      <c r="EG63" s="25"/>
      <c r="EH63" s="25"/>
      <c r="EI63" s="25"/>
      <c r="EJ63" s="25"/>
      <c r="EK63" s="25"/>
      <c r="EL63" s="25"/>
      <c r="EM63" s="25"/>
      <c r="EN63" s="25"/>
      <c r="EO63" s="25"/>
      <c r="EP63" s="25"/>
      <c r="EQ63" s="25"/>
      <c r="ER63" s="25"/>
      <c r="ES63" s="25"/>
      <c r="ET63" s="25"/>
      <c r="EU63" s="25"/>
      <c r="EV63" s="25"/>
      <c r="EW63" s="25"/>
      <c r="EX63" s="25"/>
      <c r="EY63" s="25"/>
      <c r="EZ63" s="25"/>
      <c r="FA63" s="25"/>
    </row>
    <row r="64" spans="1:157">
      <c r="A64" s="20"/>
      <c r="B64" s="20"/>
      <c r="C64" s="19"/>
      <c r="D64" s="19"/>
      <c r="E64" s="19"/>
      <c r="F64" s="19"/>
      <c r="G64" s="103"/>
      <c r="H64" s="19"/>
      <c r="I64" s="19"/>
      <c r="J64" s="103"/>
      <c r="K64" s="19"/>
      <c r="L64" s="19"/>
      <c r="M64" s="103"/>
      <c r="N64" s="19"/>
      <c r="O64" s="19"/>
      <c r="P64" s="103"/>
      <c r="Q64" s="19"/>
      <c r="R64" s="19"/>
      <c r="S64" s="103"/>
      <c r="T64" s="19"/>
      <c r="U64" s="19"/>
      <c r="V64" s="103"/>
      <c r="W64" s="19"/>
      <c r="X64" s="19"/>
      <c r="Y64" s="103"/>
      <c r="Z64" s="103"/>
      <c r="AA64" s="19"/>
      <c r="AB64" s="19"/>
      <c r="AC64" s="103"/>
      <c r="AD64" s="19"/>
      <c r="AE64" s="19"/>
      <c r="AF64" s="103"/>
      <c r="AG64" s="19"/>
      <c r="AH64" s="19"/>
      <c r="AI64" s="103"/>
      <c r="AJ64" s="19"/>
      <c r="AK64" s="19"/>
      <c r="AL64" s="103"/>
      <c r="AM64" s="19"/>
      <c r="AN64" s="19"/>
      <c r="AO64" s="103"/>
      <c r="AQ64" s="19"/>
      <c r="AR64" s="103"/>
      <c r="AS64" s="25"/>
      <c r="AT64" s="19"/>
      <c r="AU64" s="103"/>
      <c r="AV64" s="103"/>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K64" s="25"/>
      <c r="DL64" s="25"/>
      <c r="DM64" s="25"/>
      <c r="DN64" s="25"/>
      <c r="DO64" s="25"/>
      <c r="DP64" s="25"/>
      <c r="DQ64" s="25"/>
      <c r="DR64" s="25"/>
      <c r="DS64" s="25"/>
      <c r="DT64" s="25"/>
      <c r="DU64" s="25"/>
      <c r="DV64" s="25"/>
      <c r="DW64" s="25"/>
      <c r="DX64" s="25"/>
      <c r="DY64" s="25"/>
      <c r="DZ64" s="25"/>
      <c r="EA64" s="25"/>
      <c r="EB64" s="25"/>
      <c r="EC64" s="25"/>
      <c r="ED64" s="25"/>
      <c r="EE64" s="25"/>
      <c r="EG64" s="25"/>
      <c r="EH64" s="25"/>
      <c r="EI64" s="25"/>
      <c r="EJ64" s="25"/>
      <c r="EK64" s="25"/>
      <c r="EL64" s="25"/>
      <c r="EM64" s="25"/>
      <c r="EN64" s="25"/>
      <c r="EO64" s="25"/>
      <c r="EP64" s="25"/>
      <c r="EQ64" s="25"/>
      <c r="ER64" s="25"/>
      <c r="ES64" s="25"/>
      <c r="ET64" s="25"/>
      <c r="EU64" s="25"/>
      <c r="EV64" s="25"/>
      <c r="EW64" s="25"/>
      <c r="EX64" s="25"/>
      <c r="EY64" s="25"/>
      <c r="EZ64" s="25"/>
      <c r="FA64" s="25"/>
    </row>
    <row r="65" spans="1:157">
      <c r="A65" s="20"/>
      <c r="B65" s="20"/>
      <c r="C65" s="19"/>
      <c r="D65" s="19"/>
      <c r="E65" s="19"/>
      <c r="F65" s="19"/>
      <c r="G65" s="103"/>
      <c r="H65" s="19"/>
      <c r="I65" s="19"/>
      <c r="J65" s="103"/>
      <c r="K65" s="19"/>
      <c r="L65" s="19"/>
      <c r="M65" s="103"/>
      <c r="N65" s="19"/>
      <c r="O65" s="19"/>
      <c r="P65" s="103"/>
      <c r="Q65" s="19"/>
      <c r="R65" s="19"/>
      <c r="S65" s="103"/>
      <c r="T65" s="19"/>
      <c r="U65" s="19"/>
      <c r="V65" s="103"/>
      <c r="W65" s="19"/>
      <c r="X65" s="19"/>
      <c r="Y65" s="103"/>
      <c r="Z65" s="103"/>
      <c r="AA65" s="19"/>
      <c r="AB65" s="19"/>
      <c r="AC65" s="103"/>
      <c r="AD65" s="19"/>
      <c r="AE65" s="19"/>
      <c r="AF65" s="103"/>
      <c r="AG65" s="19"/>
      <c r="AH65" s="19"/>
      <c r="AI65" s="103"/>
      <c r="AJ65" s="19"/>
      <c r="AK65" s="19"/>
      <c r="AL65" s="103"/>
      <c r="AM65" s="19"/>
      <c r="AN65" s="19"/>
      <c r="AO65" s="103"/>
      <c r="AQ65" s="19"/>
      <c r="AR65" s="103"/>
      <c r="AS65" s="25"/>
      <c r="AT65" s="19"/>
      <c r="AU65" s="103"/>
      <c r="AV65" s="103"/>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K65" s="25"/>
      <c r="DL65" s="25"/>
      <c r="DM65" s="25"/>
      <c r="DN65" s="25"/>
      <c r="DO65" s="25"/>
      <c r="DP65" s="25"/>
      <c r="DQ65" s="25"/>
      <c r="DR65" s="25"/>
      <c r="DS65" s="25"/>
      <c r="DT65" s="25"/>
      <c r="DU65" s="25"/>
      <c r="DV65" s="25"/>
      <c r="DW65" s="25"/>
      <c r="DX65" s="25"/>
      <c r="DY65" s="25"/>
      <c r="DZ65" s="25"/>
      <c r="EA65" s="25"/>
      <c r="EB65" s="25"/>
      <c r="EC65" s="25"/>
      <c r="ED65" s="25"/>
      <c r="EE65" s="25"/>
      <c r="EG65" s="25"/>
      <c r="EH65" s="25"/>
      <c r="EI65" s="25"/>
      <c r="EJ65" s="25"/>
      <c r="EK65" s="25"/>
      <c r="EL65" s="25"/>
      <c r="EM65" s="25"/>
      <c r="EN65" s="25"/>
      <c r="EO65" s="25"/>
      <c r="EP65" s="25"/>
      <c r="EQ65" s="25"/>
      <c r="ER65" s="25"/>
      <c r="ES65" s="25"/>
      <c r="ET65" s="25"/>
      <c r="EU65" s="25"/>
      <c r="EV65" s="25"/>
      <c r="EW65" s="25"/>
      <c r="EX65" s="25"/>
      <c r="EY65" s="25"/>
      <c r="EZ65" s="25"/>
      <c r="FA65" s="25"/>
    </row>
    <row r="66" spans="1:157">
      <c r="A66" s="20"/>
      <c r="B66" s="20"/>
      <c r="C66" s="19"/>
      <c r="D66" s="19"/>
      <c r="E66" s="19"/>
      <c r="F66" s="19"/>
      <c r="G66" s="103"/>
      <c r="H66" s="19"/>
      <c r="I66" s="19"/>
      <c r="J66" s="103"/>
      <c r="K66" s="19"/>
      <c r="L66" s="19"/>
      <c r="M66" s="103"/>
      <c r="N66" s="19"/>
      <c r="O66" s="19"/>
      <c r="P66" s="103"/>
      <c r="Q66" s="19"/>
      <c r="R66" s="19"/>
      <c r="S66" s="103"/>
      <c r="T66" s="19"/>
      <c r="U66" s="19"/>
      <c r="V66" s="103"/>
      <c r="W66" s="19"/>
      <c r="X66" s="19"/>
      <c r="Y66" s="103"/>
      <c r="Z66" s="103"/>
      <c r="AA66" s="19"/>
      <c r="AB66" s="19"/>
      <c r="AC66" s="103"/>
      <c r="AD66" s="19"/>
      <c r="AE66" s="19"/>
      <c r="AF66" s="103"/>
      <c r="AG66" s="19"/>
      <c r="AH66" s="19"/>
      <c r="AI66" s="103"/>
      <c r="AJ66" s="19"/>
      <c r="AK66" s="19"/>
      <c r="AL66" s="103"/>
      <c r="AM66" s="19"/>
      <c r="AN66" s="19"/>
      <c r="AO66" s="103"/>
      <c r="AQ66" s="19"/>
      <c r="AR66" s="103"/>
      <c r="AS66" s="25"/>
      <c r="AT66" s="19"/>
      <c r="AU66" s="103"/>
      <c r="AV66" s="103"/>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K66" s="25"/>
      <c r="DL66" s="25"/>
      <c r="DM66" s="25"/>
      <c r="DN66" s="25"/>
      <c r="DO66" s="25"/>
      <c r="DP66" s="25"/>
      <c r="DQ66" s="25"/>
      <c r="DR66" s="25"/>
      <c r="DS66" s="25"/>
      <c r="DT66" s="25"/>
      <c r="DU66" s="25"/>
      <c r="DV66" s="25"/>
      <c r="DW66" s="25"/>
      <c r="DX66" s="25"/>
      <c r="DY66" s="25"/>
      <c r="DZ66" s="25"/>
      <c r="EA66" s="25"/>
      <c r="EB66" s="25"/>
      <c r="EC66" s="25"/>
      <c r="ED66" s="25"/>
      <c r="EE66" s="25"/>
      <c r="EG66" s="25"/>
      <c r="EH66" s="25"/>
      <c r="EI66" s="25"/>
      <c r="EJ66" s="25"/>
      <c r="EK66" s="25"/>
      <c r="EL66" s="25"/>
      <c r="EM66" s="25"/>
      <c r="EN66" s="25"/>
      <c r="EO66" s="25"/>
      <c r="EP66" s="25"/>
      <c r="EQ66" s="25"/>
      <c r="ER66" s="25"/>
      <c r="ES66" s="25"/>
      <c r="ET66" s="25"/>
      <c r="EU66" s="25"/>
      <c r="EV66" s="25"/>
      <c r="EW66" s="25"/>
      <c r="EX66" s="25"/>
      <c r="EY66" s="25"/>
      <c r="EZ66" s="25"/>
      <c r="FA66" s="25"/>
    </row>
    <row r="67" spans="1:157">
      <c r="A67" s="20"/>
      <c r="B67" s="20"/>
      <c r="C67" s="19"/>
      <c r="D67" s="19"/>
      <c r="E67" s="19"/>
      <c r="F67" s="19"/>
      <c r="G67" s="103"/>
      <c r="H67" s="19"/>
      <c r="I67" s="19"/>
      <c r="J67" s="103"/>
      <c r="K67" s="19"/>
      <c r="L67" s="19"/>
      <c r="M67" s="103"/>
      <c r="N67" s="19"/>
      <c r="O67" s="19"/>
      <c r="P67" s="103"/>
      <c r="Q67" s="19"/>
      <c r="R67" s="19"/>
      <c r="S67" s="103"/>
      <c r="T67" s="19"/>
      <c r="U67" s="19"/>
      <c r="V67" s="103"/>
      <c r="W67" s="19"/>
      <c r="X67" s="19"/>
      <c r="Y67" s="103"/>
      <c r="Z67" s="103"/>
      <c r="AA67" s="19"/>
      <c r="AB67" s="19"/>
      <c r="AC67" s="103"/>
      <c r="AD67" s="19"/>
      <c r="AE67" s="19"/>
      <c r="AF67" s="103"/>
      <c r="AG67" s="19"/>
      <c r="AH67" s="19"/>
      <c r="AI67" s="103"/>
      <c r="AJ67" s="19"/>
      <c r="AK67" s="19"/>
      <c r="AL67" s="103"/>
      <c r="AM67" s="19"/>
      <c r="AN67" s="19"/>
      <c r="AO67" s="103"/>
      <c r="AQ67" s="19"/>
      <c r="AR67" s="103"/>
      <c r="AS67" s="25"/>
      <c r="AT67" s="19"/>
      <c r="AU67" s="103"/>
      <c r="AV67" s="103"/>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K67" s="25"/>
      <c r="DL67" s="25"/>
      <c r="DM67" s="25"/>
      <c r="DN67" s="25"/>
      <c r="DO67" s="25"/>
      <c r="DP67" s="25"/>
      <c r="DQ67" s="25"/>
      <c r="DR67" s="25"/>
      <c r="DS67" s="25"/>
      <c r="DT67" s="25"/>
      <c r="DU67" s="25"/>
      <c r="DV67" s="25"/>
      <c r="DW67" s="25"/>
      <c r="DX67" s="25"/>
      <c r="DY67" s="25"/>
      <c r="DZ67" s="25"/>
      <c r="EA67" s="25"/>
      <c r="EB67" s="25"/>
      <c r="EC67" s="25"/>
      <c r="ED67" s="25"/>
      <c r="EE67" s="25"/>
      <c r="EG67" s="25"/>
      <c r="EH67" s="25"/>
      <c r="EI67" s="25"/>
      <c r="EJ67" s="25"/>
      <c r="EK67" s="25"/>
      <c r="EL67" s="25"/>
      <c r="EM67" s="25"/>
      <c r="EN67" s="25"/>
      <c r="EO67" s="25"/>
      <c r="EP67" s="25"/>
      <c r="EQ67" s="25"/>
      <c r="ER67" s="25"/>
      <c r="ES67" s="25"/>
      <c r="ET67" s="25"/>
      <c r="EU67" s="25"/>
      <c r="EV67" s="25"/>
      <c r="EW67" s="25"/>
      <c r="EX67" s="25"/>
      <c r="EY67" s="25"/>
      <c r="EZ67" s="25"/>
      <c r="FA67" s="25"/>
    </row>
    <row r="68" spans="1:157">
      <c r="A68" s="20"/>
      <c r="B68" s="20"/>
      <c r="C68" s="19"/>
      <c r="D68" s="19"/>
      <c r="E68" s="19"/>
      <c r="F68" s="19"/>
      <c r="G68" s="103"/>
      <c r="H68" s="19"/>
      <c r="I68" s="19"/>
      <c r="J68" s="103"/>
      <c r="K68" s="19"/>
      <c r="L68" s="19"/>
      <c r="M68" s="103"/>
      <c r="N68" s="19"/>
      <c r="O68" s="19"/>
      <c r="P68" s="103"/>
      <c r="Q68" s="19"/>
      <c r="R68" s="19"/>
      <c r="S68" s="103"/>
      <c r="T68" s="19"/>
      <c r="U68" s="19"/>
      <c r="V68" s="103"/>
      <c r="W68" s="19"/>
      <c r="X68" s="19"/>
      <c r="Y68" s="103"/>
      <c r="Z68" s="103"/>
      <c r="AA68" s="19"/>
      <c r="AB68" s="19"/>
      <c r="AC68" s="103"/>
      <c r="AD68" s="19"/>
      <c r="AE68" s="19"/>
      <c r="AF68" s="103"/>
      <c r="AG68" s="19"/>
      <c r="AH68" s="19"/>
      <c r="AI68" s="103"/>
      <c r="AJ68" s="19"/>
      <c r="AK68" s="19"/>
      <c r="AL68" s="103"/>
      <c r="AM68" s="19"/>
      <c r="AN68" s="19"/>
      <c r="AO68" s="103"/>
      <c r="AQ68" s="19"/>
      <c r="AR68" s="103"/>
      <c r="AS68" s="25"/>
      <c r="AT68" s="19"/>
      <c r="AU68" s="103"/>
      <c r="AV68" s="103"/>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K68" s="25"/>
      <c r="DL68" s="25"/>
      <c r="DM68" s="25"/>
      <c r="DN68" s="25"/>
      <c r="DO68" s="25"/>
      <c r="DP68" s="25"/>
      <c r="DQ68" s="25"/>
      <c r="DR68" s="25"/>
      <c r="DS68" s="25"/>
      <c r="DT68" s="25"/>
      <c r="DU68" s="25"/>
      <c r="DV68" s="25"/>
      <c r="DW68" s="25"/>
      <c r="DX68" s="25"/>
      <c r="DY68" s="25"/>
      <c r="DZ68" s="25"/>
      <c r="EA68" s="25"/>
      <c r="EB68" s="25"/>
      <c r="EC68" s="25"/>
      <c r="ED68" s="25"/>
      <c r="EE68" s="25"/>
      <c r="EG68" s="25"/>
      <c r="EH68" s="25"/>
      <c r="EI68" s="25"/>
      <c r="EJ68" s="25"/>
      <c r="EK68" s="25"/>
      <c r="EL68" s="25"/>
      <c r="EM68" s="25"/>
      <c r="EN68" s="25"/>
      <c r="EO68" s="25"/>
      <c r="EP68" s="25"/>
      <c r="EQ68" s="25"/>
      <c r="ER68" s="25"/>
      <c r="ES68" s="25"/>
      <c r="ET68" s="25"/>
      <c r="EU68" s="25"/>
      <c r="EV68" s="25"/>
      <c r="EW68" s="25"/>
      <c r="EX68" s="25"/>
      <c r="EY68" s="25"/>
      <c r="EZ68" s="25"/>
      <c r="FA68" s="25"/>
    </row>
    <row r="69" spans="1:157">
      <c r="A69" s="20"/>
      <c r="B69" s="20"/>
      <c r="C69" s="19"/>
      <c r="D69" s="19"/>
      <c r="E69" s="19"/>
      <c r="F69" s="19"/>
      <c r="G69" s="103"/>
      <c r="H69" s="19"/>
      <c r="I69" s="19"/>
      <c r="J69" s="103"/>
      <c r="K69" s="19"/>
      <c r="L69" s="19"/>
      <c r="M69" s="103"/>
      <c r="N69" s="19"/>
      <c r="O69" s="19"/>
      <c r="P69" s="103"/>
      <c r="Q69" s="19"/>
      <c r="R69" s="19"/>
      <c r="S69" s="103"/>
      <c r="T69" s="19"/>
      <c r="U69" s="19"/>
      <c r="V69" s="103"/>
      <c r="W69" s="19"/>
      <c r="X69" s="19"/>
      <c r="Y69" s="103"/>
      <c r="Z69" s="103"/>
      <c r="AA69" s="19"/>
      <c r="AB69" s="19"/>
      <c r="AC69" s="103"/>
      <c r="AD69" s="19"/>
      <c r="AE69" s="19"/>
      <c r="AF69" s="103"/>
      <c r="AG69" s="19"/>
      <c r="AH69" s="19"/>
      <c r="AI69" s="103"/>
      <c r="AJ69" s="19"/>
      <c r="AK69" s="19"/>
      <c r="AL69" s="103"/>
      <c r="AM69" s="19"/>
      <c r="AN69" s="19"/>
      <c r="AO69" s="103"/>
      <c r="AQ69" s="19"/>
      <c r="AR69" s="103"/>
      <c r="AS69" s="25"/>
      <c r="AT69" s="19"/>
      <c r="AU69" s="103"/>
      <c r="AV69" s="103"/>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K69" s="25"/>
      <c r="DL69" s="25"/>
      <c r="DM69" s="25"/>
      <c r="DN69" s="25"/>
      <c r="DO69" s="25"/>
      <c r="DP69" s="25"/>
      <c r="DQ69" s="25"/>
      <c r="DR69" s="25"/>
      <c r="DS69" s="25"/>
      <c r="DT69" s="25"/>
      <c r="DU69" s="25"/>
      <c r="DV69" s="25"/>
      <c r="DW69" s="25"/>
      <c r="DX69" s="25"/>
      <c r="DY69" s="25"/>
      <c r="DZ69" s="25"/>
      <c r="EA69" s="25"/>
      <c r="EB69" s="25"/>
      <c r="EC69" s="25"/>
      <c r="ED69" s="25"/>
      <c r="EE69" s="25"/>
      <c r="EG69" s="25"/>
      <c r="EH69" s="25"/>
      <c r="EI69" s="25"/>
      <c r="EJ69" s="25"/>
      <c r="EK69" s="25"/>
      <c r="EL69" s="25"/>
      <c r="EM69" s="25"/>
      <c r="EN69" s="25"/>
      <c r="EO69" s="25"/>
      <c r="EP69" s="25"/>
      <c r="EQ69" s="25"/>
      <c r="ER69" s="25"/>
      <c r="ES69" s="25"/>
      <c r="ET69" s="25"/>
      <c r="EU69" s="25"/>
      <c r="EV69" s="25"/>
      <c r="EW69" s="25"/>
      <c r="EX69" s="25"/>
      <c r="EY69" s="25"/>
      <c r="EZ69" s="25"/>
      <c r="FA69" s="25"/>
    </row>
    <row r="70" spans="1:157">
      <c r="A70" s="20"/>
      <c r="B70" s="20"/>
      <c r="C70" s="19"/>
      <c r="D70" s="19"/>
      <c r="E70" s="19"/>
      <c r="F70" s="19"/>
      <c r="G70" s="103"/>
      <c r="H70" s="19"/>
      <c r="I70" s="19"/>
      <c r="J70" s="103"/>
      <c r="K70" s="19"/>
      <c r="L70" s="19"/>
      <c r="M70" s="103"/>
      <c r="N70" s="19"/>
      <c r="O70" s="19"/>
      <c r="P70" s="103"/>
      <c r="Q70" s="19"/>
      <c r="R70" s="19"/>
      <c r="S70" s="103"/>
      <c r="T70" s="19"/>
      <c r="U70" s="19"/>
      <c r="V70" s="103"/>
      <c r="W70" s="19"/>
      <c r="X70" s="19"/>
      <c r="Y70" s="103"/>
      <c r="Z70" s="103"/>
      <c r="AA70" s="19"/>
      <c r="AB70" s="19"/>
      <c r="AC70" s="103"/>
      <c r="AD70" s="19"/>
      <c r="AE70" s="19"/>
      <c r="AF70" s="103"/>
      <c r="AG70" s="19"/>
      <c r="AH70" s="19"/>
      <c r="AI70" s="103"/>
      <c r="AJ70" s="19"/>
      <c r="AK70" s="19"/>
      <c r="AL70" s="103"/>
      <c r="AM70" s="19"/>
      <c r="AN70" s="19"/>
      <c r="AO70" s="103"/>
      <c r="AQ70" s="19"/>
      <c r="AR70" s="103"/>
      <c r="AS70" s="25"/>
      <c r="AT70" s="19"/>
      <c r="AU70" s="103"/>
      <c r="AV70" s="103"/>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K70" s="25"/>
      <c r="DL70" s="25"/>
      <c r="DM70" s="25"/>
      <c r="DN70" s="25"/>
      <c r="DO70" s="25"/>
      <c r="DP70" s="25"/>
      <c r="DQ70" s="25"/>
      <c r="DR70" s="25"/>
      <c r="DS70" s="25"/>
      <c r="DT70" s="25"/>
      <c r="DU70" s="25"/>
      <c r="DV70" s="25"/>
      <c r="DW70" s="25"/>
      <c r="DX70" s="25"/>
      <c r="DY70" s="25"/>
      <c r="DZ70" s="25"/>
      <c r="EA70" s="25"/>
      <c r="EB70" s="25"/>
      <c r="EC70" s="25"/>
      <c r="ED70" s="25"/>
      <c r="EE70" s="25"/>
      <c r="EG70" s="25"/>
      <c r="EH70" s="25"/>
      <c r="EI70" s="25"/>
      <c r="EJ70" s="25"/>
      <c r="EK70" s="25"/>
      <c r="EL70" s="25"/>
      <c r="EM70" s="25"/>
      <c r="EN70" s="25"/>
      <c r="EO70" s="25"/>
      <c r="EP70" s="25"/>
      <c r="EQ70" s="25"/>
      <c r="ER70" s="25"/>
      <c r="ES70" s="25"/>
      <c r="ET70" s="25"/>
      <c r="EU70" s="25"/>
      <c r="EV70" s="25"/>
      <c r="EW70" s="25"/>
      <c r="EX70" s="25"/>
      <c r="EY70" s="25"/>
      <c r="EZ70" s="25"/>
      <c r="FA70" s="25"/>
    </row>
    <row r="71" spans="1:157">
      <c r="A71" s="20"/>
      <c r="B71" s="20"/>
      <c r="C71" s="19"/>
      <c r="D71" s="19"/>
      <c r="E71" s="19"/>
      <c r="F71" s="19"/>
      <c r="G71" s="103"/>
      <c r="H71" s="19"/>
      <c r="I71" s="19"/>
      <c r="J71" s="103"/>
      <c r="K71" s="19"/>
      <c r="L71" s="19"/>
      <c r="M71" s="103"/>
      <c r="N71" s="19"/>
      <c r="O71" s="19"/>
      <c r="P71" s="103"/>
      <c r="Q71" s="19"/>
      <c r="R71" s="19"/>
      <c r="S71" s="103"/>
      <c r="T71" s="19"/>
      <c r="U71" s="19"/>
      <c r="V71" s="103"/>
      <c r="W71" s="19"/>
      <c r="X71" s="19"/>
      <c r="Y71" s="103"/>
      <c r="Z71" s="103"/>
      <c r="AA71" s="19"/>
      <c r="AB71" s="19"/>
      <c r="AC71" s="103"/>
      <c r="AD71" s="19"/>
      <c r="AE71" s="19"/>
      <c r="AF71" s="103"/>
      <c r="AG71" s="19"/>
      <c r="AH71" s="19"/>
      <c r="AI71" s="103"/>
      <c r="AJ71" s="19"/>
      <c r="AK71" s="19"/>
      <c r="AL71" s="103"/>
      <c r="AM71" s="19"/>
      <c r="AN71" s="19"/>
      <c r="AO71" s="103"/>
      <c r="AQ71" s="19"/>
      <c r="AR71" s="103"/>
      <c r="AS71" s="25"/>
      <c r="AT71" s="19"/>
      <c r="AU71" s="103"/>
      <c r="AV71" s="103"/>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K71" s="25"/>
      <c r="DL71" s="25"/>
      <c r="DM71" s="25"/>
      <c r="DN71" s="25"/>
      <c r="DO71" s="25"/>
      <c r="DP71" s="25"/>
      <c r="DQ71" s="25"/>
      <c r="DR71" s="25"/>
      <c r="DS71" s="25"/>
      <c r="DT71" s="25"/>
      <c r="DU71" s="25"/>
      <c r="DV71" s="25"/>
      <c r="DW71" s="25"/>
      <c r="DX71" s="25"/>
      <c r="DY71" s="25"/>
      <c r="DZ71" s="25"/>
      <c r="EA71" s="25"/>
      <c r="EB71" s="25"/>
      <c r="EC71" s="25"/>
      <c r="ED71" s="25"/>
      <c r="EE71" s="25"/>
      <c r="EG71" s="25"/>
      <c r="EH71" s="25"/>
      <c r="EI71" s="25"/>
      <c r="EJ71" s="25"/>
      <c r="EK71" s="25"/>
      <c r="EL71" s="25"/>
      <c r="EM71" s="25"/>
      <c r="EN71" s="25"/>
      <c r="EO71" s="25"/>
      <c r="EP71" s="25"/>
      <c r="EQ71" s="25"/>
      <c r="ER71" s="25"/>
      <c r="ES71" s="25"/>
      <c r="ET71" s="25"/>
      <c r="EU71" s="25"/>
      <c r="EV71" s="25"/>
      <c r="EW71" s="25"/>
      <c r="EX71" s="25"/>
      <c r="EY71" s="25"/>
      <c r="EZ71" s="25"/>
      <c r="FA71" s="25"/>
    </row>
    <row r="72" spans="1:157">
      <c r="A72" s="20"/>
      <c r="B72" s="20"/>
      <c r="C72" s="19"/>
      <c r="D72" s="19"/>
      <c r="E72" s="19"/>
      <c r="F72" s="19"/>
      <c r="G72" s="103"/>
      <c r="H72" s="19"/>
      <c r="I72" s="19"/>
      <c r="J72" s="103"/>
      <c r="K72" s="19"/>
      <c r="L72" s="19"/>
      <c r="M72" s="103"/>
      <c r="N72" s="19"/>
      <c r="O72" s="19"/>
      <c r="P72" s="103"/>
      <c r="Q72" s="19"/>
      <c r="R72" s="19"/>
      <c r="S72" s="103"/>
      <c r="T72" s="19"/>
      <c r="U72" s="19"/>
      <c r="V72" s="103"/>
      <c r="W72" s="19"/>
      <c r="X72" s="19"/>
      <c r="Y72" s="103"/>
      <c r="Z72" s="103"/>
      <c r="AA72" s="19"/>
      <c r="AB72" s="19"/>
      <c r="AC72" s="103"/>
      <c r="AD72" s="19"/>
      <c r="AE72" s="19"/>
      <c r="AF72" s="103"/>
      <c r="AG72" s="19"/>
      <c r="AH72" s="19"/>
      <c r="AI72" s="103"/>
      <c r="AJ72" s="19"/>
      <c r="AK72" s="19"/>
      <c r="AL72" s="103"/>
      <c r="AM72" s="19"/>
      <c r="AN72" s="19"/>
      <c r="AO72" s="103"/>
      <c r="AQ72" s="19"/>
      <c r="AR72" s="103"/>
      <c r="AS72" s="25"/>
      <c r="AT72" s="19"/>
      <c r="AU72" s="103"/>
      <c r="AV72" s="103"/>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K72" s="25"/>
      <c r="DL72" s="25"/>
      <c r="DM72" s="25"/>
      <c r="DN72" s="25"/>
      <c r="DO72" s="25"/>
      <c r="DP72" s="25"/>
      <c r="DQ72" s="25"/>
      <c r="DR72" s="25"/>
      <c r="DS72" s="25"/>
      <c r="DT72" s="25"/>
      <c r="DU72" s="25"/>
      <c r="DV72" s="25"/>
      <c r="DW72" s="25"/>
      <c r="DX72" s="25"/>
      <c r="DY72" s="25"/>
      <c r="DZ72" s="25"/>
      <c r="EA72" s="25"/>
      <c r="EB72" s="25"/>
      <c r="EC72" s="25"/>
      <c r="ED72" s="25"/>
      <c r="EE72" s="25"/>
      <c r="EG72" s="25"/>
      <c r="EH72" s="25"/>
      <c r="EI72" s="25"/>
      <c r="EJ72" s="25"/>
      <c r="EK72" s="25"/>
      <c r="EL72" s="25"/>
      <c r="EM72" s="25"/>
      <c r="EN72" s="25"/>
      <c r="EO72" s="25"/>
      <c r="EP72" s="25"/>
      <c r="EQ72" s="25"/>
      <c r="ER72" s="25"/>
      <c r="ES72" s="25"/>
      <c r="ET72" s="25"/>
      <c r="EU72" s="25"/>
      <c r="EV72" s="25"/>
      <c r="EW72" s="25"/>
      <c r="EX72" s="25"/>
      <c r="EY72" s="25"/>
      <c r="EZ72" s="25"/>
      <c r="FA72" s="25"/>
    </row>
    <row r="73" spans="1:157">
      <c r="A73" s="20"/>
      <c r="B73" s="20"/>
      <c r="C73" s="19"/>
      <c r="D73" s="19"/>
      <c r="E73" s="19"/>
      <c r="F73" s="19"/>
      <c r="G73" s="103"/>
      <c r="H73" s="19"/>
      <c r="I73" s="19"/>
      <c r="J73" s="103"/>
      <c r="K73" s="19"/>
      <c r="L73" s="19"/>
      <c r="M73" s="103"/>
      <c r="N73" s="19"/>
      <c r="O73" s="19"/>
      <c r="P73" s="103"/>
      <c r="Q73" s="19"/>
      <c r="R73" s="19"/>
      <c r="S73" s="103"/>
      <c r="T73" s="19"/>
      <c r="U73" s="19"/>
      <c r="V73" s="103"/>
      <c r="W73" s="19"/>
      <c r="X73" s="19"/>
      <c r="Y73" s="103"/>
      <c r="Z73" s="103"/>
      <c r="AA73" s="19"/>
      <c r="AB73" s="19"/>
      <c r="AC73" s="103"/>
      <c r="AD73" s="19"/>
      <c r="AE73" s="19"/>
      <c r="AF73" s="103"/>
      <c r="AG73" s="19"/>
      <c r="AH73" s="19"/>
      <c r="AI73" s="103"/>
      <c r="AJ73" s="19"/>
      <c r="AK73" s="19"/>
      <c r="AL73" s="103"/>
      <c r="AM73" s="19"/>
      <c r="AN73" s="19"/>
      <c r="AO73" s="103"/>
      <c r="AQ73" s="19"/>
      <c r="AR73" s="103"/>
      <c r="AS73" s="25"/>
      <c r="AT73" s="19"/>
      <c r="AU73" s="103"/>
      <c r="AV73" s="103"/>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K73" s="25"/>
      <c r="DL73" s="25"/>
      <c r="DM73" s="25"/>
      <c r="DN73" s="25"/>
      <c r="DO73" s="25"/>
      <c r="DP73" s="25"/>
      <c r="DQ73" s="25"/>
      <c r="DR73" s="25"/>
      <c r="DS73" s="25"/>
      <c r="DT73" s="25"/>
      <c r="DU73" s="25"/>
      <c r="DV73" s="25"/>
      <c r="DW73" s="25"/>
      <c r="DX73" s="25"/>
      <c r="DY73" s="25"/>
      <c r="DZ73" s="25"/>
      <c r="EA73" s="25"/>
      <c r="EB73" s="25"/>
      <c r="EC73" s="25"/>
      <c r="ED73" s="25"/>
      <c r="EE73" s="25"/>
      <c r="EG73" s="25"/>
      <c r="EH73" s="25"/>
      <c r="EI73" s="25"/>
      <c r="EJ73" s="25"/>
      <c r="EK73" s="25"/>
      <c r="EL73" s="25"/>
      <c r="EM73" s="25"/>
      <c r="EN73" s="25"/>
      <c r="EO73" s="25"/>
      <c r="EP73" s="25"/>
      <c r="EQ73" s="25"/>
      <c r="ER73" s="25"/>
      <c r="ES73" s="25"/>
      <c r="ET73" s="25"/>
      <c r="EU73" s="25"/>
      <c r="EV73" s="25"/>
      <c r="EW73" s="25"/>
      <c r="EX73" s="25"/>
      <c r="EY73" s="25"/>
      <c r="EZ73" s="25"/>
      <c r="FA73" s="25"/>
    </row>
    <row r="74" spans="1:157">
      <c r="A74" s="20"/>
      <c r="B74" s="20"/>
      <c r="C74" s="19"/>
      <c r="D74" s="19"/>
      <c r="E74" s="19"/>
      <c r="F74" s="19"/>
      <c r="G74" s="103"/>
      <c r="H74" s="19"/>
      <c r="I74" s="19"/>
      <c r="J74" s="103"/>
      <c r="K74" s="19"/>
      <c r="L74" s="19"/>
      <c r="M74" s="103"/>
      <c r="N74" s="19"/>
      <c r="O74" s="19"/>
      <c r="P74" s="103"/>
      <c r="Q74" s="19"/>
      <c r="R74" s="19"/>
      <c r="S74" s="103"/>
      <c r="T74" s="19"/>
      <c r="U74" s="19"/>
      <c r="V74" s="103"/>
      <c r="W74" s="19"/>
      <c r="X74" s="19"/>
      <c r="Y74" s="103"/>
      <c r="Z74" s="103"/>
      <c r="AA74" s="19"/>
      <c r="AB74" s="19"/>
      <c r="AC74" s="103"/>
      <c r="AD74" s="19"/>
      <c r="AE74" s="19"/>
      <c r="AF74" s="103"/>
      <c r="AG74" s="19"/>
      <c r="AH74" s="19"/>
      <c r="AI74" s="103"/>
      <c r="AJ74" s="19"/>
      <c r="AK74" s="19"/>
      <c r="AL74" s="103"/>
      <c r="AM74" s="19"/>
      <c r="AN74" s="19"/>
      <c r="AO74" s="103"/>
      <c r="AQ74" s="19"/>
      <c r="AR74" s="103"/>
      <c r="AS74" s="25"/>
      <c r="AT74" s="19"/>
      <c r="AU74" s="103"/>
      <c r="AV74" s="103"/>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K74" s="25"/>
      <c r="DL74" s="25"/>
      <c r="DM74" s="25"/>
      <c r="DN74" s="25"/>
      <c r="DO74" s="25"/>
      <c r="DP74" s="25"/>
      <c r="DQ74" s="25"/>
      <c r="DR74" s="25"/>
      <c r="DS74" s="25"/>
      <c r="DT74" s="25"/>
      <c r="DU74" s="25"/>
      <c r="DV74" s="25"/>
      <c r="DW74" s="25"/>
      <c r="DX74" s="25"/>
      <c r="DY74" s="25"/>
      <c r="DZ74" s="25"/>
      <c r="EA74" s="25"/>
      <c r="EB74" s="25"/>
      <c r="EC74" s="25"/>
      <c r="ED74" s="25"/>
      <c r="EE74" s="25"/>
      <c r="EG74" s="25"/>
      <c r="EH74" s="25"/>
      <c r="EI74" s="25"/>
      <c r="EJ74" s="25"/>
      <c r="EK74" s="25"/>
      <c r="EL74" s="25"/>
      <c r="EM74" s="25"/>
      <c r="EN74" s="25"/>
      <c r="EO74" s="25"/>
      <c r="EP74" s="25"/>
      <c r="EQ74" s="25"/>
      <c r="ER74" s="25"/>
      <c r="ES74" s="25"/>
      <c r="ET74" s="25"/>
      <c r="EU74" s="25"/>
      <c r="EV74" s="25"/>
      <c r="EW74" s="25"/>
      <c r="EX74" s="25"/>
      <c r="EY74" s="25"/>
      <c r="EZ74" s="25"/>
      <c r="FA74" s="25"/>
    </row>
    <row r="75" spans="1:157">
      <c r="A75" s="20"/>
      <c r="B75" s="20"/>
      <c r="C75" s="19"/>
      <c r="D75" s="19"/>
      <c r="E75" s="19"/>
      <c r="F75" s="19"/>
      <c r="G75" s="103"/>
      <c r="H75" s="19"/>
      <c r="I75" s="19"/>
      <c r="J75" s="103"/>
      <c r="K75" s="19"/>
      <c r="L75" s="19"/>
      <c r="M75" s="103"/>
      <c r="N75" s="19"/>
      <c r="O75" s="19"/>
      <c r="P75" s="103"/>
      <c r="Q75" s="19"/>
      <c r="R75" s="19"/>
      <c r="S75" s="103"/>
      <c r="T75" s="19"/>
      <c r="U75" s="19"/>
      <c r="V75" s="103"/>
      <c r="W75" s="19"/>
      <c r="X75" s="19"/>
      <c r="Y75" s="103"/>
      <c r="Z75" s="103"/>
      <c r="AA75" s="19"/>
      <c r="AB75" s="19"/>
      <c r="AC75" s="103"/>
      <c r="AD75" s="19"/>
      <c r="AE75" s="19"/>
      <c r="AF75" s="103"/>
      <c r="AG75" s="19"/>
      <c r="AH75" s="19"/>
      <c r="AI75" s="103"/>
      <c r="AJ75" s="19"/>
      <c r="AK75" s="19"/>
      <c r="AL75" s="103"/>
      <c r="AM75" s="19"/>
      <c r="AN75" s="19"/>
      <c r="AO75" s="103"/>
      <c r="AQ75" s="19"/>
      <c r="AR75" s="103"/>
      <c r="AS75" s="25"/>
      <c r="AT75" s="19"/>
      <c r="AU75" s="103"/>
      <c r="AV75" s="103"/>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K75" s="25"/>
      <c r="DL75" s="25"/>
      <c r="DM75" s="25"/>
      <c r="DN75" s="25"/>
      <c r="DO75" s="25"/>
      <c r="DP75" s="25"/>
      <c r="DQ75" s="25"/>
      <c r="DR75" s="25"/>
      <c r="DS75" s="25"/>
      <c r="DT75" s="25"/>
      <c r="DU75" s="25"/>
      <c r="DV75" s="25"/>
      <c r="DW75" s="25"/>
      <c r="DX75" s="25"/>
      <c r="DY75" s="25"/>
      <c r="DZ75" s="25"/>
      <c r="EA75" s="25"/>
      <c r="EB75" s="25"/>
      <c r="EC75" s="25"/>
      <c r="ED75" s="25"/>
      <c r="EE75" s="25"/>
      <c r="EG75" s="25"/>
      <c r="EH75" s="25"/>
      <c r="EI75" s="25"/>
      <c r="EJ75" s="25"/>
      <c r="EK75" s="25"/>
      <c r="EL75" s="25"/>
      <c r="EM75" s="25"/>
      <c r="EN75" s="25"/>
      <c r="EO75" s="25"/>
      <c r="EP75" s="25"/>
      <c r="EQ75" s="25"/>
      <c r="ER75" s="25"/>
      <c r="ES75" s="25"/>
      <c r="ET75" s="25"/>
      <c r="EU75" s="25"/>
      <c r="EV75" s="25"/>
      <c r="EW75" s="25"/>
      <c r="EX75" s="25"/>
      <c r="EY75" s="25"/>
      <c r="EZ75" s="25"/>
      <c r="FA75" s="25"/>
    </row>
    <row r="76" spans="1:157">
      <c r="A76" s="20"/>
      <c r="B76" s="20"/>
      <c r="C76" s="19"/>
      <c r="D76" s="19"/>
      <c r="E76" s="19"/>
      <c r="F76" s="19"/>
      <c r="G76" s="103"/>
      <c r="H76" s="19"/>
      <c r="I76" s="19"/>
      <c r="J76" s="103"/>
      <c r="K76" s="19"/>
      <c r="L76" s="19"/>
      <c r="M76" s="103"/>
      <c r="N76" s="19"/>
      <c r="O76" s="19"/>
      <c r="P76" s="103"/>
      <c r="Q76" s="19"/>
      <c r="R76" s="19"/>
      <c r="S76" s="103"/>
      <c r="T76" s="19"/>
      <c r="U76" s="19"/>
      <c r="V76" s="103"/>
      <c r="W76" s="19"/>
      <c r="X76" s="19"/>
      <c r="Y76" s="103"/>
      <c r="Z76" s="103"/>
      <c r="AA76" s="19"/>
      <c r="AB76" s="19"/>
      <c r="AC76" s="103"/>
      <c r="AD76" s="19"/>
      <c r="AE76" s="19"/>
      <c r="AF76" s="103"/>
      <c r="AG76" s="19"/>
      <c r="AH76" s="19"/>
      <c r="AI76" s="103"/>
      <c r="AJ76" s="19"/>
      <c r="AK76" s="19"/>
      <c r="AL76" s="103"/>
      <c r="AM76" s="19"/>
      <c r="AN76" s="19"/>
      <c r="AO76" s="103"/>
      <c r="AQ76" s="19"/>
      <c r="AR76" s="103"/>
      <c r="AS76" s="25"/>
      <c r="AT76" s="19"/>
      <c r="AU76" s="103"/>
      <c r="AV76" s="103"/>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K76" s="25"/>
      <c r="DL76" s="25"/>
      <c r="DM76" s="25"/>
      <c r="DN76" s="25"/>
      <c r="DO76" s="25"/>
      <c r="DP76" s="25"/>
      <c r="DQ76" s="25"/>
      <c r="DR76" s="25"/>
      <c r="DS76" s="25"/>
      <c r="DT76" s="25"/>
      <c r="DU76" s="25"/>
      <c r="DV76" s="25"/>
      <c r="DW76" s="25"/>
      <c r="DX76" s="25"/>
      <c r="DY76" s="25"/>
      <c r="DZ76" s="25"/>
      <c r="EA76" s="25"/>
      <c r="EB76" s="25"/>
      <c r="EC76" s="25"/>
      <c r="ED76" s="25"/>
      <c r="EE76" s="25"/>
      <c r="EG76" s="25"/>
      <c r="EH76" s="25"/>
      <c r="EI76" s="25"/>
      <c r="EJ76" s="25"/>
      <c r="EK76" s="25"/>
      <c r="EL76" s="25"/>
      <c r="EM76" s="25"/>
      <c r="EN76" s="25"/>
      <c r="EO76" s="25"/>
      <c r="EP76" s="25"/>
      <c r="EQ76" s="25"/>
      <c r="ER76" s="25"/>
      <c r="ES76" s="25"/>
      <c r="ET76" s="25"/>
      <c r="EU76" s="25"/>
      <c r="EV76" s="25"/>
      <c r="EW76" s="25"/>
      <c r="EX76" s="25"/>
      <c r="EY76" s="25"/>
      <c r="EZ76" s="25"/>
      <c r="FA76" s="25"/>
    </row>
    <row r="77" spans="1:157">
      <c r="A77" s="20"/>
      <c r="B77" s="20"/>
      <c r="C77" s="19"/>
      <c r="D77" s="19"/>
      <c r="E77" s="19"/>
      <c r="F77" s="19"/>
      <c r="G77" s="103"/>
      <c r="H77" s="19"/>
      <c r="I77" s="19"/>
      <c r="J77" s="103"/>
      <c r="K77" s="19"/>
      <c r="L77" s="19"/>
      <c r="M77" s="103"/>
      <c r="N77" s="19"/>
      <c r="O77" s="19"/>
      <c r="P77" s="103"/>
      <c r="Q77" s="19"/>
      <c r="R77" s="19"/>
      <c r="S77" s="103"/>
      <c r="T77" s="19"/>
      <c r="U77" s="19"/>
      <c r="V77" s="103"/>
      <c r="W77" s="19"/>
      <c r="X77" s="19"/>
      <c r="Y77" s="103"/>
      <c r="Z77" s="103"/>
      <c r="AA77" s="19"/>
      <c r="AB77" s="19"/>
      <c r="AC77" s="103"/>
      <c r="AD77" s="19"/>
      <c r="AE77" s="19"/>
      <c r="AF77" s="103"/>
      <c r="AG77" s="19"/>
      <c r="AH77" s="19"/>
      <c r="AI77" s="103"/>
      <c r="AJ77" s="19"/>
      <c r="AK77" s="19"/>
      <c r="AL77" s="103"/>
      <c r="AM77" s="19"/>
      <c r="AN77" s="19"/>
      <c r="AO77" s="103"/>
      <c r="AQ77" s="19"/>
      <c r="AR77" s="103"/>
      <c r="AT77" s="19"/>
      <c r="AU77" s="103"/>
      <c r="AV77" s="103"/>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K77" s="25"/>
      <c r="DL77" s="25"/>
      <c r="DM77" s="25"/>
      <c r="DN77" s="25"/>
      <c r="DO77" s="25"/>
      <c r="DP77" s="25"/>
      <c r="DQ77" s="25"/>
      <c r="DR77" s="25"/>
      <c r="DS77" s="25"/>
      <c r="DT77" s="25"/>
      <c r="DU77" s="25"/>
      <c r="DV77" s="25"/>
      <c r="DW77" s="25"/>
      <c r="DX77" s="25"/>
      <c r="DY77" s="25"/>
      <c r="DZ77" s="25"/>
      <c r="EA77" s="25"/>
      <c r="EB77" s="25"/>
      <c r="EC77" s="25"/>
      <c r="ED77" s="25"/>
      <c r="EE77" s="25"/>
      <c r="EG77" s="25"/>
      <c r="EH77" s="25"/>
      <c r="EI77" s="25"/>
      <c r="EJ77" s="25"/>
      <c r="EK77" s="25"/>
      <c r="EL77" s="25"/>
      <c r="EM77" s="25"/>
      <c r="EN77" s="25"/>
      <c r="EO77" s="25"/>
      <c r="EP77" s="25"/>
      <c r="EQ77" s="25"/>
      <c r="ER77" s="25"/>
      <c r="ES77" s="25"/>
      <c r="ET77" s="25"/>
      <c r="EU77" s="25"/>
      <c r="EV77" s="25"/>
      <c r="EW77" s="25"/>
      <c r="EX77" s="25"/>
      <c r="EY77" s="25"/>
      <c r="EZ77" s="25"/>
      <c r="FA77" s="25"/>
    </row>
    <row r="78" spans="1:157">
      <c r="A78" s="20"/>
      <c r="B78" s="20"/>
      <c r="C78" s="19"/>
      <c r="D78" s="19"/>
      <c r="E78" s="19"/>
      <c r="F78" s="19"/>
      <c r="G78" s="103"/>
      <c r="H78" s="19"/>
      <c r="I78" s="19"/>
      <c r="J78" s="103"/>
      <c r="K78" s="19"/>
      <c r="L78" s="19"/>
      <c r="M78" s="103"/>
      <c r="N78" s="19"/>
      <c r="O78" s="19"/>
      <c r="P78" s="103"/>
      <c r="Q78" s="19"/>
      <c r="R78" s="19"/>
      <c r="S78" s="103"/>
      <c r="T78" s="19"/>
      <c r="U78" s="19"/>
      <c r="V78" s="103"/>
      <c r="W78" s="19"/>
      <c r="X78" s="19"/>
      <c r="Y78" s="103"/>
      <c r="Z78" s="103"/>
      <c r="AA78" s="19"/>
      <c r="AB78" s="19"/>
      <c r="AC78" s="103"/>
      <c r="AD78" s="19"/>
      <c r="AE78" s="19"/>
      <c r="AF78" s="103"/>
      <c r="AG78" s="19"/>
      <c r="AH78" s="19"/>
      <c r="AI78" s="103"/>
      <c r="AJ78" s="19"/>
      <c r="AK78" s="19"/>
      <c r="AL78" s="103"/>
      <c r="AM78" s="19"/>
      <c r="AN78" s="19"/>
      <c r="AO78" s="103"/>
      <c r="AQ78" s="19"/>
      <c r="AR78" s="103"/>
      <c r="AT78" s="19"/>
      <c r="AU78" s="103"/>
      <c r="AV78" s="103"/>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K78" s="25"/>
      <c r="DL78" s="25"/>
      <c r="DM78" s="25"/>
      <c r="DN78" s="25"/>
      <c r="DO78" s="25"/>
      <c r="DP78" s="25"/>
      <c r="DQ78" s="25"/>
      <c r="DR78" s="25"/>
      <c r="DS78" s="25"/>
      <c r="DT78" s="25"/>
      <c r="DU78" s="25"/>
      <c r="DV78" s="25"/>
      <c r="DW78" s="25"/>
      <c r="DX78" s="25"/>
      <c r="DY78" s="25"/>
      <c r="DZ78" s="25"/>
      <c r="EA78" s="25"/>
      <c r="EB78" s="25"/>
      <c r="EC78" s="25"/>
      <c r="ED78" s="25"/>
      <c r="EE78" s="25"/>
      <c r="EG78" s="25"/>
      <c r="EH78" s="25"/>
      <c r="EI78" s="25"/>
      <c r="EJ78" s="25"/>
      <c r="EK78" s="25"/>
      <c r="EL78" s="25"/>
      <c r="EM78" s="25"/>
      <c r="EN78" s="25"/>
      <c r="EO78" s="25"/>
      <c r="EP78" s="25"/>
      <c r="EQ78" s="25"/>
      <c r="ER78" s="25"/>
      <c r="ES78" s="25"/>
      <c r="ET78" s="25"/>
      <c r="EU78" s="25"/>
      <c r="EV78" s="25"/>
      <c r="EW78" s="25"/>
      <c r="EX78" s="25"/>
      <c r="EY78" s="25"/>
      <c r="EZ78" s="25"/>
      <c r="FA78" s="25"/>
    </row>
    <row r="79" spans="1:157">
      <c r="A79" s="20"/>
      <c r="B79" s="20"/>
      <c r="C79" s="19"/>
      <c r="D79" s="19"/>
      <c r="E79" s="19"/>
      <c r="F79" s="19"/>
      <c r="G79" s="103"/>
      <c r="H79" s="19"/>
      <c r="I79" s="19"/>
      <c r="J79" s="103"/>
      <c r="K79" s="19"/>
      <c r="L79" s="19"/>
      <c r="M79" s="103"/>
      <c r="N79" s="19"/>
      <c r="O79" s="19"/>
      <c r="P79" s="103"/>
      <c r="Q79" s="19"/>
      <c r="R79" s="19"/>
      <c r="S79" s="103"/>
      <c r="T79" s="19"/>
      <c r="U79" s="19"/>
      <c r="V79" s="103"/>
      <c r="W79" s="19"/>
      <c r="X79" s="19"/>
      <c r="Y79" s="103"/>
      <c r="Z79" s="103"/>
      <c r="AA79" s="19"/>
      <c r="AB79" s="19"/>
      <c r="AC79" s="103"/>
      <c r="AD79" s="19"/>
      <c r="AE79" s="19"/>
      <c r="AF79" s="103"/>
      <c r="AG79" s="19"/>
      <c r="AH79" s="19"/>
      <c r="AI79" s="103"/>
      <c r="AJ79" s="19"/>
      <c r="AK79" s="19"/>
      <c r="AL79" s="103"/>
      <c r="AM79" s="19"/>
      <c r="AN79" s="19"/>
      <c r="AO79" s="103"/>
      <c r="AQ79" s="19"/>
      <c r="AR79" s="103"/>
      <c r="AT79" s="19"/>
      <c r="AU79" s="103"/>
      <c r="AV79" s="103"/>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K79" s="25"/>
      <c r="DL79" s="25"/>
      <c r="DM79" s="25"/>
      <c r="DN79" s="25"/>
      <c r="DO79" s="25"/>
      <c r="DP79" s="25"/>
      <c r="DQ79" s="25"/>
      <c r="DR79" s="25"/>
      <c r="DS79" s="25"/>
      <c r="DT79" s="25"/>
      <c r="DU79" s="25"/>
      <c r="DV79" s="25"/>
      <c r="DW79" s="25"/>
      <c r="DX79" s="25"/>
      <c r="DY79" s="25"/>
      <c r="DZ79" s="25"/>
      <c r="EA79" s="25"/>
      <c r="EB79" s="25"/>
      <c r="EC79" s="25"/>
      <c r="ED79" s="25"/>
      <c r="EE79" s="25"/>
      <c r="EG79" s="25"/>
      <c r="EH79" s="25"/>
      <c r="EI79" s="25"/>
      <c r="EJ79" s="25"/>
      <c r="EK79" s="25"/>
      <c r="EL79" s="25"/>
      <c r="EM79" s="25"/>
      <c r="EN79" s="25"/>
      <c r="EO79" s="25"/>
      <c r="EP79" s="25"/>
      <c r="EQ79" s="25"/>
      <c r="ER79" s="25"/>
      <c r="ES79" s="25"/>
      <c r="ET79" s="25"/>
      <c r="EU79" s="25"/>
      <c r="EV79" s="25"/>
      <c r="EW79" s="25"/>
      <c r="EX79" s="25"/>
      <c r="EY79" s="25"/>
      <c r="EZ79" s="25"/>
      <c r="FA79" s="25"/>
    </row>
    <row r="80" spans="1:157">
      <c r="A80" s="20"/>
      <c r="B80" s="20"/>
      <c r="C80" s="19"/>
      <c r="D80" s="19"/>
      <c r="E80" s="19"/>
      <c r="F80" s="19"/>
      <c r="G80" s="103"/>
      <c r="H80" s="19"/>
      <c r="I80" s="19"/>
      <c r="J80" s="103"/>
      <c r="K80" s="19"/>
      <c r="L80" s="19"/>
      <c r="M80" s="103"/>
      <c r="N80" s="19"/>
      <c r="O80" s="19"/>
      <c r="P80" s="103"/>
      <c r="Q80" s="19"/>
      <c r="R80" s="19"/>
      <c r="S80" s="103"/>
      <c r="T80" s="19"/>
      <c r="U80" s="19"/>
      <c r="V80" s="103"/>
      <c r="W80" s="19"/>
      <c r="X80" s="19"/>
      <c r="Y80" s="103"/>
      <c r="Z80" s="103"/>
      <c r="AA80" s="19"/>
      <c r="AB80" s="19"/>
      <c r="AC80" s="103"/>
      <c r="AD80" s="19"/>
      <c r="AE80" s="19"/>
      <c r="AF80" s="103"/>
      <c r="AG80" s="19"/>
      <c r="AH80" s="19"/>
      <c r="AI80" s="103"/>
      <c r="AJ80" s="19"/>
      <c r="AK80" s="19"/>
      <c r="AL80" s="103"/>
      <c r="AM80" s="19"/>
      <c r="AN80" s="19"/>
      <c r="AO80" s="103"/>
      <c r="AQ80" s="19"/>
      <c r="AR80" s="103"/>
      <c r="AT80" s="19"/>
      <c r="AU80" s="103"/>
      <c r="AV80" s="103"/>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K80" s="25"/>
      <c r="DL80" s="25"/>
      <c r="DM80" s="25"/>
      <c r="DN80" s="25"/>
      <c r="DO80" s="25"/>
      <c r="DP80" s="25"/>
      <c r="DQ80" s="25"/>
      <c r="DR80" s="25"/>
      <c r="DS80" s="25"/>
      <c r="DT80" s="25"/>
      <c r="DU80" s="25"/>
      <c r="DV80" s="25"/>
      <c r="DW80" s="25"/>
      <c r="DX80" s="25"/>
      <c r="DY80" s="25"/>
      <c r="DZ80" s="25"/>
      <c r="EA80" s="25"/>
      <c r="EB80" s="25"/>
      <c r="EC80" s="25"/>
      <c r="ED80" s="25"/>
      <c r="EE80" s="25"/>
      <c r="EG80" s="25"/>
      <c r="EH80" s="25"/>
      <c r="EI80" s="25"/>
      <c r="EJ80" s="25"/>
      <c r="EK80" s="25"/>
      <c r="EL80" s="25"/>
      <c r="EM80" s="25"/>
      <c r="EN80" s="25"/>
      <c r="EO80" s="25"/>
      <c r="EP80" s="25"/>
      <c r="EQ80" s="25"/>
      <c r="ER80" s="25"/>
      <c r="ES80" s="25"/>
      <c r="ET80" s="25"/>
      <c r="EU80" s="25"/>
      <c r="EV80" s="25"/>
      <c r="EW80" s="25"/>
      <c r="EX80" s="25"/>
      <c r="EY80" s="25"/>
      <c r="EZ80" s="25"/>
      <c r="FA80" s="25"/>
    </row>
    <row r="81" spans="1:157">
      <c r="A81" s="20"/>
      <c r="B81" s="20"/>
      <c r="C81" s="19"/>
      <c r="D81" s="19"/>
      <c r="E81" s="19"/>
      <c r="F81" s="19"/>
      <c r="G81" s="103"/>
      <c r="H81" s="19"/>
      <c r="I81" s="19"/>
      <c r="J81" s="103"/>
      <c r="K81" s="19"/>
      <c r="L81" s="19"/>
      <c r="M81" s="103"/>
      <c r="N81" s="19"/>
      <c r="O81" s="19"/>
      <c r="P81" s="103"/>
      <c r="Q81" s="19"/>
      <c r="R81" s="19"/>
      <c r="S81" s="103"/>
      <c r="T81" s="19"/>
      <c r="U81" s="19"/>
      <c r="V81" s="103"/>
      <c r="W81" s="19"/>
      <c r="X81" s="19"/>
      <c r="Y81" s="103"/>
      <c r="Z81" s="103"/>
      <c r="AA81" s="19"/>
      <c r="AB81" s="19"/>
      <c r="AC81" s="103"/>
      <c r="AD81" s="19"/>
      <c r="AE81" s="19"/>
      <c r="AF81" s="103"/>
      <c r="AG81" s="19"/>
      <c r="AH81" s="19"/>
      <c r="AI81" s="103"/>
      <c r="AJ81" s="19"/>
      <c r="AK81" s="19"/>
      <c r="AL81" s="103"/>
      <c r="AM81" s="19"/>
      <c r="AN81" s="19"/>
      <c r="AO81" s="103"/>
      <c r="AQ81" s="19"/>
      <c r="AR81" s="103"/>
      <c r="AT81" s="19"/>
      <c r="AU81" s="103"/>
      <c r="AV81" s="103"/>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K81" s="25"/>
      <c r="DL81" s="25"/>
      <c r="DM81" s="25"/>
      <c r="DN81" s="25"/>
      <c r="DO81" s="25"/>
      <c r="DP81" s="25"/>
      <c r="DQ81" s="25"/>
      <c r="DR81" s="25"/>
      <c r="DS81" s="25"/>
      <c r="DT81" s="25"/>
      <c r="DU81" s="25"/>
      <c r="DV81" s="25"/>
      <c r="DW81" s="25"/>
      <c r="DX81" s="25"/>
      <c r="DY81" s="25"/>
      <c r="DZ81" s="25"/>
      <c r="EA81" s="25"/>
      <c r="EB81" s="25"/>
      <c r="EC81" s="25"/>
      <c r="ED81" s="25"/>
      <c r="EE81" s="25"/>
      <c r="EG81" s="25"/>
      <c r="EH81" s="25"/>
      <c r="EI81" s="25"/>
      <c r="EJ81" s="25"/>
      <c r="EK81" s="25"/>
      <c r="EL81" s="25"/>
      <c r="EM81" s="25"/>
      <c r="EN81" s="25"/>
      <c r="EO81" s="25"/>
      <c r="EP81" s="25"/>
      <c r="EQ81" s="25"/>
      <c r="ER81" s="25"/>
      <c r="ES81" s="25"/>
      <c r="ET81" s="25"/>
      <c r="EU81" s="25"/>
      <c r="EV81" s="25"/>
      <c r="EW81" s="25"/>
      <c r="EX81" s="25"/>
      <c r="EY81" s="25"/>
      <c r="EZ81" s="25"/>
      <c r="FA81" s="25"/>
    </row>
    <row r="82" spans="1:157">
      <c r="A82" s="20"/>
      <c r="B82" s="20"/>
      <c r="C82" s="19"/>
      <c r="D82" s="19"/>
      <c r="E82" s="19"/>
      <c r="F82" s="19"/>
      <c r="G82" s="103"/>
      <c r="H82" s="19"/>
      <c r="I82" s="19"/>
      <c r="J82" s="103"/>
      <c r="K82" s="19"/>
      <c r="L82" s="19"/>
      <c r="M82" s="103"/>
      <c r="N82" s="19"/>
      <c r="O82" s="19"/>
      <c r="P82" s="103"/>
      <c r="Q82" s="19"/>
      <c r="R82" s="19"/>
      <c r="S82" s="103"/>
      <c r="T82" s="19"/>
      <c r="U82" s="19"/>
      <c r="V82" s="103"/>
      <c r="W82" s="19"/>
      <c r="X82" s="19"/>
      <c r="Y82" s="103"/>
      <c r="Z82" s="103"/>
      <c r="AA82" s="19"/>
      <c r="AB82" s="19"/>
      <c r="AC82" s="103"/>
      <c r="AD82" s="19"/>
      <c r="AE82" s="19"/>
      <c r="AF82" s="103"/>
      <c r="AG82" s="19"/>
      <c r="AH82" s="19"/>
      <c r="AI82" s="103"/>
      <c r="AJ82" s="19"/>
      <c r="AK82" s="19"/>
      <c r="AL82" s="103"/>
      <c r="AM82" s="19"/>
      <c r="AN82" s="19"/>
      <c r="AO82" s="103"/>
      <c r="AQ82" s="19"/>
      <c r="AR82" s="103"/>
      <c r="AT82" s="19"/>
      <c r="AU82" s="103"/>
      <c r="AV82" s="103"/>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K82" s="25"/>
      <c r="DL82" s="25"/>
      <c r="DM82" s="25"/>
      <c r="DN82" s="25"/>
      <c r="DO82" s="25"/>
      <c r="DP82" s="25"/>
      <c r="DQ82" s="25"/>
      <c r="DR82" s="25"/>
      <c r="DS82" s="25"/>
      <c r="DT82" s="25"/>
      <c r="DU82" s="25"/>
      <c r="DV82" s="25"/>
      <c r="DW82" s="25"/>
      <c r="DX82" s="25"/>
      <c r="DY82" s="25"/>
      <c r="DZ82" s="25"/>
      <c r="EA82" s="25"/>
      <c r="EB82" s="25"/>
      <c r="EC82" s="25"/>
      <c r="ED82" s="25"/>
      <c r="EE82" s="25"/>
      <c r="EG82" s="25"/>
      <c r="EH82" s="25"/>
      <c r="EI82" s="25"/>
      <c r="EJ82" s="25"/>
      <c r="EK82" s="25"/>
      <c r="EL82" s="25"/>
      <c r="EM82" s="25"/>
      <c r="EN82" s="25"/>
      <c r="EO82" s="25"/>
      <c r="EP82" s="25"/>
      <c r="EQ82" s="25"/>
      <c r="ER82" s="25"/>
      <c r="ES82" s="25"/>
      <c r="ET82" s="25"/>
      <c r="EU82" s="25"/>
      <c r="EV82" s="25"/>
      <c r="EW82" s="25"/>
      <c r="EX82" s="25"/>
      <c r="EY82" s="25"/>
      <c r="EZ82" s="25"/>
      <c r="FA82" s="25"/>
    </row>
    <row r="83" spans="1:157">
      <c r="A83" s="20"/>
      <c r="B83" s="20"/>
      <c r="C83" s="19"/>
      <c r="D83" s="19"/>
      <c r="E83" s="19"/>
      <c r="F83" s="19"/>
      <c r="G83" s="103"/>
      <c r="H83" s="19"/>
      <c r="I83" s="19"/>
      <c r="J83" s="103"/>
      <c r="K83" s="19"/>
      <c r="L83" s="19"/>
      <c r="M83" s="103"/>
      <c r="N83" s="19"/>
      <c r="O83" s="19"/>
      <c r="P83" s="103"/>
      <c r="Q83" s="19"/>
      <c r="R83" s="19"/>
      <c r="S83" s="103"/>
      <c r="T83" s="19"/>
      <c r="U83" s="19"/>
      <c r="V83" s="103"/>
      <c r="W83" s="19"/>
      <c r="X83" s="19"/>
      <c r="Y83" s="103"/>
      <c r="Z83" s="103"/>
      <c r="AA83" s="19"/>
      <c r="AB83" s="19"/>
      <c r="AC83" s="103"/>
      <c r="AD83" s="19"/>
      <c r="AE83" s="19"/>
      <c r="AF83" s="103"/>
      <c r="AG83" s="19"/>
      <c r="AH83" s="19"/>
      <c r="AI83" s="103"/>
      <c r="AJ83" s="19"/>
      <c r="AK83" s="19"/>
      <c r="AL83" s="103"/>
      <c r="AM83" s="19"/>
      <c r="AN83" s="19"/>
      <c r="AO83" s="103"/>
      <c r="AQ83" s="19"/>
      <c r="AR83" s="103"/>
      <c r="AT83" s="19"/>
      <c r="AU83" s="103"/>
      <c r="AV83" s="103"/>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K83" s="25"/>
      <c r="DL83" s="25"/>
      <c r="DM83" s="25"/>
      <c r="DN83" s="25"/>
      <c r="DO83" s="25"/>
      <c r="DP83" s="25"/>
      <c r="DQ83" s="25"/>
      <c r="DR83" s="25"/>
      <c r="DS83" s="25"/>
      <c r="DT83" s="25"/>
      <c r="DU83" s="25"/>
      <c r="DV83" s="25"/>
      <c r="DW83" s="25"/>
      <c r="DX83" s="25"/>
      <c r="DY83" s="25"/>
      <c r="DZ83" s="25"/>
      <c r="EA83" s="25"/>
      <c r="EB83" s="25"/>
      <c r="EC83" s="25"/>
      <c r="ED83" s="25"/>
      <c r="EE83" s="25"/>
      <c r="EG83" s="25"/>
      <c r="EH83" s="25"/>
      <c r="EI83" s="25"/>
      <c r="EJ83" s="25"/>
      <c r="EK83" s="25"/>
      <c r="EL83" s="25"/>
      <c r="EM83" s="25"/>
      <c r="EN83" s="25"/>
      <c r="EO83" s="25"/>
      <c r="EP83" s="25"/>
      <c r="EQ83" s="25"/>
      <c r="ER83" s="25"/>
      <c r="ES83" s="25"/>
      <c r="ET83" s="25"/>
      <c r="EU83" s="25"/>
      <c r="EV83" s="25"/>
      <c r="EW83" s="25"/>
      <c r="EX83" s="25"/>
      <c r="EY83" s="25"/>
      <c r="EZ83" s="25"/>
      <c r="FA83" s="25"/>
    </row>
    <row r="84" spans="1:157">
      <c r="A84" s="20"/>
      <c r="B84" s="20"/>
      <c r="C84" s="19"/>
      <c r="D84" s="19"/>
      <c r="E84" s="19"/>
      <c r="F84" s="19"/>
      <c r="G84" s="103"/>
      <c r="H84" s="19"/>
      <c r="I84" s="19"/>
      <c r="J84" s="103"/>
      <c r="K84" s="19"/>
      <c r="L84" s="19"/>
      <c r="M84" s="103"/>
      <c r="N84" s="19"/>
      <c r="O84" s="19"/>
      <c r="P84" s="103"/>
      <c r="Q84" s="19"/>
      <c r="R84" s="19"/>
      <c r="S84" s="103"/>
      <c r="T84" s="19"/>
      <c r="U84" s="19"/>
      <c r="V84" s="103"/>
      <c r="W84" s="19"/>
      <c r="X84" s="19"/>
      <c r="Y84" s="103"/>
      <c r="Z84" s="103"/>
      <c r="AA84" s="19"/>
      <c r="AB84" s="19"/>
      <c r="AC84" s="103"/>
      <c r="AD84" s="19"/>
      <c r="AE84" s="19"/>
      <c r="AF84" s="103"/>
      <c r="AG84" s="19"/>
      <c r="AH84" s="19"/>
      <c r="AI84" s="103"/>
      <c r="AJ84" s="19"/>
      <c r="AK84" s="19"/>
      <c r="AL84" s="103"/>
      <c r="AM84" s="19"/>
      <c r="AN84" s="19"/>
      <c r="AO84" s="103"/>
      <c r="AQ84" s="19"/>
      <c r="AR84" s="103"/>
      <c r="AT84" s="19"/>
      <c r="AU84" s="103"/>
      <c r="AV84" s="103"/>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K84" s="25"/>
      <c r="DL84" s="25"/>
      <c r="DM84" s="25"/>
      <c r="DN84" s="25"/>
      <c r="DO84" s="25"/>
      <c r="DP84" s="25"/>
      <c r="DQ84" s="25"/>
      <c r="DR84" s="25"/>
      <c r="DS84" s="25"/>
      <c r="DT84" s="25"/>
      <c r="DU84" s="25"/>
      <c r="DV84" s="25"/>
      <c r="DW84" s="25"/>
      <c r="DX84" s="25"/>
      <c r="DY84" s="25"/>
      <c r="DZ84" s="25"/>
      <c r="EA84" s="25"/>
      <c r="EB84" s="25"/>
      <c r="EC84" s="25"/>
      <c r="ED84" s="25"/>
      <c r="EE84" s="25"/>
      <c r="EG84" s="25"/>
      <c r="EH84" s="25"/>
      <c r="EI84" s="25"/>
      <c r="EJ84" s="25"/>
      <c r="EK84" s="25"/>
      <c r="EL84" s="25"/>
      <c r="EM84" s="25"/>
      <c r="EN84" s="25"/>
      <c r="EO84" s="25"/>
      <c r="EP84" s="25"/>
      <c r="EQ84" s="25"/>
      <c r="ER84" s="25"/>
      <c r="ES84" s="25"/>
      <c r="ET84" s="25"/>
      <c r="EU84" s="25"/>
      <c r="EV84" s="25"/>
      <c r="EW84" s="25"/>
      <c r="EX84" s="25"/>
      <c r="EY84" s="25"/>
      <c r="EZ84" s="25"/>
      <c r="FA84" s="25"/>
    </row>
    <row r="85" spans="1:157">
      <c r="A85" s="20"/>
      <c r="B85" s="20"/>
      <c r="C85" s="19"/>
      <c r="D85" s="19"/>
      <c r="E85" s="19"/>
      <c r="F85" s="19"/>
      <c r="G85" s="103"/>
      <c r="H85" s="19"/>
      <c r="I85" s="19"/>
      <c r="J85" s="103"/>
      <c r="K85" s="19"/>
      <c r="L85" s="19"/>
      <c r="M85" s="103"/>
      <c r="N85" s="19"/>
      <c r="O85" s="19"/>
      <c r="P85" s="103"/>
      <c r="Q85" s="19"/>
      <c r="R85" s="19"/>
      <c r="S85" s="103"/>
      <c r="T85" s="19"/>
      <c r="U85" s="19"/>
      <c r="V85" s="103"/>
      <c r="W85" s="19"/>
      <c r="X85" s="19"/>
      <c r="Y85" s="103"/>
      <c r="Z85" s="103"/>
      <c r="AA85" s="19"/>
      <c r="AB85" s="19"/>
      <c r="AC85" s="103"/>
      <c r="AD85" s="19"/>
      <c r="AE85" s="19"/>
      <c r="AF85" s="103"/>
      <c r="AG85" s="19"/>
      <c r="AH85" s="19"/>
      <c r="AI85" s="103"/>
      <c r="AJ85" s="19"/>
      <c r="AK85" s="19"/>
      <c r="AL85" s="103"/>
      <c r="AM85" s="19"/>
      <c r="AN85" s="19"/>
      <c r="AO85" s="103"/>
      <c r="AQ85" s="19"/>
      <c r="AR85" s="103"/>
      <c r="AT85" s="19"/>
      <c r="AU85" s="103"/>
      <c r="AV85" s="103"/>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K85" s="25"/>
      <c r="DL85" s="25"/>
      <c r="DM85" s="25"/>
      <c r="DN85" s="25"/>
      <c r="DO85" s="25"/>
      <c r="DP85" s="25"/>
      <c r="DQ85" s="25"/>
      <c r="DR85" s="25"/>
      <c r="DS85" s="25"/>
      <c r="DT85" s="25"/>
      <c r="DU85" s="25"/>
      <c r="DV85" s="25"/>
      <c r="DW85" s="25"/>
      <c r="DX85" s="25"/>
      <c r="DY85" s="25"/>
      <c r="DZ85" s="25"/>
      <c r="EA85" s="25"/>
      <c r="EB85" s="25"/>
      <c r="EC85" s="25"/>
      <c r="ED85" s="25"/>
      <c r="EE85" s="25"/>
      <c r="EG85" s="25"/>
      <c r="EH85" s="25"/>
      <c r="EI85" s="25"/>
      <c r="EJ85" s="25"/>
      <c r="EK85" s="25"/>
      <c r="EL85" s="25"/>
      <c r="EM85" s="25"/>
      <c r="EN85" s="25"/>
      <c r="EO85" s="25"/>
      <c r="EP85" s="25"/>
      <c r="EQ85" s="25"/>
      <c r="ER85" s="25"/>
      <c r="ES85" s="25"/>
      <c r="ET85" s="25"/>
      <c r="EU85" s="25"/>
      <c r="EV85" s="25"/>
      <c r="EW85" s="25"/>
      <c r="EX85" s="25"/>
      <c r="EY85" s="25"/>
      <c r="EZ85" s="25"/>
      <c r="FA85" s="25"/>
    </row>
    <row r="86" spans="1:157">
      <c r="A86" s="20"/>
      <c r="B86" s="20"/>
      <c r="C86" s="19"/>
      <c r="D86" s="19"/>
      <c r="E86" s="19"/>
      <c r="F86" s="19"/>
      <c r="G86" s="103"/>
      <c r="H86" s="19"/>
      <c r="I86" s="19"/>
      <c r="J86" s="103"/>
      <c r="K86" s="19"/>
      <c r="L86" s="19"/>
      <c r="M86" s="103"/>
      <c r="N86" s="19"/>
      <c r="O86" s="19"/>
      <c r="P86" s="103"/>
      <c r="Q86" s="19"/>
      <c r="R86" s="19"/>
      <c r="S86" s="103"/>
      <c r="T86" s="19"/>
      <c r="U86" s="19"/>
      <c r="V86" s="103"/>
      <c r="W86" s="19"/>
      <c r="X86" s="19"/>
      <c r="Y86" s="103"/>
      <c r="Z86" s="103"/>
      <c r="AA86" s="19"/>
      <c r="AB86" s="19"/>
      <c r="AC86" s="103"/>
      <c r="AD86" s="19"/>
      <c r="AE86" s="19"/>
      <c r="AF86" s="103"/>
      <c r="AG86" s="19"/>
      <c r="AH86" s="19"/>
      <c r="AI86" s="103"/>
      <c r="AJ86" s="19"/>
      <c r="AK86" s="19"/>
      <c r="AL86" s="103"/>
      <c r="AM86" s="19"/>
      <c r="AN86" s="19"/>
      <c r="AO86" s="103"/>
      <c r="AQ86" s="19"/>
      <c r="AR86" s="103"/>
      <c r="AT86" s="19"/>
      <c r="AU86" s="103"/>
      <c r="AV86" s="103"/>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K86" s="25"/>
      <c r="DL86" s="25"/>
      <c r="DM86" s="25"/>
      <c r="DN86" s="25"/>
      <c r="DO86" s="25"/>
      <c r="DP86" s="25"/>
      <c r="DQ86" s="25"/>
      <c r="DR86" s="25"/>
      <c r="DS86" s="25"/>
      <c r="DT86" s="25"/>
      <c r="DU86" s="25"/>
      <c r="DV86" s="25"/>
      <c r="DW86" s="25"/>
      <c r="DX86" s="25"/>
      <c r="DY86" s="25"/>
      <c r="DZ86" s="25"/>
      <c r="EA86" s="25"/>
      <c r="EB86" s="25"/>
      <c r="EC86" s="25"/>
      <c r="ED86" s="25"/>
      <c r="EE86" s="25"/>
      <c r="EG86" s="25"/>
      <c r="EH86" s="25"/>
      <c r="EI86" s="25"/>
      <c r="EJ86" s="25"/>
      <c r="EK86" s="25"/>
      <c r="EL86" s="25"/>
      <c r="EM86" s="25"/>
      <c r="EN86" s="25"/>
      <c r="EO86" s="25"/>
      <c r="EP86" s="25"/>
      <c r="EQ86" s="25"/>
      <c r="ER86" s="25"/>
      <c r="ES86" s="25"/>
      <c r="ET86" s="25"/>
      <c r="EU86" s="25"/>
      <c r="EV86" s="25"/>
      <c r="EW86" s="25"/>
      <c r="EX86" s="25"/>
      <c r="EY86" s="25"/>
      <c r="EZ86" s="25"/>
      <c r="FA86" s="25"/>
    </row>
    <row r="87" spans="1:157">
      <c r="A87" s="20"/>
      <c r="B87" s="20"/>
      <c r="C87" s="19"/>
      <c r="D87" s="19"/>
      <c r="E87" s="19"/>
      <c r="F87" s="19"/>
      <c r="G87" s="103"/>
      <c r="H87" s="19"/>
      <c r="I87" s="19"/>
      <c r="J87" s="103"/>
      <c r="K87" s="19"/>
      <c r="L87" s="19"/>
      <c r="M87" s="103"/>
      <c r="N87" s="19"/>
      <c r="O87" s="19"/>
      <c r="P87" s="103"/>
      <c r="Q87" s="19"/>
      <c r="R87" s="19"/>
      <c r="S87" s="103"/>
      <c r="T87" s="19"/>
      <c r="U87" s="19"/>
      <c r="V87" s="103"/>
      <c r="W87" s="19"/>
      <c r="X87" s="19"/>
      <c r="Y87" s="103"/>
      <c r="Z87" s="103"/>
      <c r="AA87" s="19"/>
      <c r="AB87" s="19"/>
      <c r="AC87" s="103"/>
      <c r="AD87" s="19"/>
      <c r="AE87" s="19"/>
      <c r="AF87" s="103"/>
      <c r="AG87" s="19"/>
      <c r="AH87" s="19"/>
      <c r="AI87" s="103"/>
      <c r="AJ87" s="19"/>
      <c r="AK87" s="19"/>
      <c r="AL87" s="103"/>
      <c r="AM87" s="19"/>
      <c r="AN87" s="19"/>
      <c r="AO87" s="103"/>
      <c r="AQ87" s="19"/>
      <c r="AR87" s="103"/>
      <c r="AT87" s="19"/>
      <c r="AU87" s="103"/>
      <c r="AV87" s="103"/>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K87" s="25"/>
      <c r="DL87" s="25"/>
      <c r="DM87" s="25"/>
      <c r="DN87" s="25"/>
      <c r="DO87" s="25"/>
      <c r="DP87" s="25"/>
      <c r="DQ87" s="25"/>
      <c r="DR87" s="25"/>
      <c r="DS87" s="25"/>
      <c r="DT87" s="25"/>
      <c r="DU87" s="25"/>
      <c r="DV87" s="25"/>
      <c r="DW87" s="25"/>
      <c r="DX87" s="25"/>
      <c r="DY87" s="25"/>
      <c r="DZ87" s="25"/>
      <c r="EA87" s="25"/>
      <c r="EB87" s="25"/>
      <c r="EC87" s="25"/>
      <c r="ED87" s="25"/>
      <c r="EE87" s="25"/>
      <c r="EG87" s="25"/>
      <c r="EH87" s="25"/>
      <c r="EI87" s="25"/>
      <c r="EJ87" s="25"/>
      <c r="EK87" s="25"/>
      <c r="EL87" s="25"/>
      <c r="EM87" s="25"/>
      <c r="EN87" s="25"/>
      <c r="EO87" s="25"/>
      <c r="EP87" s="25"/>
      <c r="EQ87" s="25"/>
      <c r="ER87" s="25"/>
      <c r="ES87" s="25"/>
      <c r="ET87" s="25"/>
      <c r="EU87" s="25"/>
      <c r="EV87" s="25"/>
      <c r="EW87" s="25"/>
      <c r="EX87" s="25"/>
      <c r="EY87" s="25"/>
      <c r="EZ87" s="25"/>
      <c r="FA87" s="25"/>
    </row>
    <row r="88" spans="1:157">
      <c r="A88" s="20"/>
      <c r="B88" s="20"/>
      <c r="C88" s="19"/>
      <c r="D88" s="19"/>
      <c r="E88" s="19"/>
      <c r="F88" s="19"/>
      <c r="G88" s="103"/>
      <c r="H88" s="19"/>
      <c r="I88" s="19"/>
      <c r="J88" s="103"/>
      <c r="K88" s="19"/>
      <c r="L88" s="19"/>
      <c r="M88" s="103"/>
      <c r="N88" s="19"/>
      <c r="O88" s="19"/>
      <c r="P88" s="103"/>
      <c r="Q88" s="19"/>
      <c r="R88" s="19"/>
      <c r="S88" s="103"/>
      <c r="T88" s="19"/>
      <c r="U88" s="19"/>
      <c r="V88" s="103"/>
      <c r="W88" s="19"/>
      <c r="X88" s="19"/>
      <c r="Y88" s="103"/>
      <c r="Z88" s="103"/>
      <c r="AA88" s="19"/>
      <c r="AB88" s="19"/>
      <c r="AC88" s="103"/>
      <c r="AD88" s="19"/>
      <c r="AE88" s="19"/>
      <c r="AF88" s="103"/>
      <c r="AG88" s="19"/>
      <c r="AH88" s="19"/>
      <c r="AI88" s="103"/>
      <c r="AJ88" s="19"/>
      <c r="AK88" s="19"/>
      <c r="AL88" s="103"/>
      <c r="AM88" s="19"/>
      <c r="AN88" s="19"/>
      <c r="AO88" s="103"/>
      <c r="AQ88" s="19"/>
      <c r="AR88" s="103"/>
      <c r="AT88" s="19"/>
      <c r="AU88" s="103"/>
      <c r="AV88" s="103"/>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K88" s="25"/>
      <c r="DL88" s="25"/>
      <c r="DM88" s="25"/>
      <c r="DN88" s="25"/>
      <c r="DO88" s="25"/>
      <c r="DP88" s="25"/>
      <c r="DQ88" s="25"/>
      <c r="DR88" s="25"/>
      <c r="DS88" s="25"/>
      <c r="DT88" s="25"/>
      <c r="DU88" s="25"/>
      <c r="DV88" s="25"/>
      <c r="DW88" s="25"/>
      <c r="DX88" s="25"/>
      <c r="DY88" s="25"/>
      <c r="DZ88" s="25"/>
      <c r="EA88" s="25"/>
      <c r="EB88" s="25"/>
      <c r="EC88" s="25"/>
      <c r="ED88" s="25"/>
      <c r="EE88" s="25"/>
      <c r="EG88" s="25"/>
      <c r="EH88" s="25"/>
      <c r="EI88" s="25"/>
      <c r="EJ88" s="25"/>
      <c r="EK88" s="25"/>
      <c r="EL88" s="25"/>
      <c r="EM88" s="25"/>
      <c r="EN88" s="25"/>
      <c r="EO88" s="25"/>
      <c r="EP88" s="25"/>
      <c r="EQ88" s="25"/>
      <c r="ER88" s="25"/>
      <c r="ES88" s="25"/>
      <c r="ET88" s="25"/>
      <c r="EU88" s="25"/>
      <c r="EV88" s="25"/>
      <c r="EW88" s="25"/>
      <c r="EX88" s="25"/>
      <c r="EY88" s="25"/>
      <c r="EZ88" s="25"/>
      <c r="FA88" s="25"/>
    </row>
    <row r="89" spans="1:157">
      <c r="A89" s="20"/>
      <c r="B89" s="20"/>
      <c r="C89" s="19"/>
      <c r="D89" s="19"/>
      <c r="E89" s="19"/>
      <c r="F89" s="19"/>
      <c r="G89" s="103"/>
      <c r="H89" s="19"/>
      <c r="I89" s="19"/>
      <c r="J89" s="103"/>
      <c r="K89" s="19"/>
      <c r="L89" s="19"/>
      <c r="M89" s="103"/>
      <c r="N89" s="19"/>
      <c r="O89" s="19"/>
      <c r="P89" s="103"/>
      <c r="Q89" s="19"/>
      <c r="R89" s="19"/>
      <c r="S89" s="103"/>
      <c r="T89" s="19"/>
      <c r="U89" s="19"/>
      <c r="V89" s="103"/>
      <c r="W89" s="19"/>
      <c r="X89" s="19"/>
      <c r="Y89" s="103"/>
      <c r="Z89" s="103"/>
      <c r="AA89" s="19"/>
      <c r="AB89" s="19"/>
      <c r="AC89" s="103"/>
      <c r="AD89" s="19"/>
      <c r="AE89" s="19"/>
      <c r="AF89" s="103"/>
      <c r="AG89" s="19"/>
      <c r="AH89" s="19"/>
      <c r="AI89" s="103"/>
      <c r="AJ89" s="19"/>
      <c r="AK89" s="19"/>
      <c r="AL89" s="103"/>
      <c r="AM89" s="19"/>
      <c r="AN89" s="19"/>
      <c r="AO89" s="103"/>
      <c r="AQ89" s="19"/>
      <c r="AR89" s="103"/>
      <c r="AT89" s="19"/>
      <c r="AU89" s="103"/>
      <c r="AV89" s="103"/>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K89" s="25"/>
      <c r="DL89" s="25"/>
      <c r="DM89" s="25"/>
      <c r="DN89" s="25"/>
      <c r="DO89" s="25"/>
      <c r="DP89" s="25"/>
      <c r="DQ89" s="25"/>
      <c r="DR89" s="25"/>
      <c r="DS89" s="25"/>
      <c r="DT89" s="25"/>
      <c r="DU89" s="25"/>
      <c r="DV89" s="25"/>
      <c r="DW89" s="25"/>
      <c r="DX89" s="25"/>
      <c r="DY89" s="25"/>
      <c r="DZ89" s="25"/>
      <c r="EA89" s="25"/>
      <c r="EB89" s="25"/>
      <c r="EC89" s="25"/>
      <c r="ED89" s="25"/>
      <c r="EE89" s="25"/>
      <c r="EG89" s="25"/>
      <c r="EH89" s="25"/>
      <c r="EI89" s="25"/>
      <c r="EJ89" s="25"/>
      <c r="EK89" s="25"/>
      <c r="EL89" s="25"/>
      <c r="EM89" s="25"/>
      <c r="EN89" s="25"/>
      <c r="EO89" s="25"/>
      <c r="EP89" s="25"/>
      <c r="EQ89" s="25"/>
      <c r="ER89" s="25"/>
      <c r="ES89" s="25"/>
      <c r="ET89" s="25"/>
      <c r="EU89" s="25"/>
      <c r="EV89" s="25"/>
      <c r="EW89" s="25"/>
      <c r="EX89" s="25"/>
      <c r="EY89" s="25"/>
      <c r="EZ89" s="25"/>
      <c r="FA89" s="25"/>
    </row>
    <row r="90" spans="1:157">
      <c r="A90" s="20"/>
      <c r="B90" s="20"/>
      <c r="C90" s="19"/>
      <c r="D90" s="19"/>
      <c r="E90" s="19"/>
      <c r="F90" s="19"/>
      <c r="G90" s="103"/>
      <c r="H90" s="19"/>
      <c r="I90" s="19"/>
      <c r="J90" s="103"/>
      <c r="K90" s="19"/>
      <c r="L90" s="19"/>
      <c r="M90" s="103"/>
      <c r="N90" s="19"/>
      <c r="O90" s="19"/>
      <c r="P90" s="103"/>
      <c r="Q90" s="19"/>
      <c r="R90" s="19"/>
      <c r="S90" s="103"/>
      <c r="T90" s="19"/>
      <c r="U90" s="19"/>
      <c r="V90" s="103"/>
      <c r="W90" s="19"/>
      <c r="X90" s="19"/>
      <c r="Y90" s="103"/>
      <c r="Z90" s="103"/>
      <c r="AA90" s="19"/>
      <c r="AB90" s="19"/>
      <c r="AC90" s="103"/>
      <c r="AD90" s="19"/>
      <c r="AE90" s="19"/>
      <c r="AF90" s="103"/>
      <c r="AG90" s="19"/>
      <c r="AH90" s="19"/>
      <c r="AI90" s="103"/>
      <c r="AJ90" s="19"/>
      <c r="AK90" s="19"/>
      <c r="AL90" s="103"/>
      <c r="AM90" s="19"/>
      <c r="AN90" s="19"/>
      <c r="AO90" s="103"/>
      <c r="AQ90" s="19"/>
      <c r="AR90" s="103"/>
      <c r="AT90" s="19"/>
      <c r="AU90" s="103"/>
      <c r="AV90" s="103"/>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K90" s="25"/>
      <c r="DL90" s="25"/>
      <c r="DM90" s="25"/>
      <c r="DN90" s="25"/>
      <c r="DO90" s="25"/>
      <c r="DP90" s="25"/>
      <c r="DQ90" s="25"/>
      <c r="DR90" s="25"/>
      <c r="DS90" s="25"/>
      <c r="DT90" s="25"/>
      <c r="DU90" s="25"/>
      <c r="DV90" s="25"/>
      <c r="DW90" s="25"/>
      <c r="DX90" s="25"/>
      <c r="DY90" s="25"/>
      <c r="DZ90" s="25"/>
      <c r="EA90" s="25"/>
      <c r="EB90" s="25"/>
      <c r="EC90" s="25"/>
      <c r="ED90" s="25"/>
      <c r="EE90" s="25"/>
      <c r="EG90" s="25"/>
      <c r="EH90" s="25"/>
      <c r="EI90" s="25"/>
      <c r="EJ90" s="25"/>
      <c r="EK90" s="25"/>
      <c r="EL90" s="25"/>
      <c r="EM90" s="25"/>
      <c r="EN90" s="25"/>
      <c r="EO90" s="25"/>
      <c r="EP90" s="25"/>
      <c r="EQ90" s="25"/>
      <c r="ER90" s="25"/>
      <c r="ES90" s="25"/>
      <c r="ET90" s="25"/>
      <c r="EU90" s="25"/>
      <c r="EV90" s="25"/>
      <c r="EW90" s="25"/>
      <c r="EX90" s="25"/>
      <c r="EY90" s="25"/>
      <c r="EZ90" s="25"/>
      <c r="FA90" s="25"/>
    </row>
    <row r="91" spans="1:157">
      <c r="A91" s="20"/>
      <c r="B91" s="20"/>
      <c r="C91" s="19"/>
      <c r="D91" s="19"/>
      <c r="E91" s="19"/>
      <c r="F91" s="19"/>
      <c r="G91" s="103"/>
      <c r="H91" s="19"/>
      <c r="I91" s="19"/>
      <c r="J91" s="103"/>
      <c r="K91" s="19"/>
      <c r="L91" s="19"/>
      <c r="M91" s="103"/>
      <c r="N91" s="19"/>
      <c r="O91" s="19"/>
      <c r="P91" s="103"/>
      <c r="Q91" s="19"/>
      <c r="R91" s="19"/>
      <c r="S91" s="103"/>
      <c r="T91" s="19"/>
      <c r="U91" s="19"/>
      <c r="V91" s="103"/>
      <c r="W91" s="19"/>
      <c r="X91" s="19"/>
      <c r="Y91" s="103"/>
      <c r="Z91" s="103"/>
      <c r="AA91" s="19"/>
      <c r="AB91" s="19"/>
      <c r="AC91" s="103"/>
      <c r="AD91" s="19"/>
      <c r="AE91" s="19"/>
      <c r="AF91" s="103"/>
      <c r="AG91" s="19"/>
      <c r="AH91" s="19"/>
      <c r="AI91" s="103"/>
      <c r="AJ91" s="19"/>
      <c r="AK91" s="19"/>
      <c r="AL91" s="103"/>
      <c r="AM91" s="19"/>
      <c r="AN91" s="19"/>
      <c r="AO91" s="103"/>
      <c r="AQ91" s="19"/>
      <c r="AR91" s="103"/>
      <c r="AT91" s="19"/>
      <c r="AU91" s="103"/>
      <c r="AV91" s="103"/>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K91" s="25"/>
      <c r="DL91" s="25"/>
      <c r="DM91" s="25"/>
      <c r="DN91" s="25"/>
      <c r="DO91" s="25"/>
      <c r="DP91" s="25"/>
      <c r="DQ91" s="25"/>
      <c r="DR91" s="25"/>
      <c r="DS91" s="25"/>
      <c r="DT91" s="25"/>
      <c r="DU91" s="25"/>
      <c r="DV91" s="25"/>
      <c r="DW91" s="25"/>
      <c r="DX91" s="25"/>
      <c r="DY91" s="25"/>
      <c r="DZ91" s="25"/>
      <c r="EA91" s="25"/>
      <c r="EB91" s="25"/>
      <c r="EC91" s="25"/>
      <c r="ED91" s="25"/>
      <c r="EE91" s="25"/>
      <c r="EG91" s="25"/>
      <c r="EH91" s="25"/>
      <c r="EI91" s="25"/>
      <c r="EJ91" s="25"/>
      <c r="EK91" s="25"/>
      <c r="EL91" s="25"/>
      <c r="EM91" s="25"/>
      <c r="EN91" s="25"/>
      <c r="EO91" s="25"/>
      <c r="EP91" s="25"/>
      <c r="EQ91" s="25"/>
      <c r="ER91" s="25"/>
      <c r="ES91" s="25"/>
      <c r="ET91" s="25"/>
      <c r="EU91" s="25"/>
      <c r="EV91" s="25"/>
      <c r="EW91" s="25"/>
      <c r="EX91" s="25"/>
      <c r="EY91" s="25"/>
      <c r="EZ91" s="25"/>
      <c r="FA91" s="25"/>
    </row>
    <row r="92" spans="1:157">
      <c r="A92" s="20"/>
      <c r="B92" s="20"/>
      <c r="C92" s="19"/>
      <c r="D92" s="19"/>
      <c r="E92" s="19"/>
      <c r="F92" s="19"/>
      <c r="G92" s="103"/>
      <c r="H92" s="19"/>
      <c r="I92" s="19"/>
      <c r="J92" s="103"/>
      <c r="K92" s="19"/>
      <c r="L92" s="19"/>
      <c r="M92" s="103"/>
      <c r="N92" s="19"/>
      <c r="O92" s="19"/>
      <c r="P92" s="103"/>
      <c r="Q92" s="19"/>
      <c r="R92" s="19"/>
      <c r="S92" s="103"/>
      <c r="T92" s="19"/>
      <c r="U92" s="19"/>
      <c r="V92" s="103"/>
      <c r="W92" s="19"/>
      <c r="X92" s="19"/>
      <c r="Y92" s="103"/>
      <c r="Z92" s="103"/>
      <c r="AA92" s="19"/>
      <c r="AB92" s="19"/>
      <c r="AC92" s="103"/>
      <c r="AD92" s="19"/>
      <c r="AE92" s="19"/>
      <c r="AF92" s="103"/>
      <c r="AG92" s="19"/>
      <c r="AH92" s="19"/>
      <c r="AI92" s="103"/>
      <c r="AJ92" s="19"/>
      <c r="AK92" s="19"/>
      <c r="AL92" s="103"/>
      <c r="AM92" s="19"/>
      <c r="AN92" s="19"/>
      <c r="AO92" s="103"/>
      <c r="AQ92" s="19"/>
      <c r="AR92" s="103"/>
      <c r="AT92" s="19"/>
      <c r="AU92" s="103"/>
      <c r="AV92" s="103"/>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K92" s="25"/>
      <c r="DL92" s="25"/>
      <c r="DM92" s="25"/>
      <c r="DN92" s="25"/>
      <c r="DO92" s="25"/>
      <c r="DP92" s="25"/>
      <c r="DQ92" s="25"/>
      <c r="DR92" s="25"/>
      <c r="DS92" s="25"/>
      <c r="DT92" s="25"/>
      <c r="DU92" s="25"/>
      <c r="DV92" s="25"/>
      <c r="DW92" s="25"/>
      <c r="DX92" s="25"/>
      <c r="DY92" s="25"/>
      <c r="DZ92" s="25"/>
      <c r="EA92" s="25"/>
      <c r="EB92" s="25"/>
      <c r="EC92" s="25"/>
      <c r="ED92" s="25"/>
      <c r="EE92" s="25"/>
      <c r="EG92" s="25"/>
      <c r="EH92" s="25"/>
      <c r="EI92" s="25"/>
      <c r="EJ92" s="25"/>
      <c r="EK92" s="25"/>
      <c r="EL92" s="25"/>
      <c r="EM92" s="25"/>
      <c r="EN92" s="25"/>
      <c r="EO92" s="25"/>
      <c r="EP92" s="25"/>
      <c r="EQ92" s="25"/>
      <c r="ER92" s="25"/>
      <c r="ES92" s="25"/>
      <c r="ET92" s="25"/>
      <c r="EU92" s="25"/>
      <c r="EV92" s="25"/>
      <c r="EW92" s="25"/>
      <c r="EX92" s="25"/>
      <c r="EY92" s="25"/>
      <c r="EZ92" s="25"/>
      <c r="FA92" s="25"/>
    </row>
    <row r="93" spans="1:157">
      <c r="A93" s="20"/>
      <c r="B93" s="20"/>
      <c r="C93" s="19"/>
      <c r="D93" s="19"/>
      <c r="E93" s="19"/>
      <c r="F93" s="19"/>
      <c r="G93" s="103"/>
      <c r="H93" s="19"/>
      <c r="I93" s="19"/>
      <c r="J93" s="103"/>
      <c r="K93" s="19"/>
      <c r="L93" s="19"/>
      <c r="M93" s="103"/>
      <c r="N93" s="19"/>
      <c r="O93" s="19"/>
      <c r="P93" s="103"/>
      <c r="Q93" s="19"/>
      <c r="R93" s="19"/>
      <c r="S93" s="103"/>
      <c r="T93" s="19"/>
      <c r="U93" s="19"/>
      <c r="V93" s="103"/>
      <c r="W93" s="19"/>
      <c r="X93" s="19"/>
      <c r="Y93" s="103"/>
      <c r="Z93" s="103"/>
      <c r="AA93" s="19"/>
      <c r="AB93" s="19"/>
      <c r="AC93" s="103"/>
      <c r="AD93" s="19"/>
      <c r="AE93" s="19"/>
      <c r="AF93" s="103"/>
      <c r="AG93" s="19"/>
      <c r="AH93" s="19"/>
      <c r="AI93" s="103"/>
      <c r="AJ93" s="19"/>
      <c r="AK93" s="19"/>
      <c r="AL93" s="103"/>
      <c r="AM93" s="19"/>
      <c r="AN93" s="19"/>
      <c r="AO93" s="103"/>
      <c r="AQ93" s="19"/>
      <c r="AR93" s="103"/>
      <c r="AT93" s="19"/>
      <c r="AU93" s="103"/>
      <c r="AV93" s="103"/>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K93" s="25"/>
      <c r="DL93" s="25"/>
      <c r="DM93" s="25"/>
      <c r="DN93" s="25"/>
      <c r="DO93" s="25"/>
      <c r="DP93" s="25"/>
      <c r="DQ93" s="25"/>
      <c r="DR93" s="25"/>
      <c r="DS93" s="25"/>
      <c r="DT93" s="25"/>
      <c r="DU93" s="25"/>
      <c r="DV93" s="25"/>
      <c r="DW93" s="25"/>
      <c r="DX93" s="25"/>
      <c r="DY93" s="25"/>
      <c r="DZ93" s="25"/>
      <c r="EA93" s="25"/>
      <c r="EB93" s="25"/>
      <c r="EC93" s="25"/>
      <c r="ED93" s="25"/>
      <c r="EE93" s="25"/>
      <c r="EG93" s="25"/>
      <c r="EH93" s="25"/>
      <c r="EI93" s="25"/>
      <c r="EJ93" s="25"/>
      <c r="EK93" s="25"/>
      <c r="EL93" s="25"/>
      <c r="EM93" s="25"/>
      <c r="EN93" s="25"/>
      <c r="EO93" s="25"/>
      <c r="EP93" s="25"/>
      <c r="EQ93" s="25"/>
      <c r="ER93" s="25"/>
      <c r="ES93" s="25"/>
      <c r="ET93" s="25"/>
      <c r="EU93" s="25"/>
      <c r="EV93" s="25"/>
      <c r="EW93" s="25"/>
      <c r="EX93" s="25"/>
      <c r="EY93" s="25"/>
      <c r="EZ93" s="25"/>
      <c r="FA93" s="25"/>
    </row>
    <row r="94" spans="1:157">
      <c r="A94" s="20"/>
      <c r="B94" s="20"/>
      <c r="C94" s="19"/>
      <c r="D94" s="19"/>
      <c r="E94" s="19"/>
      <c r="F94" s="19"/>
      <c r="G94" s="103"/>
      <c r="H94" s="19"/>
      <c r="I94" s="19"/>
      <c r="J94" s="103"/>
      <c r="K94" s="19"/>
      <c r="L94" s="19"/>
      <c r="M94" s="103"/>
      <c r="N94" s="19"/>
      <c r="O94" s="19"/>
      <c r="P94" s="103"/>
      <c r="Q94" s="19"/>
      <c r="R94" s="19"/>
      <c r="S94" s="103"/>
      <c r="T94" s="19"/>
      <c r="U94" s="19"/>
      <c r="V94" s="103"/>
      <c r="W94" s="19"/>
      <c r="X94" s="19"/>
      <c r="Y94" s="103"/>
      <c r="Z94" s="103"/>
      <c r="AA94" s="19"/>
      <c r="AB94" s="19"/>
      <c r="AC94" s="103"/>
      <c r="AD94" s="19"/>
      <c r="AE94" s="19"/>
      <c r="AF94" s="103"/>
      <c r="AG94" s="19"/>
      <c r="AH94" s="19"/>
      <c r="AI94" s="103"/>
      <c r="AJ94" s="19"/>
      <c r="AK94" s="19"/>
      <c r="AL94" s="103"/>
      <c r="AM94" s="19"/>
      <c r="AN94" s="19"/>
      <c r="AO94" s="103"/>
      <c r="AQ94" s="19"/>
      <c r="AR94" s="103"/>
      <c r="AT94" s="19"/>
      <c r="AU94" s="103"/>
      <c r="AV94" s="103"/>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K94" s="25"/>
      <c r="DL94" s="25"/>
      <c r="DM94" s="25"/>
      <c r="DN94" s="25"/>
      <c r="DO94" s="25"/>
      <c r="DP94" s="25"/>
      <c r="DQ94" s="25"/>
      <c r="DR94" s="25"/>
      <c r="DS94" s="25"/>
      <c r="DT94" s="25"/>
      <c r="DU94" s="25"/>
      <c r="DV94" s="25"/>
      <c r="DW94" s="25"/>
      <c r="DX94" s="25"/>
      <c r="DY94" s="25"/>
      <c r="DZ94" s="25"/>
      <c r="EA94" s="25"/>
      <c r="EB94" s="25"/>
      <c r="EC94" s="25"/>
      <c r="ED94" s="25"/>
      <c r="EE94" s="25"/>
      <c r="EG94" s="25"/>
      <c r="EH94" s="25"/>
      <c r="EI94" s="25"/>
      <c r="EJ94" s="25"/>
      <c r="EK94" s="25"/>
      <c r="EL94" s="25"/>
      <c r="EM94" s="25"/>
      <c r="EN94" s="25"/>
      <c r="EO94" s="25"/>
      <c r="EP94" s="25"/>
      <c r="EQ94" s="25"/>
      <c r="ER94" s="25"/>
      <c r="ES94" s="25"/>
      <c r="ET94" s="25"/>
      <c r="EU94" s="25"/>
      <c r="EV94" s="25"/>
      <c r="EW94" s="25"/>
      <c r="EX94" s="25"/>
      <c r="EY94" s="25"/>
      <c r="EZ94" s="25"/>
      <c r="FA94" s="25"/>
    </row>
    <row r="95" spans="1:157">
      <c r="A95" s="20"/>
      <c r="B95" s="20"/>
      <c r="C95" s="19"/>
      <c r="D95" s="19"/>
      <c r="E95" s="19"/>
      <c r="F95" s="19"/>
      <c r="G95" s="103"/>
      <c r="H95" s="19"/>
      <c r="I95" s="19"/>
      <c r="J95" s="103"/>
      <c r="K95" s="19"/>
      <c r="L95" s="19"/>
      <c r="M95" s="103"/>
      <c r="N95" s="19"/>
      <c r="O95" s="19"/>
      <c r="P95" s="103"/>
      <c r="Q95" s="19"/>
      <c r="R95" s="19"/>
      <c r="S95" s="103"/>
      <c r="T95" s="19"/>
      <c r="U95" s="19"/>
      <c r="V95" s="103"/>
      <c r="W95" s="19"/>
      <c r="X95" s="19"/>
      <c r="Y95" s="103"/>
      <c r="Z95" s="103"/>
      <c r="AA95" s="19"/>
      <c r="AB95" s="19"/>
      <c r="AC95" s="103"/>
      <c r="AD95" s="19"/>
      <c r="AE95" s="19"/>
      <c r="AF95" s="103"/>
      <c r="AG95" s="19"/>
      <c r="AH95" s="19"/>
      <c r="AI95" s="103"/>
      <c r="AJ95" s="19"/>
      <c r="AK95" s="19"/>
      <c r="AL95" s="103"/>
      <c r="AM95" s="19"/>
      <c r="AN95" s="19"/>
      <c r="AO95" s="103"/>
      <c r="AQ95" s="19"/>
      <c r="AR95" s="103"/>
      <c r="AT95" s="19"/>
      <c r="AU95" s="103"/>
      <c r="AV95" s="103"/>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K95" s="25"/>
      <c r="DL95" s="25"/>
      <c r="DM95" s="25"/>
      <c r="DN95" s="25"/>
      <c r="DO95" s="25"/>
      <c r="DP95" s="25"/>
      <c r="DQ95" s="25"/>
      <c r="DR95" s="25"/>
      <c r="DS95" s="25"/>
      <c r="DT95" s="25"/>
      <c r="DU95" s="25"/>
      <c r="DV95" s="25"/>
      <c r="DW95" s="25"/>
      <c r="DX95" s="25"/>
      <c r="DY95" s="25"/>
      <c r="DZ95" s="25"/>
      <c r="EA95" s="25"/>
      <c r="EB95" s="25"/>
      <c r="EC95" s="25"/>
      <c r="ED95" s="25"/>
      <c r="EE95" s="25"/>
      <c r="EG95" s="25"/>
      <c r="EH95" s="25"/>
      <c r="EI95" s="25"/>
      <c r="EJ95" s="25"/>
      <c r="EK95" s="25"/>
      <c r="EL95" s="25"/>
      <c r="EM95" s="25"/>
      <c r="EN95" s="25"/>
      <c r="EO95" s="25"/>
      <c r="EP95" s="25"/>
      <c r="EQ95" s="25"/>
      <c r="ER95" s="25"/>
      <c r="ES95" s="25"/>
      <c r="ET95" s="25"/>
      <c r="EU95" s="25"/>
      <c r="EV95" s="25"/>
      <c r="EW95" s="25"/>
      <c r="EX95" s="25"/>
      <c r="EY95" s="25"/>
      <c r="EZ95" s="25"/>
      <c r="FA95" s="25"/>
    </row>
    <row r="96" spans="1:157">
      <c r="A96" s="20"/>
      <c r="B96" s="20"/>
      <c r="C96" s="19"/>
      <c r="D96" s="19"/>
      <c r="E96" s="19"/>
      <c r="F96" s="19"/>
      <c r="G96" s="103"/>
      <c r="H96" s="19"/>
      <c r="I96" s="19"/>
      <c r="J96" s="103"/>
      <c r="K96" s="19"/>
      <c r="L96" s="19"/>
      <c r="M96" s="103"/>
      <c r="N96" s="19"/>
      <c r="O96" s="19"/>
      <c r="P96" s="103"/>
      <c r="Q96" s="19"/>
      <c r="R96" s="19"/>
      <c r="S96" s="103"/>
      <c r="T96" s="19"/>
      <c r="U96" s="19"/>
      <c r="V96" s="103"/>
      <c r="W96" s="19"/>
      <c r="X96" s="19"/>
      <c r="Y96" s="103"/>
      <c r="Z96" s="103"/>
      <c r="AA96" s="19"/>
      <c r="AB96" s="19"/>
      <c r="AC96" s="103"/>
      <c r="AD96" s="19"/>
      <c r="AE96" s="19"/>
      <c r="AF96" s="103"/>
      <c r="AG96" s="19"/>
      <c r="AH96" s="19"/>
      <c r="AI96" s="103"/>
      <c r="AJ96" s="19"/>
      <c r="AK96" s="19"/>
      <c r="AL96" s="103"/>
      <c r="AM96" s="19"/>
      <c r="AN96" s="19"/>
      <c r="AO96" s="103"/>
      <c r="AQ96" s="19"/>
      <c r="AR96" s="103"/>
      <c r="AT96" s="19"/>
      <c r="AU96" s="103"/>
      <c r="AV96" s="103"/>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K96" s="25"/>
      <c r="DL96" s="25"/>
      <c r="DM96" s="25"/>
      <c r="DN96" s="25"/>
      <c r="DO96" s="25"/>
      <c r="DP96" s="25"/>
      <c r="DQ96" s="25"/>
      <c r="DR96" s="25"/>
      <c r="DS96" s="25"/>
      <c r="DT96" s="25"/>
      <c r="DU96" s="25"/>
      <c r="DV96" s="25"/>
      <c r="DW96" s="25"/>
      <c r="DX96" s="25"/>
      <c r="DY96" s="25"/>
      <c r="DZ96" s="25"/>
      <c r="EA96" s="25"/>
      <c r="EB96" s="25"/>
      <c r="EC96" s="25"/>
      <c r="ED96" s="25"/>
      <c r="EE96" s="25"/>
      <c r="EG96" s="25"/>
      <c r="EH96" s="25"/>
      <c r="EI96" s="25"/>
      <c r="EJ96" s="25"/>
      <c r="EK96" s="25"/>
      <c r="EL96" s="25"/>
      <c r="EM96" s="25"/>
      <c r="EN96" s="25"/>
      <c r="EO96" s="25"/>
      <c r="EP96" s="25"/>
      <c r="EQ96" s="25"/>
      <c r="ER96" s="25"/>
      <c r="ES96" s="25"/>
      <c r="ET96" s="25"/>
      <c r="EU96" s="25"/>
      <c r="EV96" s="25"/>
      <c r="EW96" s="25"/>
      <c r="EX96" s="25"/>
      <c r="EY96" s="25"/>
      <c r="EZ96" s="25"/>
      <c r="FA96" s="25"/>
    </row>
    <row r="97" spans="1:157">
      <c r="A97" s="20"/>
      <c r="B97" s="20"/>
      <c r="C97" s="19"/>
      <c r="D97" s="19"/>
      <c r="E97" s="19"/>
      <c r="F97" s="19"/>
      <c r="G97" s="103"/>
      <c r="H97" s="19"/>
      <c r="I97" s="19"/>
      <c r="J97" s="103"/>
      <c r="K97" s="19"/>
      <c r="L97" s="19"/>
      <c r="M97" s="103"/>
      <c r="N97" s="19"/>
      <c r="O97" s="19"/>
      <c r="P97" s="103"/>
      <c r="Q97" s="19"/>
      <c r="R97" s="19"/>
      <c r="S97" s="103"/>
      <c r="T97" s="19"/>
      <c r="U97" s="19"/>
      <c r="V97" s="103"/>
      <c r="W97" s="19"/>
      <c r="X97" s="19"/>
      <c r="Y97" s="103"/>
      <c r="Z97" s="103"/>
      <c r="AA97" s="19"/>
      <c r="AB97" s="19"/>
      <c r="AC97" s="103"/>
      <c r="AD97" s="19"/>
      <c r="AE97" s="19"/>
      <c r="AF97" s="103"/>
      <c r="AG97" s="19"/>
      <c r="AH97" s="19"/>
      <c r="AI97" s="103"/>
      <c r="AJ97" s="19"/>
      <c r="AK97" s="19"/>
      <c r="AL97" s="103"/>
      <c r="AM97" s="19"/>
      <c r="AN97" s="19"/>
      <c r="AO97" s="103"/>
      <c r="AQ97" s="19"/>
      <c r="AR97" s="103"/>
      <c r="AT97" s="19"/>
      <c r="AU97" s="103"/>
      <c r="AV97" s="103"/>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K97" s="25"/>
      <c r="DL97" s="25"/>
      <c r="DM97" s="25"/>
      <c r="DN97" s="25"/>
      <c r="DO97" s="25"/>
      <c r="DP97" s="25"/>
      <c r="DQ97" s="25"/>
      <c r="DR97" s="25"/>
      <c r="DS97" s="25"/>
      <c r="DT97" s="25"/>
      <c r="DU97" s="25"/>
      <c r="DV97" s="25"/>
      <c r="DW97" s="25"/>
      <c r="DX97" s="25"/>
      <c r="DY97" s="25"/>
      <c r="DZ97" s="25"/>
      <c r="EA97" s="25"/>
      <c r="EB97" s="25"/>
      <c r="EC97" s="25"/>
      <c r="ED97" s="25"/>
      <c r="EE97" s="25"/>
      <c r="EG97" s="25"/>
      <c r="EH97" s="25"/>
      <c r="EI97" s="25"/>
      <c r="EJ97" s="25"/>
      <c r="EK97" s="25"/>
      <c r="EL97" s="25"/>
      <c r="EM97" s="25"/>
      <c r="EN97" s="25"/>
      <c r="EO97" s="25"/>
      <c r="EP97" s="25"/>
      <c r="EQ97" s="25"/>
      <c r="ER97" s="25"/>
      <c r="ES97" s="25"/>
      <c r="ET97" s="25"/>
      <c r="EU97" s="25"/>
      <c r="EV97" s="25"/>
      <c r="EW97" s="25"/>
      <c r="EX97" s="25"/>
      <c r="EY97" s="25"/>
      <c r="EZ97" s="25"/>
      <c r="FA97" s="25"/>
    </row>
    <row r="98" spans="1:157">
      <c r="A98" s="20"/>
      <c r="B98" s="20"/>
      <c r="C98" s="19"/>
      <c r="D98" s="19"/>
      <c r="E98" s="19"/>
      <c r="F98" s="19"/>
      <c r="G98" s="103"/>
      <c r="H98" s="19"/>
      <c r="I98" s="19"/>
      <c r="J98" s="103"/>
      <c r="K98" s="19"/>
      <c r="L98" s="19"/>
      <c r="M98" s="103"/>
      <c r="N98" s="19"/>
      <c r="O98" s="19"/>
      <c r="P98" s="103"/>
      <c r="Q98" s="19"/>
      <c r="R98" s="19"/>
      <c r="S98" s="103"/>
      <c r="T98" s="19"/>
      <c r="U98" s="19"/>
      <c r="V98" s="103"/>
      <c r="W98" s="19"/>
      <c r="X98" s="19"/>
      <c r="Y98" s="103"/>
      <c r="Z98" s="103"/>
      <c r="AA98" s="19"/>
      <c r="AB98" s="19"/>
      <c r="AC98" s="103"/>
      <c r="AD98" s="19"/>
      <c r="AE98" s="19"/>
      <c r="AF98" s="103"/>
      <c r="AG98" s="19"/>
      <c r="AH98" s="19"/>
      <c r="AI98" s="103"/>
      <c r="AJ98" s="19"/>
      <c r="AK98" s="19"/>
      <c r="AL98" s="103"/>
      <c r="AM98" s="19"/>
      <c r="AN98" s="19"/>
      <c r="AO98" s="103"/>
      <c r="AQ98" s="19"/>
      <c r="AR98" s="103"/>
      <c r="AT98" s="19"/>
      <c r="AU98" s="103"/>
      <c r="AV98" s="103"/>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K98" s="25"/>
      <c r="DL98" s="25"/>
      <c r="DM98" s="25"/>
      <c r="DN98" s="25"/>
      <c r="DO98" s="25"/>
      <c r="DP98" s="25"/>
      <c r="DQ98" s="25"/>
      <c r="DR98" s="25"/>
      <c r="DS98" s="25"/>
      <c r="DT98" s="25"/>
      <c r="DU98" s="25"/>
      <c r="DV98" s="25"/>
      <c r="DW98" s="25"/>
      <c r="DX98" s="25"/>
      <c r="DY98" s="25"/>
      <c r="DZ98" s="25"/>
      <c r="EA98" s="25"/>
      <c r="EB98" s="25"/>
      <c r="EC98" s="25"/>
      <c r="ED98" s="25"/>
      <c r="EE98" s="25"/>
      <c r="EG98" s="25"/>
      <c r="EH98" s="25"/>
      <c r="EI98" s="25"/>
      <c r="EJ98" s="25"/>
      <c r="EK98" s="25"/>
      <c r="EL98" s="25"/>
      <c r="EM98" s="25"/>
      <c r="EN98" s="25"/>
      <c r="EO98" s="25"/>
      <c r="EP98" s="25"/>
      <c r="EQ98" s="25"/>
      <c r="ER98" s="25"/>
      <c r="ES98" s="25"/>
      <c r="ET98" s="25"/>
      <c r="EU98" s="25"/>
      <c r="EV98" s="25"/>
      <c r="EW98" s="25"/>
      <c r="EX98" s="25"/>
      <c r="EY98" s="25"/>
      <c r="EZ98" s="25"/>
      <c r="FA98" s="25"/>
    </row>
    <row r="99" spans="1:157">
      <c r="A99" s="20"/>
      <c r="B99" s="20"/>
      <c r="C99" s="19"/>
      <c r="D99" s="19"/>
      <c r="E99" s="19"/>
      <c r="F99" s="19"/>
      <c r="G99" s="103"/>
      <c r="H99" s="19"/>
      <c r="I99" s="19"/>
      <c r="J99" s="103"/>
      <c r="K99" s="19"/>
      <c r="L99" s="19"/>
      <c r="M99" s="103"/>
      <c r="N99" s="19"/>
      <c r="O99" s="19"/>
      <c r="P99" s="103"/>
      <c r="Q99" s="19"/>
      <c r="R99" s="19"/>
      <c r="S99" s="103"/>
      <c r="T99" s="19"/>
      <c r="U99" s="19"/>
      <c r="V99" s="103"/>
      <c r="W99" s="19"/>
      <c r="X99" s="19"/>
      <c r="Y99" s="103"/>
      <c r="Z99" s="103"/>
      <c r="AA99" s="19"/>
      <c r="AB99" s="19"/>
      <c r="AC99" s="103"/>
      <c r="AD99" s="19"/>
      <c r="AE99" s="19"/>
      <c r="AF99" s="103"/>
      <c r="AG99" s="19"/>
      <c r="AH99" s="19"/>
      <c r="AI99" s="103"/>
      <c r="AJ99" s="19"/>
      <c r="AK99" s="19"/>
      <c r="AL99" s="103"/>
      <c r="AM99" s="19"/>
      <c r="AN99" s="19"/>
      <c r="AO99" s="103"/>
      <c r="AQ99" s="19"/>
      <c r="AR99" s="103"/>
      <c r="AT99" s="19"/>
      <c r="AU99" s="103"/>
      <c r="AV99" s="103"/>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K99" s="25"/>
      <c r="DL99" s="25"/>
      <c r="DM99" s="25"/>
      <c r="DN99" s="25"/>
      <c r="DO99" s="25"/>
      <c r="DP99" s="25"/>
      <c r="DQ99" s="25"/>
      <c r="DR99" s="25"/>
      <c r="DS99" s="25"/>
      <c r="DT99" s="25"/>
      <c r="DU99" s="25"/>
      <c r="DV99" s="25"/>
      <c r="DW99" s="25"/>
      <c r="DX99" s="25"/>
      <c r="DY99" s="25"/>
      <c r="DZ99" s="25"/>
      <c r="EA99" s="25"/>
      <c r="EB99" s="25"/>
      <c r="EC99" s="25"/>
      <c r="ED99" s="25"/>
      <c r="EE99" s="25"/>
      <c r="EG99" s="25"/>
      <c r="EH99" s="25"/>
      <c r="EI99" s="25"/>
      <c r="EJ99" s="25"/>
      <c r="EK99" s="25"/>
      <c r="EL99" s="25"/>
      <c r="EM99" s="25"/>
      <c r="EN99" s="25"/>
      <c r="EO99" s="25"/>
      <c r="EP99" s="25"/>
      <c r="EQ99" s="25"/>
      <c r="ER99" s="25"/>
      <c r="ES99" s="25"/>
      <c r="ET99" s="25"/>
      <c r="EU99" s="25"/>
      <c r="EV99" s="25"/>
      <c r="EW99" s="25"/>
      <c r="EX99" s="25"/>
      <c r="EY99" s="25"/>
      <c r="EZ99" s="25"/>
      <c r="FA99" s="25"/>
    </row>
    <row r="100" spans="1:157">
      <c r="A100" s="20"/>
      <c r="B100" s="20"/>
      <c r="C100" s="19"/>
      <c r="D100" s="19"/>
      <c r="E100" s="19"/>
      <c r="F100" s="19"/>
      <c r="G100" s="103"/>
      <c r="H100" s="19"/>
      <c r="I100" s="19"/>
      <c r="J100" s="103"/>
      <c r="K100" s="19"/>
      <c r="L100" s="19"/>
      <c r="M100" s="103"/>
      <c r="N100" s="19"/>
      <c r="O100" s="19"/>
      <c r="P100" s="103"/>
      <c r="Q100" s="19"/>
      <c r="R100" s="19"/>
      <c r="S100" s="103"/>
      <c r="T100" s="19"/>
      <c r="U100" s="19"/>
      <c r="V100" s="103"/>
      <c r="W100" s="19"/>
      <c r="X100" s="19"/>
      <c r="Y100" s="103"/>
      <c r="Z100" s="103"/>
      <c r="AA100" s="19"/>
      <c r="AB100" s="19"/>
      <c r="AC100" s="103"/>
      <c r="AD100" s="19"/>
      <c r="AE100" s="19"/>
      <c r="AF100" s="103"/>
      <c r="AG100" s="19"/>
      <c r="AH100" s="19"/>
      <c r="AI100" s="103"/>
      <c r="AJ100" s="19"/>
      <c r="AK100" s="19"/>
      <c r="AL100" s="103"/>
      <c r="AM100" s="19"/>
      <c r="AN100" s="19"/>
      <c r="AO100" s="103"/>
      <c r="AQ100" s="19"/>
      <c r="AR100" s="103"/>
      <c r="AT100" s="19"/>
      <c r="AU100" s="103"/>
      <c r="AV100" s="103"/>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row>
    <row r="101" spans="1:157">
      <c r="A101" s="20"/>
      <c r="B101" s="20"/>
      <c r="C101" s="19"/>
      <c r="D101" s="19"/>
      <c r="E101" s="19"/>
      <c r="F101" s="19"/>
      <c r="G101" s="103"/>
      <c r="H101" s="19"/>
      <c r="I101" s="19"/>
      <c r="J101" s="103"/>
      <c r="K101" s="19"/>
      <c r="L101" s="19"/>
      <c r="M101" s="103"/>
      <c r="N101" s="19"/>
      <c r="O101" s="19"/>
      <c r="P101" s="103"/>
      <c r="Q101" s="19"/>
      <c r="R101" s="19"/>
      <c r="S101" s="103"/>
      <c r="T101" s="19"/>
      <c r="U101" s="19"/>
      <c r="V101" s="103"/>
      <c r="W101" s="19"/>
      <c r="X101" s="19"/>
      <c r="Y101" s="103"/>
      <c r="Z101" s="103"/>
      <c r="AA101" s="19"/>
      <c r="AB101" s="19"/>
      <c r="AC101" s="103"/>
      <c r="AD101" s="19"/>
      <c r="AE101" s="19"/>
      <c r="AF101" s="103"/>
      <c r="AG101" s="19"/>
      <c r="AH101" s="19"/>
      <c r="AI101" s="103"/>
      <c r="AJ101" s="19"/>
      <c r="AK101" s="19"/>
      <c r="AL101" s="103"/>
      <c r="AM101" s="19"/>
      <c r="AN101" s="19"/>
      <c r="AO101" s="103"/>
      <c r="AQ101" s="19"/>
      <c r="AR101" s="103"/>
      <c r="AT101" s="19"/>
      <c r="AU101" s="103"/>
      <c r="AV101" s="103"/>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row>
    <row r="102" spans="1:157">
      <c r="A102" s="20"/>
      <c r="B102" s="20"/>
      <c r="C102" s="19"/>
      <c r="D102" s="19"/>
      <c r="E102" s="19"/>
      <c r="F102" s="19"/>
      <c r="G102" s="103"/>
      <c r="H102" s="19"/>
      <c r="I102" s="19"/>
      <c r="J102" s="103"/>
      <c r="K102" s="19"/>
      <c r="L102" s="19"/>
      <c r="M102" s="103"/>
      <c r="N102" s="19"/>
      <c r="O102" s="19"/>
      <c r="P102" s="103"/>
      <c r="Q102" s="19"/>
      <c r="R102" s="19"/>
      <c r="S102" s="103"/>
      <c r="T102" s="19"/>
      <c r="U102" s="19"/>
      <c r="V102" s="103"/>
      <c r="W102" s="19"/>
      <c r="X102" s="19"/>
      <c r="Y102" s="103"/>
      <c r="Z102" s="103"/>
      <c r="AA102" s="19"/>
      <c r="AB102" s="19"/>
      <c r="AC102" s="103"/>
      <c r="AD102" s="19"/>
      <c r="AE102" s="19"/>
      <c r="AF102" s="103"/>
      <c r="AG102" s="19"/>
      <c r="AH102" s="19"/>
      <c r="AI102" s="103"/>
      <c r="AJ102" s="19"/>
      <c r="AK102" s="19"/>
      <c r="AL102" s="103"/>
      <c r="AM102" s="19"/>
      <c r="AN102" s="19"/>
      <c r="AO102" s="103"/>
      <c r="AQ102" s="19"/>
      <c r="AR102" s="103"/>
      <c r="AT102" s="19"/>
      <c r="AU102" s="103"/>
      <c r="AV102" s="103"/>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row>
    <row r="103" spans="1:157">
      <c r="A103" s="20"/>
      <c r="B103" s="20"/>
      <c r="C103" s="19"/>
      <c r="D103" s="19"/>
      <c r="E103" s="19"/>
      <c r="F103" s="19"/>
      <c r="G103" s="103"/>
      <c r="H103" s="19"/>
      <c r="I103" s="19"/>
      <c r="J103" s="103"/>
      <c r="K103" s="19"/>
      <c r="L103" s="19"/>
      <c r="M103" s="103"/>
      <c r="N103" s="19"/>
      <c r="O103" s="19"/>
      <c r="P103" s="103"/>
      <c r="Q103" s="19"/>
      <c r="R103" s="19"/>
      <c r="S103" s="103"/>
      <c r="T103" s="19"/>
      <c r="U103" s="19"/>
      <c r="V103" s="103"/>
      <c r="W103" s="19"/>
      <c r="X103" s="19"/>
      <c r="Y103" s="103"/>
      <c r="Z103" s="103"/>
      <c r="AA103" s="19"/>
      <c r="AB103" s="19"/>
      <c r="AC103" s="103"/>
      <c r="AD103" s="19"/>
      <c r="AE103" s="19"/>
      <c r="AF103" s="103"/>
      <c r="AG103" s="19"/>
      <c r="AH103" s="19"/>
      <c r="AI103" s="103"/>
      <c r="AJ103" s="19"/>
      <c r="AK103" s="19"/>
      <c r="AL103" s="103"/>
      <c r="AM103" s="19"/>
      <c r="AN103" s="19"/>
      <c r="AO103" s="103"/>
      <c r="AQ103" s="19"/>
      <c r="AR103" s="103"/>
      <c r="AT103" s="19"/>
      <c r="AU103" s="103"/>
      <c r="AV103" s="103"/>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row>
    <row r="104" spans="1:157">
      <c r="A104" s="20"/>
      <c r="B104" s="20"/>
      <c r="C104" s="19"/>
      <c r="D104" s="19"/>
      <c r="E104" s="19"/>
      <c r="F104" s="19"/>
      <c r="G104" s="103"/>
      <c r="H104" s="19"/>
      <c r="I104" s="19"/>
      <c r="J104" s="103"/>
      <c r="K104" s="19"/>
      <c r="L104" s="19"/>
      <c r="M104" s="103"/>
      <c r="N104" s="19"/>
      <c r="O104" s="19"/>
      <c r="P104" s="103"/>
      <c r="Q104" s="19"/>
      <c r="R104" s="19"/>
      <c r="S104" s="103"/>
      <c r="T104" s="19"/>
      <c r="U104" s="19"/>
      <c r="V104" s="103"/>
      <c r="W104" s="19"/>
      <c r="X104" s="19"/>
      <c r="Y104" s="103"/>
      <c r="Z104" s="103"/>
      <c r="AA104" s="19"/>
      <c r="AB104" s="19"/>
      <c r="AC104" s="103"/>
      <c r="AD104" s="19"/>
      <c r="AE104" s="19"/>
      <c r="AF104" s="103"/>
      <c r="AG104" s="19"/>
      <c r="AH104" s="19"/>
      <c r="AI104" s="103"/>
      <c r="AJ104" s="19"/>
      <c r="AK104" s="19"/>
      <c r="AL104" s="103"/>
      <c r="AM104" s="19"/>
      <c r="AN104" s="19"/>
      <c r="AO104" s="103"/>
      <c r="AQ104" s="19"/>
      <c r="AR104" s="103"/>
      <c r="AT104" s="19"/>
      <c r="AU104" s="103"/>
      <c r="AV104" s="103"/>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row>
    <row r="105" spans="1:157">
      <c r="A105" s="20"/>
      <c r="B105" s="20"/>
      <c r="C105" s="19"/>
      <c r="D105" s="19"/>
      <c r="E105" s="19"/>
      <c r="F105" s="19"/>
      <c r="G105" s="103"/>
      <c r="H105" s="19"/>
      <c r="I105" s="19"/>
      <c r="J105" s="103"/>
      <c r="K105" s="19"/>
      <c r="L105" s="19"/>
      <c r="M105" s="103"/>
      <c r="N105" s="19"/>
      <c r="O105" s="19"/>
      <c r="P105" s="103"/>
      <c r="Q105" s="19"/>
      <c r="R105" s="19"/>
      <c r="S105" s="103"/>
      <c r="T105" s="19"/>
      <c r="U105" s="19"/>
      <c r="V105" s="103"/>
      <c r="W105" s="19"/>
      <c r="X105" s="19"/>
      <c r="Y105" s="103"/>
      <c r="Z105" s="103"/>
      <c r="AA105" s="19"/>
      <c r="AB105" s="19"/>
      <c r="AC105" s="103"/>
      <c r="AD105" s="19"/>
      <c r="AE105" s="19"/>
      <c r="AF105" s="103"/>
      <c r="AG105" s="19"/>
      <c r="AH105" s="19"/>
      <c r="AI105" s="103"/>
      <c r="AJ105" s="19"/>
      <c r="AK105" s="19"/>
      <c r="AL105" s="103"/>
      <c r="AM105" s="19"/>
      <c r="AN105" s="19"/>
      <c r="AO105" s="103"/>
      <c r="AQ105" s="19"/>
      <c r="AR105" s="103"/>
      <c r="AT105" s="19"/>
      <c r="AU105" s="103"/>
      <c r="AV105" s="103"/>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row>
    <row r="106" spans="1:157">
      <c r="A106" s="20"/>
      <c r="B106" s="20"/>
      <c r="C106" s="19"/>
      <c r="D106" s="19"/>
      <c r="E106" s="19"/>
      <c r="F106" s="19"/>
      <c r="G106" s="103"/>
      <c r="H106" s="19"/>
      <c r="I106" s="19"/>
      <c r="J106" s="103"/>
      <c r="K106" s="19"/>
      <c r="L106" s="19"/>
      <c r="M106" s="103"/>
      <c r="N106" s="19"/>
      <c r="O106" s="19"/>
      <c r="P106" s="103"/>
      <c r="Q106" s="19"/>
      <c r="R106" s="19"/>
      <c r="S106" s="103"/>
      <c r="T106" s="19"/>
      <c r="U106" s="19"/>
      <c r="V106" s="103"/>
      <c r="W106" s="19"/>
      <c r="X106" s="19"/>
      <c r="Y106" s="103"/>
      <c r="Z106" s="103"/>
      <c r="AA106" s="19"/>
      <c r="AB106" s="19"/>
      <c r="AC106" s="103"/>
      <c r="AD106" s="19"/>
      <c r="AE106" s="19"/>
      <c r="AF106" s="103"/>
      <c r="AG106" s="19"/>
      <c r="AH106" s="19"/>
      <c r="AI106" s="103"/>
      <c r="AJ106" s="19"/>
      <c r="AK106" s="19"/>
      <c r="AL106" s="103"/>
      <c r="AM106" s="19"/>
      <c r="AN106" s="19"/>
      <c r="AO106" s="103"/>
      <c r="AQ106" s="19"/>
      <c r="AR106" s="103"/>
      <c r="AT106" s="19"/>
      <c r="AU106" s="103"/>
      <c r="AV106" s="103"/>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row>
    <row r="107" spans="1:157">
      <c r="A107" s="20"/>
      <c r="B107" s="20"/>
      <c r="C107" s="19"/>
      <c r="D107" s="19"/>
      <c r="E107" s="19"/>
      <c r="F107" s="19"/>
      <c r="G107" s="103"/>
      <c r="H107" s="19"/>
      <c r="I107" s="19"/>
      <c r="J107" s="103"/>
      <c r="K107" s="19"/>
      <c r="L107" s="19"/>
      <c r="M107" s="103"/>
      <c r="N107" s="19"/>
      <c r="O107" s="19"/>
      <c r="P107" s="103"/>
      <c r="Q107" s="19"/>
      <c r="R107" s="19"/>
      <c r="S107" s="103"/>
      <c r="T107" s="19"/>
      <c r="U107" s="19"/>
      <c r="V107" s="103"/>
      <c r="W107" s="19"/>
      <c r="X107" s="19"/>
      <c r="Y107" s="103"/>
      <c r="Z107" s="103"/>
      <c r="AA107" s="19"/>
      <c r="AB107" s="19"/>
      <c r="AC107" s="103"/>
      <c r="AD107" s="19"/>
      <c r="AE107" s="19"/>
      <c r="AF107" s="103"/>
      <c r="AG107" s="19"/>
      <c r="AH107" s="19"/>
      <c r="AI107" s="103"/>
      <c r="AJ107" s="19"/>
      <c r="AK107" s="19"/>
      <c r="AL107" s="103"/>
      <c r="AM107" s="19"/>
      <c r="AN107" s="19"/>
      <c r="AO107" s="103"/>
      <c r="AQ107" s="19"/>
      <c r="AR107" s="103"/>
      <c r="AT107" s="19"/>
      <c r="AU107" s="103"/>
      <c r="AV107" s="103"/>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row>
    <row r="108" spans="1:157">
      <c r="A108" s="20"/>
      <c r="B108" s="20"/>
      <c r="C108" s="19"/>
      <c r="D108" s="19"/>
      <c r="E108" s="19"/>
      <c r="F108" s="19"/>
      <c r="G108" s="103"/>
      <c r="H108" s="19"/>
      <c r="I108" s="19"/>
      <c r="J108" s="103"/>
      <c r="K108" s="19"/>
      <c r="L108" s="19"/>
      <c r="M108" s="103"/>
      <c r="N108" s="19"/>
      <c r="O108" s="19"/>
      <c r="P108" s="103"/>
      <c r="Q108" s="19"/>
      <c r="R108" s="19"/>
      <c r="S108" s="103"/>
      <c r="T108" s="19"/>
      <c r="U108" s="19"/>
      <c r="V108" s="103"/>
      <c r="W108" s="19"/>
      <c r="X108" s="19"/>
      <c r="Y108" s="103"/>
      <c r="Z108" s="103"/>
      <c r="AA108" s="19"/>
      <c r="AB108" s="19"/>
      <c r="AC108" s="103"/>
      <c r="AD108" s="19"/>
      <c r="AE108" s="19"/>
      <c r="AF108" s="103"/>
      <c r="AG108" s="19"/>
      <c r="AH108" s="19"/>
      <c r="AI108" s="103"/>
      <c r="AJ108" s="19"/>
      <c r="AK108" s="19"/>
      <c r="AL108" s="103"/>
      <c r="AM108" s="19"/>
      <c r="AN108" s="19"/>
      <c r="AO108" s="103"/>
      <c r="AQ108" s="19"/>
      <c r="AR108" s="103"/>
      <c r="AT108" s="19"/>
      <c r="AU108" s="103"/>
      <c r="AV108" s="103"/>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row>
    <row r="109" spans="1:157">
      <c r="A109" s="20"/>
      <c r="B109" s="20"/>
      <c r="C109" s="19"/>
      <c r="D109" s="19"/>
      <c r="E109" s="19"/>
      <c r="F109" s="19"/>
      <c r="G109" s="103"/>
      <c r="H109" s="19"/>
      <c r="I109" s="19"/>
      <c r="J109" s="103"/>
      <c r="K109" s="19"/>
      <c r="L109" s="19"/>
      <c r="M109" s="103"/>
      <c r="N109" s="19"/>
      <c r="O109" s="19"/>
      <c r="P109" s="103"/>
      <c r="Q109" s="19"/>
      <c r="R109" s="19"/>
      <c r="S109" s="103"/>
      <c r="T109" s="19"/>
      <c r="U109" s="19"/>
      <c r="V109" s="103"/>
      <c r="W109" s="19"/>
      <c r="X109" s="19"/>
      <c r="Y109" s="103"/>
      <c r="Z109" s="103"/>
      <c r="AA109" s="19"/>
      <c r="AB109" s="19"/>
      <c r="AC109" s="103"/>
      <c r="AD109" s="19"/>
      <c r="AE109" s="19"/>
      <c r="AF109" s="103"/>
      <c r="AG109" s="19"/>
      <c r="AH109" s="19"/>
      <c r="AI109" s="103"/>
      <c r="AJ109" s="19"/>
      <c r="AK109" s="19"/>
      <c r="AL109" s="103"/>
      <c r="AM109" s="19"/>
      <c r="AN109" s="19"/>
      <c r="AO109" s="103"/>
      <c r="AQ109" s="19"/>
      <c r="AR109" s="103"/>
      <c r="AT109" s="19"/>
      <c r="AU109" s="103"/>
      <c r="AV109" s="103"/>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row>
    <row r="110" spans="1:157">
      <c r="A110" s="20"/>
      <c r="B110" s="20"/>
      <c r="C110" s="19"/>
      <c r="D110" s="19"/>
      <c r="E110" s="19"/>
      <c r="F110" s="19"/>
      <c r="G110" s="103"/>
      <c r="H110" s="19"/>
      <c r="I110" s="19"/>
      <c r="J110" s="103"/>
      <c r="K110" s="19"/>
      <c r="L110" s="19"/>
      <c r="M110" s="103"/>
      <c r="N110" s="19"/>
      <c r="O110" s="19"/>
      <c r="P110" s="103"/>
      <c r="Q110" s="19"/>
      <c r="R110" s="19"/>
      <c r="S110" s="103"/>
      <c r="T110" s="19"/>
      <c r="U110" s="19"/>
      <c r="V110" s="103"/>
      <c r="W110" s="19"/>
      <c r="X110" s="19"/>
      <c r="Y110" s="103"/>
      <c r="Z110" s="103"/>
      <c r="AA110" s="19"/>
      <c r="AB110" s="19"/>
      <c r="AC110" s="103"/>
      <c r="AD110" s="19"/>
      <c r="AE110" s="19"/>
      <c r="AF110" s="103"/>
      <c r="AG110" s="19"/>
      <c r="AH110" s="19"/>
      <c r="AI110" s="103"/>
      <c r="AJ110" s="19"/>
      <c r="AK110" s="19"/>
      <c r="AL110" s="103"/>
      <c r="AM110" s="19"/>
      <c r="AN110" s="19"/>
      <c r="AO110" s="103"/>
      <c r="AQ110" s="19"/>
      <c r="AR110" s="103"/>
      <c r="AT110" s="19"/>
      <c r="AU110" s="103"/>
      <c r="AV110" s="103"/>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row>
    <row r="111" spans="1:157">
      <c r="A111" s="20"/>
      <c r="B111" s="20"/>
      <c r="C111" s="19"/>
      <c r="D111" s="19"/>
      <c r="E111" s="19"/>
      <c r="F111" s="19"/>
      <c r="G111" s="103"/>
      <c r="H111" s="19"/>
      <c r="I111" s="19"/>
      <c r="J111" s="103"/>
      <c r="K111" s="19"/>
      <c r="L111" s="19"/>
      <c r="M111" s="103"/>
      <c r="N111" s="19"/>
      <c r="O111" s="19"/>
      <c r="P111" s="103"/>
      <c r="Q111" s="19"/>
      <c r="R111" s="19"/>
      <c r="S111" s="103"/>
      <c r="T111" s="19"/>
      <c r="U111" s="19"/>
      <c r="V111" s="103"/>
      <c r="W111" s="19"/>
      <c r="X111" s="19"/>
      <c r="Y111" s="103"/>
      <c r="Z111" s="103"/>
      <c r="AA111" s="19"/>
      <c r="AB111" s="19"/>
      <c r="AC111" s="103"/>
      <c r="AD111" s="19"/>
      <c r="AE111" s="19"/>
      <c r="AF111" s="103"/>
      <c r="AG111" s="19"/>
      <c r="AH111" s="19"/>
      <c r="AI111" s="103"/>
      <c r="AJ111" s="19"/>
      <c r="AK111" s="19"/>
      <c r="AL111" s="103"/>
      <c r="AM111" s="19"/>
      <c r="AN111" s="19"/>
      <c r="AO111" s="103"/>
      <c r="AQ111" s="19"/>
      <c r="AR111" s="103"/>
      <c r="AT111" s="19"/>
      <c r="AU111" s="103"/>
      <c r="AV111" s="103"/>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row>
    <row r="112" spans="1:157">
      <c r="A112" s="20"/>
      <c r="B112" s="20"/>
      <c r="C112" s="19"/>
      <c r="D112" s="19"/>
      <c r="E112" s="19"/>
      <c r="F112" s="19"/>
      <c r="G112" s="103"/>
      <c r="H112" s="19"/>
      <c r="I112" s="19"/>
      <c r="J112" s="103"/>
      <c r="K112" s="19"/>
      <c r="L112" s="19"/>
      <c r="M112" s="103"/>
      <c r="N112" s="19"/>
      <c r="O112" s="19"/>
      <c r="P112" s="103"/>
      <c r="Q112" s="19"/>
      <c r="R112" s="19"/>
      <c r="S112" s="103"/>
      <c r="T112" s="19"/>
      <c r="U112" s="19"/>
      <c r="V112" s="103"/>
      <c r="W112" s="19"/>
      <c r="X112" s="19"/>
      <c r="Y112" s="103"/>
      <c r="Z112" s="103"/>
      <c r="AA112" s="19"/>
      <c r="AB112" s="19"/>
      <c r="AC112" s="103"/>
      <c r="AD112" s="19"/>
      <c r="AE112" s="19"/>
      <c r="AF112" s="103"/>
      <c r="AG112" s="19"/>
      <c r="AH112" s="19"/>
      <c r="AI112" s="103"/>
      <c r="AJ112" s="19"/>
      <c r="AK112" s="19"/>
      <c r="AL112" s="103"/>
      <c r="AM112" s="19"/>
      <c r="AN112" s="19"/>
      <c r="AO112" s="103"/>
      <c r="AQ112" s="19"/>
      <c r="AR112" s="103"/>
      <c r="AT112" s="19"/>
      <c r="AU112" s="103"/>
      <c r="AV112" s="103"/>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row>
    <row r="113" spans="1:157">
      <c r="A113" s="20"/>
      <c r="B113" s="20"/>
      <c r="C113" s="19"/>
      <c r="D113" s="19"/>
      <c r="E113" s="19"/>
      <c r="F113" s="19"/>
      <c r="G113" s="103"/>
      <c r="H113" s="19"/>
      <c r="I113" s="19"/>
      <c r="J113" s="103"/>
      <c r="K113" s="19"/>
      <c r="L113" s="19"/>
      <c r="M113" s="103"/>
      <c r="N113" s="19"/>
      <c r="O113" s="19"/>
      <c r="P113" s="103"/>
      <c r="Q113" s="19"/>
      <c r="R113" s="19"/>
      <c r="S113" s="103"/>
      <c r="T113" s="19"/>
      <c r="U113" s="19"/>
      <c r="V113" s="103"/>
      <c r="W113" s="19"/>
      <c r="X113" s="19"/>
      <c r="Y113" s="103"/>
      <c r="Z113" s="103"/>
      <c r="AA113" s="19"/>
      <c r="AB113" s="19"/>
      <c r="AC113" s="103"/>
      <c r="AD113" s="19"/>
      <c r="AE113" s="19"/>
      <c r="AF113" s="103"/>
      <c r="AG113" s="19"/>
      <c r="AH113" s="19"/>
      <c r="AI113" s="103"/>
      <c r="AJ113" s="19"/>
      <c r="AK113" s="19"/>
      <c r="AL113" s="103"/>
      <c r="AM113" s="19"/>
      <c r="AN113" s="19"/>
      <c r="AO113" s="103"/>
      <c r="AQ113" s="19"/>
      <c r="AR113" s="103"/>
      <c r="AT113" s="19"/>
      <c r="AU113" s="103"/>
      <c r="AV113" s="103"/>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row>
    <row r="114" spans="1:157">
      <c r="A114" s="20"/>
      <c r="B114" s="20"/>
      <c r="C114" s="19"/>
      <c r="D114" s="19"/>
      <c r="E114" s="19"/>
      <c r="F114" s="19"/>
      <c r="G114" s="103"/>
      <c r="H114" s="19"/>
      <c r="I114" s="19"/>
      <c r="J114" s="103"/>
      <c r="K114" s="19"/>
      <c r="L114" s="19"/>
      <c r="M114" s="103"/>
      <c r="N114" s="19"/>
      <c r="O114" s="19"/>
      <c r="P114" s="103"/>
      <c r="Q114" s="19"/>
      <c r="R114" s="19"/>
      <c r="S114" s="103"/>
      <c r="T114" s="19"/>
      <c r="U114" s="19"/>
      <c r="V114" s="103"/>
      <c r="W114" s="19"/>
      <c r="X114" s="19"/>
      <c r="Y114" s="103"/>
      <c r="Z114" s="103"/>
      <c r="AA114" s="19"/>
      <c r="AB114" s="19"/>
      <c r="AC114" s="103"/>
      <c r="AD114" s="19"/>
      <c r="AE114" s="19"/>
      <c r="AF114" s="103"/>
      <c r="AG114" s="19"/>
      <c r="AH114" s="19"/>
      <c r="AI114" s="103"/>
      <c r="AJ114" s="19"/>
      <c r="AK114" s="19"/>
      <c r="AL114" s="103"/>
      <c r="AM114" s="19"/>
      <c r="AN114" s="19"/>
      <c r="AO114" s="103"/>
      <c r="AQ114" s="19"/>
      <c r="AR114" s="103"/>
      <c r="AT114" s="19"/>
      <c r="AU114" s="103"/>
      <c r="AV114" s="103"/>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row>
    <row r="115" spans="1:157">
      <c r="A115" s="20"/>
      <c r="B115" s="20"/>
      <c r="C115" s="19"/>
      <c r="D115" s="19"/>
      <c r="E115" s="19"/>
      <c r="F115" s="19"/>
      <c r="G115" s="103"/>
      <c r="H115" s="19"/>
      <c r="I115" s="19"/>
      <c r="J115" s="103"/>
      <c r="K115" s="19"/>
      <c r="L115" s="19"/>
      <c r="M115" s="103"/>
      <c r="N115" s="19"/>
      <c r="O115" s="19"/>
      <c r="P115" s="103"/>
      <c r="Q115" s="19"/>
      <c r="R115" s="19"/>
      <c r="S115" s="103"/>
      <c r="T115" s="19"/>
      <c r="U115" s="19"/>
      <c r="V115" s="103"/>
      <c r="W115" s="19"/>
      <c r="X115" s="19"/>
      <c r="Y115" s="103"/>
      <c r="Z115" s="103"/>
      <c r="AA115" s="19"/>
      <c r="AB115" s="19"/>
      <c r="AC115" s="103"/>
      <c r="AD115" s="19"/>
      <c r="AE115" s="19"/>
      <c r="AF115" s="103"/>
      <c r="AG115" s="19"/>
      <c r="AH115" s="19"/>
      <c r="AI115" s="103"/>
      <c r="AJ115" s="19"/>
      <c r="AK115" s="19"/>
      <c r="AL115" s="103"/>
      <c r="AM115" s="19"/>
      <c r="AN115" s="19"/>
      <c r="AO115" s="103"/>
      <c r="AQ115" s="19"/>
      <c r="AR115" s="103"/>
      <c r="AT115" s="19"/>
      <c r="AU115" s="103"/>
      <c r="AV115" s="103"/>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row>
    <row r="116" spans="1:157">
      <c r="A116" s="20"/>
      <c r="B116" s="20"/>
      <c r="C116" s="19"/>
      <c r="D116" s="19"/>
      <c r="E116" s="19"/>
      <c r="F116" s="19"/>
      <c r="G116" s="103"/>
      <c r="H116" s="19"/>
      <c r="I116" s="19"/>
      <c r="J116" s="103"/>
      <c r="K116" s="19"/>
      <c r="L116" s="19"/>
      <c r="M116" s="103"/>
      <c r="N116" s="19"/>
      <c r="O116" s="19"/>
      <c r="P116" s="103"/>
      <c r="Q116" s="19"/>
      <c r="R116" s="19"/>
      <c r="S116" s="103"/>
      <c r="T116" s="19"/>
      <c r="U116" s="19"/>
      <c r="V116" s="103"/>
      <c r="W116" s="19"/>
      <c r="X116" s="19"/>
      <c r="Y116" s="103"/>
      <c r="Z116" s="103"/>
      <c r="AA116" s="19"/>
      <c r="AB116" s="19"/>
      <c r="AC116" s="103"/>
      <c r="AD116" s="19"/>
      <c r="AE116" s="19"/>
      <c r="AF116" s="103"/>
      <c r="AG116" s="19"/>
      <c r="AH116" s="19"/>
      <c r="AI116" s="103"/>
      <c r="AJ116" s="19"/>
      <c r="AK116" s="19"/>
      <c r="AL116" s="103"/>
      <c r="AM116" s="19"/>
      <c r="AN116" s="19"/>
      <c r="AO116" s="103"/>
      <c r="AQ116" s="19"/>
      <c r="AR116" s="103"/>
      <c r="AT116" s="19"/>
      <c r="AU116" s="103"/>
      <c r="AV116" s="103"/>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row>
    <row r="117" spans="1:157">
      <c r="A117" s="20"/>
      <c r="B117" s="20"/>
      <c r="C117" s="19"/>
      <c r="D117" s="19"/>
      <c r="E117" s="19"/>
      <c r="F117" s="19"/>
      <c r="G117" s="103"/>
      <c r="H117" s="19"/>
      <c r="I117" s="19"/>
      <c r="J117" s="103"/>
      <c r="K117" s="19"/>
      <c r="L117" s="19"/>
      <c r="M117" s="103"/>
      <c r="N117" s="19"/>
      <c r="O117" s="19"/>
      <c r="P117" s="103"/>
      <c r="Q117" s="19"/>
      <c r="R117" s="19"/>
      <c r="S117" s="103"/>
      <c r="T117" s="19"/>
      <c r="U117" s="19"/>
      <c r="V117" s="103"/>
      <c r="W117" s="19"/>
      <c r="X117" s="19"/>
      <c r="Y117" s="103"/>
      <c r="Z117" s="103"/>
      <c r="AA117" s="19"/>
      <c r="AB117" s="19"/>
      <c r="AC117" s="103"/>
      <c r="AD117" s="19"/>
      <c r="AE117" s="19"/>
      <c r="AF117" s="103"/>
      <c r="AG117" s="19"/>
      <c r="AH117" s="19"/>
      <c r="AI117" s="103"/>
      <c r="AJ117" s="19"/>
      <c r="AK117" s="19"/>
      <c r="AL117" s="103"/>
      <c r="AM117" s="19"/>
      <c r="AN117" s="19"/>
      <c r="AO117" s="103"/>
      <c r="AQ117" s="19"/>
      <c r="AR117" s="103"/>
      <c r="AT117" s="19"/>
      <c r="AU117" s="103"/>
      <c r="AV117" s="103"/>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57">
      <c r="A118" s="20"/>
      <c r="B118" s="20"/>
      <c r="C118" s="19"/>
      <c r="D118" s="19"/>
      <c r="E118" s="19"/>
      <c r="F118" s="19"/>
      <c r="G118" s="103"/>
      <c r="H118" s="19"/>
      <c r="I118" s="19"/>
      <c r="J118" s="103"/>
      <c r="K118" s="19"/>
      <c r="L118" s="19"/>
      <c r="M118" s="103"/>
      <c r="N118" s="19"/>
      <c r="O118" s="19"/>
      <c r="P118" s="103"/>
      <c r="Q118" s="19"/>
      <c r="R118" s="19"/>
      <c r="S118" s="103"/>
      <c r="T118" s="19"/>
      <c r="U118" s="19"/>
      <c r="V118" s="103"/>
      <c r="W118" s="19"/>
      <c r="X118" s="19"/>
      <c r="Y118" s="103"/>
      <c r="Z118" s="103"/>
      <c r="AA118" s="19"/>
      <c r="AB118" s="19"/>
      <c r="AC118" s="103"/>
      <c r="AD118" s="19"/>
      <c r="AE118" s="19"/>
      <c r="AF118" s="103"/>
      <c r="AG118" s="19"/>
      <c r="AH118" s="19"/>
      <c r="AI118" s="103"/>
      <c r="AJ118" s="19"/>
      <c r="AK118" s="19"/>
      <c r="AL118" s="103"/>
      <c r="AM118" s="19"/>
      <c r="AN118" s="19"/>
      <c r="AO118" s="103"/>
      <c r="AQ118" s="19"/>
      <c r="AR118" s="103"/>
      <c r="AT118" s="19"/>
      <c r="AU118" s="103"/>
      <c r="AV118" s="103"/>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row>
    <row r="119" spans="1:157">
      <c r="A119" s="20"/>
      <c r="B119" s="20"/>
      <c r="C119" s="19"/>
      <c r="D119" s="19"/>
      <c r="E119" s="19"/>
      <c r="F119" s="19"/>
      <c r="G119" s="103"/>
      <c r="H119" s="19"/>
      <c r="I119" s="19"/>
      <c r="J119" s="103"/>
      <c r="K119" s="19"/>
      <c r="L119" s="19"/>
      <c r="M119" s="103"/>
      <c r="N119" s="19"/>
      <c r="O119" s="19"/>
      <c r="P119" s="103"/>
      <c r="Q119" s="19"/>
      <c r="R119" s="19"/>
      <c r="S119" s="103"/>
      <c r="T119" s="19"/>
      <c r="U119" s="19"/>
      <c r="V119" s="103"/>
      <c r="W119" s="19"/>
      <c r="X119" s="19"/>
      <c r="Y119" s="103"/>
      <c r="Z119" s="103"/>
      <c r="AA119" s="19"/>
      <c r="AB119" s="19"/>
      <c r="AC119" s="103"/>
      <c r="AD119" s="19"/>
      <c r="AE119" s="19"/>
      <c r="AF119" s="103"/>
      <c r="AG119" s="19"/>
      <c r="AH119" s="19"/>
      <c r="AI119" s="103"/>
      <c r="AJ119" s="19"/>
      <c r="AK119" s="19"/>
      <c r="AL119" s="103"/>
      <c r="AM119" s="19"/>
      <c r="AN119" s="19"/>
      <c r="AO119" s="103"/>
      <c r="AQ119" s="19"/>
      <c r="AR119" s="103"/>
      <c r="AT119" s="19"/>
      <c r="AU119" s="103"/>
      <c r="AV119" s="103"/>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row>
    <row r="120" spans="1:157">
      <c r="A120" s="20"/>
      <c r="B120" s="20"/>
      <c r="C120" s="19"/>
      <c r="D120" s="19"/>
      <c r="E120" s="19"/>
      <c r="F120" s="19"/>
      <c r="G120" s="103"/>
      <c r="H120" s="19"/>
      <c r="I120" s="19"/>
      <c r="J120" s="103"/>
      <c r="K120" s="19"/>
      <c r="L120" s="19"/>
      <c r="M120" s="103"/>
      <c r="N120" s="19"/>
      <c r="O120" s="19"/>
      <c r="P120" s="103"/>
      <c r="Q120" s="19"/>
      <c r="R120" s="19"/>
      <c r="S120" s="103"/>
      <c r="T120" s="19"/>
      <c r="U120" s="19"/>
      <c r="V120" s="103"/>
      <c r="W120" s="19"/>
      <c r="X120" s="19"/>
      <c r="Y120" s="103"/>
      <c r="Z120" s="103"/>
      <c r="AA120" s="19"/>
      <c r="AB120" s="19"/>
      <c r="AC120" s="103"/>
      <c r="AD120" s="19"/>
      <c r="AE120" s="19"/>
      <c r="AF120" s="103"/>
      <c r="AG120" s="19"/>
      <c r="AH120" s="19"/>
      <c r="AI120" s="103"/>
      <c r="AJ120" s="19"/>
      <c r="AK120" s="19"/>
      <c r="AL120" s="103"/>
      <c r="AM120" s="19"/>
      <c r="AN120" s="19"/>
      <c r="AO120" s="103"/>
      <c r="AQ120" s="19"/>
      <c r="AR120" s="103"/>
      <c r="AT120" s="19"/>
      <c r="AU120" s="103"/>
      <c r="AV120" s="103"/>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row>
    <row r="121" spans="1:157">
      <c r="A121" s="20"/>
      <c r="B121" s="20"/>
      <c r="C121" s="19"/>
      <c r="D121" s="19"/>
      <c r="E121" s="19"/>
      <c r="F121" s="19"/>
      <c r="G121" s="103"/>
      <c r="H121" s="19"/>
      <c r="I121" s="19"/>
      <c r="J121" s="103"/>
      <c r="K121" s="19"/>
      <c r="L121" s="19"/>
      <c r="M121" s="103"/>
      <c r="N121" s="19"/>
      <c r="O121" s="19"/>
      <c r="P121" s="103"/>
      <c r="Q121" s="19"/>
      <c r="R121" s="19"/>
      <c r="S121" s="103"/>
      <c r="T121" s="19"/>
      <c r="U121" s="19"/>
      <c r="V121" s="103"/>
      <c r="W121" s="19"/>
      <c r="X121" s="19"/>
      <c r="Y121" s="103"/>
      <c r="Z121" s="103"/>
      <c r="AA121" s="19"/>
      <c r="AB121" s="19"/>
      <c r="AC121" s="103"/>
      <c r="AD121" s="19"/>
      <c r="AE121" s="19"/>
      <c r="AF121" s="103"/>
      <c r="AG121" s="19"/>
      <c r="AH121" s="19"/>
      <c r="AI121" s="103"/>
      <c r="AJ121" s="19"/>
      <c r="AK121" s="19"/>
      <c r="AL121" s="103"/>
      <c r="AM121" s="19"/>
      <c r="AN121" s="19"/>
      <c r="AO121" s="103"/>
      <c r="AQ121" s="19"/>
      <c r="AR121" s="103"/>
      <c r="AT121" s="19"/>
      <c r="AU121" s="103"/>
      <c r="AV121" s="103"/>
    </row>
    <row r="122" spans="1:157">
      <c r="A122" s="20"/>
      <c r="B122" s="20"/>
      <c r="C122" s="19"/>
      <c r="D122" s="19"/>
      <c r="E122" s="19"/>
      <c r="F122" s="19"/>
      <c r="G122" s="103"/>
      <c r="H122" s="19"/>
      <c r="I122" s="19"/>
      <c r="J122" s="103"/>
      <c r="K122" s="19"/>
      <c r="L122" s="19"/>
      <c r="M122" s="103"/>
      <c r="N122" s="19"/>
      <c r="O122" s="19"/>
      <c r="P122" s="103"/>
      <c r="Q122" s="19"/>
      <c r="R122" s="19"/>
      <c r="S122" s="103"/>
      <c r="T122" s="19"/>
      <c r="U122" s="19"/>
      <c r="V122" s="103"/>
      <c r="W122" s="19"/>
      <c r="X122" s="19"/>
      <c r="Y122" s="103"/>
      <c r="Z122" s="103"/>
      <c r="AA122" s="19"/>
      <c r="AB122" s="19"/>
      <c r="AC122" s="103"/>
      <c r="AD122" s="19"/>
      <c r="AE122" s="19"/>
      <c r="AF122" s="103"/>
      <c r="AG122" s="19"/>
      <c r="AH122" s="19"/>
      <c r="AI122" s="103"/>
      <c r="AJ122" s="19"/>
      <c r="AK122" s="19"/>
      <c r="AL122" s="103"/>
      <c r="AM122" s="19"/>
      <c r="AN122" s="19"/>
      <c r="AO122" s="103"/>
      <c r="AQ122" s="19"/>
      <c r="AR122" s="103"/>
      <c r="AT122" s="19"/>
      <c r="AU122" s="103"/>
      <c r="AV122" s="103"/>
    </row>
    <row r="123" spans="1:157">
      <c r="A123" s="20"/>
      <c r="B123" s="20"/>
      <c r="C123" s="19"/>
      <c r="D123" s="19"/>
      <c r="E123" s="19"/>
      <c r="F123" s="19"/>
      <c r="G123" s="103"/>
      <c r="H123" s="19"/>
      <c r="I123" s="19"/>
      <c r="J123" s="103"/>
      <c r="K123" s="19"/>
      <c r="L123" s="19"/>
      <c r="M123" s="103"/>
      <c r="N123" s="19"/>
      <c r="O123" s="19"/>
      <c r="P123" s="103"/>
      <c r="Q123" s="19"/>
      <c r="R123" s="19"/>
      <c r="S123" s="103"/>
      <c r="T123" s="19"/>
      <c r="U123" s="19"/>
      <c r="V123" s="103"/>
      <c r="W123" s="19"/>
      <c r="X123" s="19"/>
      <c r="Y123" s="103"/>
      <c r="Z123" s="103"/>
      <c r="AA123" s="19"/>
      <c r="AB123" s="19"/>
      <c r="AC123" s="103"/>
      <c r="AD123" s="19"/>
      <c r="AE123" s="19"/>
      <c r="AF123" s="103"/>
      <c r="AG123" s="19"/>
      <c r="AH123" s="19"/>
      <c r="AI123" s="103"/>
      <c r="AJ123" s="19"/>
      <c r="AK123" s="19"/>
      <c r="AL123" s="103"/>
      <c r="AM123" s="19"/>
      <c r="AN123" s="19"/>
      <c r="AO123" s="103"/>
      <c r="AQ123" s="19"/>
      <c r="AR123" s="103"/>
      <c r="AT123" s="19"/>
      <c r="AU123" s="103"/>
      <c r="AV123" s="103"/>
    </row>
    <row r="124" spans="1:157">
      <c r="A124" s="20"/>
      <c r="B124" s="20"/>
      <c r="C124" s="110"/>
      <c r="D124" s="110"/>
      <c r="E124" s="110"/>
      <c r="F124" s="110"/>
      <c r="G124" s="111"/>
      <c r="H124" s="110"/>
      <c r="I124" s="110"/>
      <c r="J124" s="111"/>
      <c r="K124" s="110"/>
      <c r="L124" s="110"/>
      <c r="M124" s="111"/>
      <c r="N124" s="110"/>
      <c r="O124" s="110"/>
      <c r="P124" s="111"/>
      <c r="Q124" s="110"/>
      <c r="R124" s="110"/>
      <c r="S124" s="111"/>
      <c r="T124" s="110"/>
      <c r="U124" s="110"/>
      <c r="V124" s="111"/>
      <c r="W124" s="110"/>
      <c r="X124" s="110"/>
      <c r="Y124" s="111"/>
      <c r="Z124" s="111"/>
      <c r="AA124" s="110"/>
      <c r="AB124" s="110"/>
      <c r="AC124" s="111"/>
      <c r="AD124" s="110"/>
      <c r="AE124" s="110"/>
      <c r="AF124" s="111"/>
      <c r="AG124" s="110"/>
      <c r="AH124" s="110"/>
      <c r="AI124" s="111"/>
      <c r="AJ124" s="110"/>
      <c r="AK124" s="110"/>
      <c r="AL124" s="111"/>
      <c r="AM124" s="110"/>
      <c r="AN124" s="110"/>
      <c r="AO124" s="111"/>
      <c r="AQ124" s="110"/>
      <c r="AR124" s="111"/>
      <c r="AT124" s="110"/>
      <c r="AU124" s="111"/>
      <c r="AV124" s="111"/>
    </row>
  </sheetData>
  <pageMargins left="0.7" right="0.7" top="0.75" bottom="0.75" header="0.3" footer="0.3"/>
  <pageSetup paperSize="9" orientation="portrait" r:id="rId1"/>
  <ignoredErrors>
    <ignoredError sqref="DN35:DR36 DQ30:DR30 DN30:DO30 DX30 DW30 DN15:DO16 DW15:DW16 DX15:DX16 DN34:DO34 DQ34:DR34 DN38:DR38 DN37:DO37 DN40:DY41 DN39:DO39 DN42:DO42 DN4:DX4 DT35:DU36 DT30:DU30 DT34:DU34 DT38:DU38 DW35:DY36 DW34:DX34 DW38:DY38" unlockedFormula="1"/>
    <ignoredError sqref="DP6:DP8 DP29:DP30 DY29:DY30 DY31 DY32:DY34 DX12 DW12 DN12:DO12 DY6:DY8 DY16:DY18 DP24 DX18 DW18 DN18:DO18 DP18 DY24 DP31 DP33 DP34 DP37:DR37 DP39:DR39 DQ42:DX42 DY42 DP42 DY12 DP32:DR32 DN32:DO32 DP16:DP17 DP11:DP12 DY11 DY20:DY21 DP20:DP21 DP26 DY26 DT37:DU37 DT39:DU39 DT32:DU32 DW37:DY37 DW39:DY39 DW32:DX32 DN21:DO21 DW21 DX21" formula="1" unlockedFormula="1"/>
    <ignoredError sqref="DQ12:DR12 DQ18:DR18 DT12:DU12 DT18:DU18 DQ21:DR21 DT21:DU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47"/>
  <sheetViews>
    <sheetView zoomScaleNormal="100" workbookViewId="0">
      <pane xSplit="3" ySplit="4" topLeftCell="BV5" activePane="bottomRight" state="frozen"/>
      <selection activeCell="A56" sqref="A56:XFD56"/>
      <selection pane="topRight" activeCell="A56" sqref="A56:XFD56"/>
      <selection pane="bottomLeft" activeCell="A56" sqref="A56:XFD56"/>
      <selection pane="bottomRight" activeCell="BZ5" sqref="BZ5"/>
    </sheetView>
  </sheetViews>
  <sheetFormatPr baseColWidth="10" defaultColWidth="10.83203125" defaultRowHeight="18" outlineLevelRow="1" outlineLevelCol="1"/>
  <cols>
    <col min="1" max="1" width="9.75" style="39" customWidth="1"/>
    <col min="2" max="2" width="45.25" style="25" bestFit="1" customWidth="1"/>
    <col min="3" max="3" width="29.33203125" style="25" bestFit="1" customWidth="1"/>
    <col min="4" max="4" width="14.33203125" style="25" hidden="1" customWidth="1" outlineLevel="1"/>
    <col min="5" max="5" width="11.58203125" style="25" hidden="1" customWidth="1" outlineLevel="1"/>
    <col min="6" max="6" width="5.75" style="138" hidden="1" customWidth="1" outlineLevel="1"/>
    <col min="7" max="7" width="10.83203125" style="25" hidden="1" customWidth="1" outlineLevel="1"/>
    <col min="8" max="8" width="5.75" style="138" hidden="1" customWidth="1" outlineLevel="1"/>
    <col min="9" max="9" width="15.33203125" style="25" hidden="1" customWidth="1" outlineLevel="1"/>
    <col min="10" max="10" width="5.75" style="25" hidden="1" customWidth="1" outlineLevel="1"/>
    <col min="11" max="11" width="14.33203125" style="25" hidden="1" customWidth="1" outlineLevel="1"/>
    <col min="12" max="12" width="5.83203125" style="25" hidden="1" customWidth="1" outlineLevel="1"/>
    <col min="13" max="13" width="5.83203125" style="25" customWidth="1" collapsed="1"/>
    <col min="14" max="14" width="14.33203125" style="25" hidden="1" customWidth="1" outlineLevel="1"/>
    <col min="15" max="15" width="11.58203125" style="25" hidden="1" customWidth="1" outlineLevel="1"/>
    <col min="16" max="16" width="5.75" style="138" hidden="1" customWidth="1" outlineLevel="1"/>
    <col min="17" max="17" width="10.83203125" style="25" hidden="1" customWidth="1" outlineLevel="1"/>
    <col min="18" max="18" width="5.75" style="138" hidden="1" customWidth="1" outlineLevel="1"/>
    <col min="19" max="19" width="15.33203125" style="25" hidden="1" customWidth="1" outlineLevel="1"/>
    <col min="20" max="20" width="5.75" style="25" hidden="1" customWidth="1" outlineLevel="1"/>
    <col min="21" max="21" width="14.33203125" style="25" hidden="1" customWidth="1" outlineLevel="1"/>
    <col min="22" max="22" width="5.83203125" style="25" hidden="1" customWidth="1" outlineLevel="1"/>
    <col min="23" max="23" width="5.83203125" style="25" customWidth="1" collapsed="1"/>
    <col min="24" max="24" width="14.33203125" style="25" hidden="1" customWidth="1" outlineLevel="1"/>
    <col min="25" max="25" width="11.58203125" style="25" hidden="1" customWidth="1" outlineLevel="1"/>
    <col min="26" max="26" width="5.75" style="138" hidden="1" customWidth="1" outlineLevel="1"/>
    <col min="27" max="27" width="10.83203125" style="25" hidden="1" customWidth="1" outlineLevel="1"/>
    <col min="28" max="28" width="5.75" style="138" hidden="1" customWidth="1" outlineLevel="1"/>
    <col min="29" max="29" width="15.33203125" style="25" hidden="1" customWidth="1" outlineLevel="1"/>
    <col min="30" max="30" width="5.75" style="25" hidden="1" customWidth="1" outlineLevel="1"/>
    <col min="31" max="31" width="14.33203125" style="25" hidden="1" customWidth="1" outlineLevel="1"/>
    <col min="32" max="32" width="5.83203125" style="25" hidden="1" customWidth="1" outlineLevel="1"/>
    <col min="33" max="33" width="4.75" style="25" customWidth="1" collapsed="1"/>
    <col min="34" max="34" width="14.33203125" style="25" hidden="1" customWidth="1" outlineLevel="1"/>
    <col min="35" max="35" width="11.58203125" style="25" hidden="1" customWidth="1" outlineLevel="1"/>
    <col min="36" max="36" width="5.75" style="138" hidden="1" customWidth="1" outlineLevel="1"/>
    <col min="37" max="37" width="10.83203125" style="25" hidden="1" customWidth="1" outlineLevel="1"/>
    <col min="38" max="38" width="5.75" style="138" hidden="1" customWidth="1" outlineLevel="1"/>
    <col min="39" max="39" width="15.33203125" style="25" hidden="1" customWidth="1" outlineLevel="1"/>
    <col min="40" max="40" width="5.75" style="25" hidden="1" customWidth="1" outlineLevel="1"/>
    <col min="41" max="41" width="14.33203125" style="25" hidden="1" customWidth="1" outlineLevel="1"/>
    <col min="42" max="42" width="5.83203125" style="25" hidden="1" customWidth="1" outlineLevel="1"/>
    <col min="43" max="43" width="4.5" style="25" customWidth="1" collapsed="1"/>
    <col min="44" max="44" width="14.33203125" style="25" hidden="1" customWidth="1" outlineLevel="1"/>
    <col min="45" max="45" width="11.58203125" style="25" hidden="1" customWidth="1" outlineLevel="1"/>
    <col min="46" max="46" width="5.75" style="138" hidden="1" customWidth="1" outlineLevel="1"/>
    <col min="47" max="47" width="10.83203125" style="25" hidden="1" customWidth="1" outlineLevel="1"/>
    <col min="48" max="48" width="5.75" style="138" hidden="1" customWidth="1" outlineLevel="1"/>
    <col min="49" max="49" width="15.33203125" style="25" hidden="1" customWidth="1" outlineLevel="1"/>
    <col min="50" max="50" width="5.75" style="25" hidden="1" customWidth="1" outlineLevel="1"/>
    <col min="51" max="51" width="14.33203125" style="25" hidden="1" customWidth="1" outlineLevel="1"/>
    <col min="52" max="52" width="5.83203125" style="25" hidden="1" customWidth="1" outlineLevel="1"/>
    <col min="53" max="53" width="4.5" style="25" customWidth="1" collapsed="1"/>
    <col min="54" max="54" width="14.33203125" style="25" hidden="1" customWidth="1" outlineLevel="1"/>
    <col min="55" max="55" width="11.58203125" style="25" hidden="1" customWidth="1" outlineLevel="1"/>
    <col min="56" max="56" width="5.75" style="138" hidden="1" customWidth="1" outlineLevel="1"/>
    <col min="57" max="57" width="10.83203125" style="25" hidden="1" customWidth="1" outlineLevel="1"/>
    <col min="58" max="58" width="5.75" style="138" hidden="1" customWidth="1" outlineLevel="1"/>
    <col min="59" max="59" width="15.33203125" style="25" hidden="1" customWidth="1" outlineLevel="1"/>
    <col min="60" max="60" width="5.75" style="25" hidden="1" customWidth="1" outlineLevel="1"/>
    <col min="61" max="61" width="14.33203125" style="25" hidden="1" customWidth="1" outlineLevel="1"/>
    <col min="62" max="62" width="6.08203125" style="25" hidden="1" customWidth="1" outlineLevel="1"/>
    <col min="63" max="63" width="4.4140625" style="25" customWidth="1" collapsed="1"/>
    <col min="64" max="64" width="14.33203125" style="25" hidden="1" customWidth="1" outlineLevel="1"/>
    <col min="65" max="65" width="11.58203125" style="25" hidden="1" customWidth="1" outlineLevel="1"/>
    <col min="66" max="66" width="5.75" style="138" hidden="1" customWidth="1" outlineLevel="1"/>
    <col min="67" max="67" width="10.83203125" style="25" hidden="1" customWidth="1" outlineLevel="1"/>
    <col min="68" max="68" width="5.75" style="138" hidden="1" customWidth="1" outlineLevel="1"/>
    <col min="69" max="69" width="15.33203125" style="25" hidden="1" customWidth="1" outlineLevel="1"/>
    <col min="70" max="70" width="6.4140625" style="25" hidden="1" customWidth="1" outlineLevel="1"/>
    <col min="71" max="71" width="14.33203125" style="25" hidden="1" customWidth="1" outlineLevel="1"/>
    <col min="72" max="72" width="6.08203125" style="25" hidden="1" customWidth="1" outlineLevel="1"/>
    <col min="73" max="73" width="4.9140625" style="25" customWidth="1" collapsed="1"/>
    <col min="74" max="74" width="14.33203125" style="25" bestFit="1" customWidth="1"/>
    <col min="75" max="75" width="11.58203125" style="25" hidden="1" customWidth="1" outlineLevel="1"/>
    <col min="76" max="76" width="7.5" style="138" hidden="1" customWidth="1" outlineLevel="1"/>
    <col min="77" max="77" width="10.83203125" style="25" customWidth="1" collapsed="1"/>
    <col min="78" max="78" width="5.75" style="138" customWidth="1"/>
    <col min="79" max="79" width="15.33203125" style="25" hidden="1" customWidth="1" outlineLevel="1"/>
    <col min="80" max="80" width="6.4140625" style="25" hidden="1" customWidth="1" outlineLevel="1"/>
    <col min="81" max="81" width="14.33203125" style="25" hidden="1" customWidth="1" outlineLevel="1"/>
    <col min="82" max="82" width="6.08203125" style="25" hidden="1" customWidth="1" outlineLevel="1"/>
    <col min="83" max="83" width="10.83203125" style="25" collapsed="1"/>
    <col min="84" max="16384" width="10.83203125" style="25"/>
  </cols>
  <sheetData>
    <row r="1" spans="1:82">
      <c r="A1" s="113"/>
      <c r="D1" s="114"/>
      <c r="E1" s="114"/>
      <c r="F1" s="115"/>
      <c r="G1" s="114"/>
      <c r="H1" s="115"/>
      <c r="I1" s="114"/>
      <c r="J1" s="114"/>
      <c r="K1" s="114"/>
      <c r="L1" s="114"/>
      <c r="M1" s="114"/>
      <c r="N1" s="114"/>
      <c r="O1" s="114"/>
      <c r="P1" s="115"/>
      <c r="Q1" s="114"/>
      <c r="R1" s="115"/>
      <c r="S1" s="114"/>
      <c r="T1" s="114"/>
      <c r="U1" s="114"/>
      <c r="V1" s="114"/>
      <c r="W1" s="114"/>
      <c r="X1" s="114"/>
      <c r="Y1" s="114"/>
      <c r="Z1" s="115"/>
      <c r="AA1" s="114"/>
      <c r="AB1" s="115"/>
      <c r="AC1" s="114"/>
      <c r="AD1" s="114"/>
      <c r="AE1" s="114"/>
      <c r="AF1" s="114"/>
      <c r="AG1" s="114"/>
      <c r="AH1" s="114"/>
      <c r="AI1" s="114"/>
      <c r="AJ1" s="115"/>
      <c r="AK1" s="114"/>
      <c r="AL1" s="115"/>
      <c r="AM1" s="114"/>
      <c r="AN1" s="114"/>
      <c r="AO1" s="114"/>
      <c r="AP1" s="114"/>
      <c r="AQ1" s="114"/>
      <c r="AR1" s="114"/>
      <c r="AS1" s="114"/>
      <c r="AT1" s="115"/>
      <c r="AU1" s="114"/>
      <c r="AV1" s="115"/>
      <c r="AW1" s="114"/>
      <c r="AX1" s="114"/>
      <c r="AY1" s="114"/>
      <c r="AZ1" s="114"/>
      <c r="BA1" s="114"/>
      <c r="BB1" s="114"/>
      <c r="BC1" s="114"/>
      <c r="BD1" s="115"/>
      <c r="BE1" s="114"/>
      <c r="BF1" s="115"/>
      <c r="BG1" s="114"/>
      <c r="BH1" s="114"/>
      <c r="BI1" s="114"/>
      <c r="BJ1" s="114"/>
      <c r="BL1" s="114"/>
      <c r="BM1" s="114"/>
      <c r="BN1" s="115"/>
      <c r="BO1" s="114"/>
      <c r="BP1" s="115"/>
      <c r="BQ1" s="114"/>
      <c r="BR1" s="114"/>
      <c r="BS1" s="114"/>
      <c r="BT1" s="114"/>
      <c r="BV1" s="114"/>
      <c r="BW1" s="114"/>
      <c r="BX1" s="115"/>
      <c r="BY1" s="114"/>
      <c r="BZ1" s="115"/>
      <c r="CA1" s="114"/>
      <c r="CB1" s="114"/>
      <c r="CC1" s="114"/>
      <c r="CD1" s="114"/>
    </row>
    <row r="2" spans="1:82" s="37" customFormat="1">
      <c r="A2" s="40"/>
      <c r="B2" s="116" t="s">
        <v>231</v>
      </c>
      <c r="C2" s="116" t="s">
        <v>231</v>
      </c>
      <c r="D2" s="117"/>
      <c r="E2" s="117"/>
      <c r="F2" s="118"/>
      <c r="G2" s="117"/>
      <c r="H2" s="118"/>
      <c r="I2" s="117"/>
      <c r="J2" s="117"/>
      <c r="K2" s="117"/>
      <c r="L2" s="117"/>
      <c r="M2" s="117"/>
      <c r="N2" s="117"/>
      <c r="O2" s="117"/>
      <c r="P2" s="118"/>
      <c r="Q2" s="117"/>
      <c r="R2" s="118"/>
      <c r="S2" s="117"/>
      <c r="T2" s="117"/>
      <c r="U2" s="117"/>
      <c r="V2" s="117"/>
      <c r="W2" s="117"/>
      <c r="X2" s="117"/>
      <c r="Y2" s="117"/>
      <c r="Z2" s="118"/>
      <c r="AA2" s="117"/>
      <c r="AB2" s="118"/>
      <c r="AC2" s="117"/>
      <c r="AD2" s="117"/>
      <c r="AE2" s="117"/>
      <c r="AF2" s="117"/>
      <c r="AG2" s="117"/>
      <c r="AH2" s="117"/>
      <c r="AI2" s="117"/>
      <c r="AJ2" s="118"/>
      <c r="AK2" s="117"/>
      <c r="AL2" s="118"/>
      <c r="AM2" s="117"/>
      <c r="AN2" s="117"/>
      <c r="AO2" s="117"/>
      <c r="AP2" s="117"/>
      <c r="AQ2" s="117"/>
      <c r="AR2" s="117"/>
      <c r="AS2" s="117"/>
      <c r="AT2" s="118"/>
      <c r="AU2" s="117"/>
      <c r="AV2" s="118"/>
      <c r="AW2" s="117"/>
      <c r="AX2" s="117"/>
      <c r="AY2" s="117"/>
      <c r="AZ2" s="117"/>
      <c r="BA2" s="117"/>
      <c r="BB2" s="117"/>
      <c r="BC2" s="117"/>
      <c r="BD2" s="118"/>
      <c r="BE2" s="117"/>
      <c r="BF2" s="118"/>
      <c r="BG2" s="117"/>
      <c r="BH2" s="117"/>
      <c r="BI2" s="117"/>
      <c r="BJ2" s="117"/>
      <c r="BL2" s="117"/>
      <c r="BM2" s="117"/>
      <c r="BN2" s="118"/>
      <c r="BO2" s="117"/>
      <c r="BP2" s="118"/>
      <c r="BQ2" s="117"/>
      <c r="BR2" s="117"/>
      <c r="BS2" s="117"/>
      <c r="BT2" s="117"/>
      <c r="BV2" s="117"/>
      <c r="BW2" s="117"/>
      <c r="BX2" s="118"/>
      <c r="BY2" s="117"/>
      <c r="BZ2" s="118"/>
      <c r="CA2" s="117"/>
      <c r="CB2" s="117"/>
      <c r="CC2" s="117"/>
      <c r="CD2" s="117"/>
    </row>
    <row r="3" spans="1:82">
      <c r="A3" s="113"/>
      <c r="B3" s="119" t="s">
        <v>245</v>
      </c>
      <c r="C3" s="119" t="s">
        <v>246</v>
      </c>
      <c r="D3" s="113" t="s">
        <v>405</v>
      </c>
      <c r="E3" s="113" t="s">
        <v>404</v>
      </c>
      <c r="F3" s="120"/>
      <c r="G3" s="113" t="s">
        <v>403</v>
      </c>
      <c r="H3" s="120"/>
      <c r="I3" s="113" t="s">
        <v>402</v>
      </c>
      <c r="J3" s="113"/>
      <c r="K3" s="113" t="s">
        <v>401</v>
      </c>
      <c r="L3" s="113"/>
      <c r="M3" s="113"/>
      <c r="N3" s="113" t="s">
        <v>401</v>
      </c>
      <c r="O3" s="113" t="s">
        <v>400</v>
      </c>
      <c r="P3" s="120"/>
      <c r="Q3" s="113" t="s">
        <v>399</v>
      </c>
      <c r="R3" s="120"/>
      <c r="S3" s="113" t="s">
        <v>398</v>
      </c>
      <c r="T3" s="113"/>
      <c r="U3" s="113" t="s">
        <v>397</v>
      </c>
      <c r="V3" s="113"/>
      <c r="W3" s="113"/>
      <c r="X3" s="113" t="s">
        <v>397</v>
      </c>
      <c r="Y3" s="113" t="s">
        <v>396</v>
      </c>
      <c r="Z3" s="120"/>
      <c r="AA3" s="113" t="s">
        <v>395</v>
      </c>
      <c r="AB3" s="120"/>
      <c r="AC3" s="113" t="s">
        <v>394</v>
      </c>
      <c r="AD3" s="113"/>
      <c r="AE3" s="113" t="s">
        <v>393</v>
      </c>
      <c r="AF3" s="113"/>
      <c r="AG3" s="113"/>
      <c r="AH3" s="113" t="s">
        <v>393</v>
      </c>
      <c r="AI3" s="113" t="s">
        <v>392</v>
      </c>
      <c r="AJ3" s="120"/>
      <c r="AK3" s="113" t="s">
        <v>391</v>
      </c>
      <c r="AL3" s="120"/>
      <c r="AM3" s="113" t="s">
        <v>390</v>
      </c>
      <c r="AN3" s="113"/>
      <c r="AO3" s="113" t="s">
        <v>298</v>
      </c>
      <c r="AP3" s="113"/>
      <c r="AQ3" s="113"/>
      <c r="AR3" s="113" t="s">
        <v>298</v>
      </c>
      <c r="AS3" s="113" t="s">
        <v>299</v>
      </c>
      <c r="AT3" s="120"/>
      <c r="AU3" s="113" t="s">
        <v>300</v>
      </c>
      <c r="AV3" s="120"/>
      <c r="AW3" s="113" t="s">
        <v>302</v>
      </c>
      <c r="AX3" s="113"/>
      <c r="AY3" s="113" t="s">
        <v>303</v>
      </c>
      <c r="AZ3" s="113"/>
      <c r="BA3" s="113"/>
      <c r="BB3" s="113" t="s">
        <v>303</v>
      </c>
      <c r="BC3" s="113" t="s">
        <v>598</v>
      </c>
      <c r="BD3" s="120"/>
      <c r="BE3" s="113" t="s">
        <v>599</v>
      </c>
      <c r="BF3" s="120"/>
      <c r="BG3" s="113" t="s">
        <v>600</v>
      </c>
      <c r="BH3" s="113"/>
      <c r="BI3" s="113" t="s">
        <v>601</v>
      </c>
      <c r="BJ3" s="113"/>
      <c r="BL3" s="113" t="s">
        <v>601</v>
      </c>
      <c r="BM3" s="113" t="s">
        <v>624</v>
      </c>
      <c r="BN3" s="120"/>
      <c r="BO3" s="113" t="s">
        <v>625</v>
      </c>
      <c r="BP3" s="120"/>
      <c r="BQ3" s="113" t="s">
        <v>626</v>
      </c>
      <c r="BR3" s="113"/>
      <c r="BS3" s="113" t="s">
        <v>627</v>
      </c>
      <c r="BT3" s="113"/>
      <c r="BV3" s="113" t="s">
        <v>627</v>
      </c>
      <c r="BW3" s="113" t="s">
        <v>642</v>
      </c>
      <c r="BX3" s="120"/>
      <c r="BY3" s="113" t="s">
        <v>643</v>
      </c>
      <c r="BZ3" s="120"/>
      <c r="CA3" s="113" t="s">
        <v>644</v>
      </c>
      <c r="CB3" s="113"/>
      <c r="CC3" s="113" t="s">
        <v>646</v>
      </c>
      <c r="CD3" s="113"/>
    </row>
    <row r="4" spans="1:82" ht="18.5" thickBot="1">
      <c r="A4" s="121"/>
      <c r="B4" s="390" t="s">
        <v>198</v>
      </c>
      <c r="C4" s="391" t="s">
        <v>149</v>
      </c>
      <c r="D4" s="379" t="s">
        <v>380</v>
      </c>
      <c r="E4" s="380" t="s">
        <v>381</v>
      </c>
      <c r="F4" s="381" t="s">
        <v>38</v>
      </c>
      <c r="G4" s="380" t="s">
        <v>382</v>
      </c>
      <c r="H4" s="381" t="s">
        <v>38</v>
      </c>
      <c r="I4" s="380" t="s">
        <v>383</v>
      </c>
      <c r="J4" s="381" t="s">
        <v>38</v>
      </c>
      <c r="K4" s="382" t="s">
        <v>379</v>
      </c>
      <c r="L4" s="381" t="s">
        <v>38</v>
      </c>
      <c r="M4" s="381"/>
      <c r="N4" s="379" t="s">
        <v>379</v>
      </c>
      <c r="O4" s="380" t="s">
        <v>378</v>
      </c>
      <c r="P4" s="381" t="s">
        <v>38</v>
      </c>
      <c r="Q4" s="380" t="s">
        <v>377</v>
      </c>
      <c r="R4" s="381" t="s">
        <v>38</v>
      </c>
      <c r="S4" s="380" t="s">
        <v>376</v>
      </c>
      <c r="T4" s="381" t="s">
        <v>38</v>
      </c>
      <c r="U4" s="382" t="s">
        <v>375</v>
      </c>
      <c r="V4" s="381" t="s">
        <v>38</v>
      </c>
      <c r="W4" s="381"/>
      <c r="X4" s="379" t="s">
        <v>375</v>
      </c>
      <c r="Y4" s="380" t="s">
        <v>374</v>
      </c>
      <c r="Z4" s="381" t="s">
        <v>38</v>
      </c>
      <c r="AA4" s="380" t="s">
        <v>373</v>
      </c>
      <c r="AB4" s="381" t="s">
        <v>38</v>
      </c>
      <c r="AC4" s="380" t="s">
        <v>372</v>
      </c>
      <c r="AD4" s="381" t="s">
        <v>38</v>
      </c>
      <c r="AE4" s="382" t="s">
        <v>370</v>
      </c>
      <c r="AF4" s="381" t="s">
        <v>38</v>
      </c>
      <c r="AG4" s="381"/>
      <c r="AH4" s="379" t="s">
        <v>370</v>
      </c>
      <c r="AI4" s="380" t="s">
        <v>138</v>
      </c>
      <c r="AJ4" s="381" t="s">
        <v>38</v>
      </c>
      <c r="AK4" s="380" t="s">
        <v>244</v>
      </c>
      <c r="AL4" s="381" t="s">
        <v>38</v>
      </c>
      <c r="AM4" s="380" t="s">
        <v>371</v>
      </c>
      <c r="AN4" s="381" t="s">
        <v>38</v>
      </c>
      <c r="AO4" s="382" t="s">
        <v>137</v>
      </c>
      <c r="AP4" s="381" t="s">
        <v>38</v>
      </c>
      <c r="AQ4" s="381"/>
      <c r="AR4" s="379" t="s">
        <v>137</v>
      </c>
      <c r="AS4" s="383" t="s">
        <v>85</v>
      </c>
      <c r="AT4" s="381" t="s">
        <v>38</v>
      </c>
      <c r="AU4" s="380" t="s">
        <v>243</v>
      </c>
      <c r="AV4" s="381" t="s">
        <v>38</v>
      </c>
      <c r="AW4" s="380" t="s">
        <v>301</v>
      </c>
      <c r="AX4" s="381" t="s">
        <v>38</v>
      </c>
      <c r="AY4" s="382" t="s">
        <v>242</v>
      </c>
      <c r="AZ4" s="381" t="s">
        <v>38</v>
      </c>
      <c r="BA4" s="381"/>
      <c r="BB4" s="379" t="s">
        <v>242</v>
      </c>
      <c r="BC4" s="380" t="s">
        <v>594</v>
      </c>
      <c r="BD4" s="381" t="s">
        <v>38</v>
      </c>
      <c r="BE4" s="380" t="s">
        <v>595</v>
      </c>
      <c r="BF4" s="381" t="s">
        <v>38</v>
      </c>
      <c r="BG4" s="380" t="s">
        <v>596</v>
      </c>
      <c r="BH4" s="381" t="s">
        <v>38</v>
      </c>
      <c r="BI4" s="382" t="s">
        <v>597</v>
      </c>
      <c r="BJ4" s="381" t="s">
        <v>38</v>
      </c>
      <c r="BK4" s="384"/>
      <c r="BL4" s="447" t="s">
        <v>597</v>
      </c>
      <c r="BM4" s="448" t="s">
        <v>620</v>
      </c>
      <c r="BN4" s="449" t="s">
        <v>38</v>
      </c>
      <c r="BO4" s="448" t="s">
        <v>621</v>
      </c>
      <c r="BP4" s="449" t="s">
        <v>38</v>
      </c>
      <c r="BQ4" s="448" t="s">
        <v>622</v>
      </c>
      <c r="BR4" s="449" t="s">
        <v>38</v>
      </c>
      <c r="BS4" s="448" t="s">
        <v>623</v>
      </c>
      <c r="BT4" s="449" t="s">
        <v>38</v>
      </c>
      <c r="BU4" s="384"/>
      <c r="BV4" s="447" t="s">
        <v>623</v>
      </c>
      <c r="BW4" s="463" t="s">
        <v>647</v>
      </c>
      <c r="BX4" s="449" t="s">
        <v>38</v>
      </c>
      <c r="BY4" s="464" t="s">
        <v>648</v>
      </c>
      <c r="BZ4" s="449" t="s">
        <v>38</v>
      </c>
      <c r="CA4" s="464" t="s">
        <v>649</v>
      </c>
      <c r="CB4" s="449" t="s">
        <v>38</v>
      </c>
      <c r="CC4" s="448" t="s">
        <v>645</v>
      </c>
      <c r="CD4" s="449" t="s">
        <v>38</v>
      </c>
    </row>
    <row r="5" spans="1:82" outlineLevel="1">
      <c r="A5" s="43" t="s">
        <v>304</v>
      </c>
      <c r="B5" s="440" t="s">
        <v>39</v>
      </c>
      <c r="C5" s="440" t="s">
        <v>40</v>
      </c>
      <c r="D5" s="123">
        <v>11298833</v>
      </c>
      <c r="E5" s="123">
        <v>11288564</v>
      </c>
      <c r="F5" s="124">
        <f>IFERROR(IF((ABS((E5/$D5)-1))&lt;100%,(E5/$D5)-1,"N/A"),"N/A")</f>
        <v>-9.0885492333592222E-4</v>
      </c>
      <c r="G5" s="123">
        <v>11479436</v>
      </c>
      <c r="H5" s="124">
        <f>IFERROR(IF((ABS((G5/$D5)-1))&lt;100%,(G5/$D5)-1,"N/A"),"N/A")</f>
        <v>1.5984217131096656E-2</v>
      </c>
      <c r="I5" s="123">
        <v>46882172</v>
      </c>
      <c r="J5" s="124" t="str">
        <f>IFERROR(IF((ABS((I5/$D5)-1))&lt;100%,(I5/$D5)-1,"N/A"),"N/A")</f>
        <v>N/A</v>
      </c>
      <c r="K5" s="123">
        <v>57806104</v>
      </c>
      <c r="L5" s="124" t="str">
        <f>IFERROR(IF((ABS((K5/$D5)-1))&lt;100%,(K5/$D5)-1,"N/A"),"N/A")</f>
        <v>N/A</v>
      </c>
      <c r="M5" s="124"/>
      <c r="N5" s="123">
        <v>57806104</v>
      </c>
      <c r="O5" s="123">
        <v>52488155</v>
      </c>
      <c r="P5" s="124">
        <f>IFERROR(IF((ABS((O5/$N5)-1))&lt;100%,(O5/$N5)-1,"N/A"),"N/A")</f>
        <v>-9.1996322741280001E-2</v>
      </c>
      <c r="Q5" s="123">
        <v>59409731</v>
      </c>
      <c r="R5" s="124">
        <f>IFERROR(IF((ABS((Q5/$N5)-1))&lt;100%,(Q5/$N5)-1,"N/A"),"N/A")</f>
        <v>2.7741482110609006E-2</v>
      </c>
      <c r="S5" s="123">
        <v>58404685</v>
      </c>
      <c r="T5" s="124">
        <f>IFERROR(IF((ABS((S5/$N5)-1))&lt;100%,(S5/$N5)-1,"N/A"),"N/A")</f>
        <v>1.0354979121236063E-2</v>
      </c>
      <c r="U5" s="123">
        <v>62480961</v>
      </c>
      <c r="V5" s="124">
        <f>IFERROR(IF((ABS((U5/$N5)-1))&lt;100%,(U5/$N5)-1,"N/A"),"N/A")</f>
        <v>8.0871338431664608E-2</v>
      </c>
      <c r="W5" s="124"/>
      <c r="X5" s="123">
        <v>62480961</v>
      </c>
      <c r="Y5" s="123">
        <v>58274341</v>
      </c>
      <c r="Z5" s="124">
        <f>IFERROR(IF((ABS((Y5/$X5)-1))&lt;100%,(Y5/$X5)-1,"N/A"),"N/A")</f>
        <v>-6.7326429246182706E-2</v>
      </c>
      <c r="AA5" s="123">
        <v>58625795</v>
      </c>
      <c r="AB5" s="124">
        <f>IFERROR(IF((ABS((AA5/$X5)-1))&lt;100%,(AA5/$X5)-1,"N/A"),"N/A")</f>
        <v>-6.1701451743035762E-2</v>
      </c>
      <c r="AC5" s="123">
        <v>57234833</v>
      </c>
      <c r="AD5" s="124">
        <f>IFERROR(IF((ABS((AC5/$X5)-1))&lt;100%,(AC5/$X5)-1,"N/A"),"N/A")</f>
        <v>-8.3963625335404135E-2</v>
      </c>
      <c r="AE5" s="123">
        <v>63433322</v>
      </c>
      <c r="AF5" s="124">
        <f>IFERROR(IF((ABS((AE5/$X5)-1))&lt;100%,(AE5/$X5)-1,"N/A"),"N/A")</f>
        <v>1.5242419206708435E-2</v>
      </c>
      <c r="AG5" s="124"/>
      <c r="AH5" s="123">
        <v>63433322</v>
      </c>
      <c r="AI5" s="123">
        <v>57536937</v>
      </c>
      <c r="AJ5" s="124">
        <f>IFERROR(IF((ABS((AI5/$AH5)-1))&lt;100%,(AI5/$AH5)-1,"N/A"),"N/A")</f>
        <v>-9.2954062850436836E-2</v>
      </c>
      <c r="AK5" s="123">
        <v>55267683</v>
      </c>
      <c r="AL5" s="124">
        <f>IFERROR(IF((ABS((AK5/$AH5)-1))&lt;100%,(AK5/$AH5)-1,"N/A"),"N/A")</f>
        <v>-0.12872791054518629</v>
      </c>
      <c r="AM5" s="123">
        <v>54088394</v>
      </c>
      <c r="AN5" s="124">
        <f>IFERROR(IF((ABS((AM5/$AH5)-1))&lt;100%,(AM5/$AH5)-1,"N/A"),"N/A")</f>
        <v>-0.14731891229029437</v>
      </c>
      <c r="AO5" s="123">
        <v>72311162</v>
      </c>
      <c r="AP5" s="124">
        <f>IFERROR(IF((ABS((AO5/$AH5)-1))&lt;100%,(AO5/$AH5)-1,"N/A"),"N/A")</f>
        <v>0.13995546378605228</v>
      </c>
      <c r="AQ5" s="124"/>
      <c r="AR5" s="123">
        <v>72311162</v>
      </c>
      <c r="AS5" s="125">
        <v>66475911</v>
      </c>
      <c r="AT5" s="124">
        <f>IFERROR(IF((ABS((AS5/$AR5)-1))&lt;100%,(AS5/$AR5)-1,"N/A"),"N/A")</f>
        <v>-8.0696407561532513E-2</v>
      </c>
      <c r="AU5" s="125">
        <v>48497324</v>
      </c>
      <c r="AV5" s="124">
        <f>IFERROR(IF((ABS((AU5/$AR5)-1))&lt;100%,(AU5/$AR5)-1,"N/A"),"N/A")</f>
        <v>-0.32932451009430608</v>
      </c>
      <c r="AW5" s="123">
        <v>55919553</v>
      </c>
      <c r="AX5" s="124">
        <f>IFERROR(IF((ABS((AW5/$AR5)-1))&lt;100%,(AW5/$AR5)-1,"N/A"),"N/A")</f>
        <v>-0.22668158755352319</v>
      </c>
      <c r="AY5" s="123">
        <v>15861015</v>
      </c>
      <c r="AZ5" s="124">
        <f>IFERROR(IF((ABS((AY5/$AR5)-1))&lt;100%,(AY5/$AR5)-1,"N/A"),"N/A")</f>
        <v>-0.7806560624762191</v>
      </c>
      <c r="BA5" s="124"/>
      <c r="BB5" s="123">
        <v>15861015</v>
      </c>
      <c r="BC5" s="125">
        <v>15865910</v>
      </c>
      <c r="BD5" s="124">
        <f>IFERROR(IF((ABS((BC5/$BB5)-1))&lt;100%,(BC5/$BB5)-1,"N/A"),"N/A")</f>
        <v>3.0861833243323034E-4</v>
      </c>
      <c r="BE5" s="125">
        <v>15579988</v>
      </c>
      <c r="BF5" s="124">
        <f>IFERROR(IF((ABS((BE5/$BB5)-1))&lt;100%,(BE5/$BB5)-1,"N/A"),"N/A")</f>
        <v>-1.7718096855718235E-2</v>
      </c>
      <c r="BG5" s="123">
        <v>14764732</v>
      </c>
      <c r="BH5" s="124">
        <f>IFERROR(IF((ABS((BG5/$BB5)-1))&lt;100%,(BG5/$BB5)-1,"N/A"),"N/A")</f>
        <v>-6.9118086074567153E-2</v>
      </c>
      <c r="BI5" s="123">
        <v>15649974</v>
      </c>
      <c r="BJ5" s="124">
        <f>IFERROR(IF((ABS((BI5/$BB5)-1))&lt;100%,(BI5/$BB5)-1,"N/A"),"N/A")</f>
        <v>-1.3305642797765471E-2</v>
      </c>
      <c r="BL5" s="438">
        <v>15649974</v>
      </c>
      <c r="BM5" s="438">
        <v>14508607</v>
      </c>
      <c r="BN5" s="439">
        <f t="shared" ref="BN5:BN20" si="0">IFERROR(IF((ABS((BM5/$BL5)-1))&lt;100%,(BM5/$BL5)-1,"N/A"),"N/A")</f>
        <v>-7.2930919885234369E-2</v>
      </c>
      <c r="BO5" s="438">
        <v>15095640</v>
      </c>
      <c r="BP5" s="439">
        <f t="shared" ref="BP5:BP40" si="1">IFERROR(IF((ABS((BO5/$BL5)-1))&lt;100%,(BO5/$BL5)-1,"N/A"),"N/A")</f>
        <v>-3.5420761721393301E-2</v>
      </c>
      <c r="BQ5" s="438">
        <v>14942724</v>
      </c>
      <c r="BR5" s="439">
        <f>IFERROR(IF((ABS((BQ5/$BL5)-1))&lt;100%,(BQ5/$BL5)-1,"N/A"),"N/A")</f>
        <v>-4.5191768369711061E-2</v>
      </c>
      <c r="BS5" s="438">
        <v>16901179</v>
      </c>
      <c r="BT5" s="439">
        <f>IFERROR(IF((ABS((BS5/$BL5)-1))&lt;100%,(BS5/$BL5)-1,"N/A"),"N/A")</f>
        <v>7.9949334101130143E-2</v>
      </c>
      <c r="BU5" s="104"/>
      <c r="BV5" s="438">
        <v>16901179</v>
      </c>
      <c r="BW5" s="438">
        <v>15695074</v>
      </c>
      <c r="BX5" s="439">
        <f t="shared" ref="BX5:BZ20" si="2">IFERROR(IF((ABS((BW5/$BV5)-1))&lt;100%,(BW5/$BV5)-1,"N/A"),"N/A")</f>
        <v>-7.136218130107963E-2</v>
      </c>
      <c r="BY5" s="438">
        <v>16564400</v>
      </c>
      <c r="BZ5" s="439">
        <f t="shared" si="2"/>
        <v>-1.992636135029402E-2</v>
      </c>
      <c r="CA5" s="438" t="e">
        <v>#N/A</v>
      </c>
      <c r="CB5" s="439" t="str">
        <f t="shared" ref="CB5:CB40" si="3">IFERROR(IF((ABS((CA5/$BV5)-1))&lt;100%,(CA5/$BV5)-1,"N/A"),"N/A")</f>
        <v>N/A</v>
      </c>
      <c r="CC5" s="438" t="e">
        <v>#N/A</v>
      </c>
      <c r="CD5" s="439" t="str">
        <f t="shared" ref="CD5:CD40" si="4">IFERROR(IF((ABS((CC5/$BV5)-1))&lt;100%,(CC5/$BV5)-1,"N/A"),"N/A")</f>
        <v>N/A</v>
      </c>
    </row>
    <row r="6" spans="1:82" outlineLevel="1">
      <c r="A6" s="43" t="s">
        <v>280</v>
      </c>
      <c r="B6" s="126" t="s">
        <v>42</v>
      </c>
      <c r="C6" s="126" t="s">
        <v>43</v>
      </c>
      <c r="D6" s="126">
        <v>4606088</v>
      </c>
      <c r="E6" s="126">
        <v>4151568</v>
      </c>
      <c r="F6" s="127">
        <f t="shared" ref="F6:F40" si="5">IFERROR(IF((ABS((E6/$D6)-1))&lt;100%,(E6/$D6)-1,"N/A"),"N/A")</f>
        <v>-9.8678097335526349E-2</v>
      </c>
      <c r="G6" s="126">
        <v>3918772</v>
      </c>
      <c r="H6" s="127">
        <f t="shared" ref="H6:H40" si="6">IFERROR(IF((ABS((G6/$D6)-1))&lt;100%,(G6/$D6)-1,"N/A"),"N/A")</f>
        <v>-0.14921903359206334</v>
      </c>
      <c r="I6" s="126">
        <v>18815674</v>
      </c>
      <c r="J6" s="127" t="str">
        <f t="shared" ref="J6:J40" si="7">IFERROR(IF((ABS((I6/$D6)-1))&lt;100%,(I6/$D6)-1,"N/A"),"N/A")</f>
        <v>N/A</v>
      </c>
      <c r="K6" s="126">
        <v>23977512</v>
      </c>
      <c r="L6" s="127" t="str">
        <f t="shared" ref="L6:L40" si="8">IFERROR(IF((ABS((K6/$D6)-1))&lt;100%,(K6/$D6)-1,"N/A"),"N/A")</f>
        <v>N/A</v>
      </c>
      <c r="M6" s="127"/>
      <c r="N6" s="126">
        <v>23977512</v>
      </c>
      <c r="O6" s="126">
        <v>21442037</v>
      </c>
      <c r="P6" s="127">
        <f t="shared" ref="P6:P40" si="9">IFERROR(IF((ABS((O6/$N6)-1))&lt;100%,(O6/$N6)-1,"N/A"),"N/A")</f>
        <v>-0.10574387367630134</v>
      </c>
      <c r="Q6" s="126">
        <v>20949131</v>
      </c>
      <c r="R6" s="127">
        <f t="shared" ref="R6:R40" si="10">IFERROR(IF((ABS((Q6/$N6)-1))&lt;100%,(Q6/$N6)-1,"N/A"),"N/A")</f>
        <v>-0.12630088559647057</v>
      </c>
      <c r="S6" s="126">
        <v>22554156</v>
      </c>
      <c r="T6" s="127">
        <f t="shared" ref="T6:T40" si="11">IFERROR(IF((ABS((S6/$N6)-1))&lt;100%,(S6/$N6)-1,"N/A"),"N/A")</f>
        <v>-5.936212230860316E-2</v>
      </c>
      <c r="U6" s="126">
        <v>32638001</v>
      </c>
      <c r="V6" s="127">
        <f t="shared" ref="V6:V40" si="12">IFERROR(IF((ABS((U6/$N6)-1))&lt;100%,(U6/$N6)-1,"N/A"),"N/A")</f>
        <v>0.36119214537354827</v>
      </c>
      <c r="W6" s="127"/>
      <c r="X6" s="126">
        <v>32638001</v>
      </c>
      <c r="Y6" s="126">
        <v>28670432</v>
      </c>
      <c r="Z6" s="127">
        <f t="shared" ref="Z6:Z40" si="13">IFERROR(IF((ABS((Y6/$X6)-1))&lt;100%,(Y6/$X6)-1,"N/A"),"N/A")</f>
        <v>-0.12156286777489833</v>
      </c>
      <c r="AA6" s="126">
        <v>28157876</v>
      </c>
      <c r="AB6" s="127">
        <f t="shared" ref="AB6:AB40" si="14">IFERROR(IF((ABS((AA6/$X6)-1))&lt;100%,(AA6/$X6)-1,"N/A"),"N/A")</f>
        <v>-0.13726713838877569</v>
      </c>
      <c r="AC6" s="126">
        <v>28151980</v>
      </c>
      <c r="AD6" s="127">
        <f t="shared" ref="AD6:AD40" si="15">IFERROR(IF((ABS((AC6/$X6)-1))&lt;100%,(AC6/$X6)-1,"N/A"),"N/A")</f>
        <v>-0.13744778670728031</v>
      </c>
      <c r="AE6" s="126">
        <v>33960011</v>
      </c>
      <c r="AF6" s="127">
        <f t="shared" ref="AF6:AF40" si="16">IFERROR(IF((ABS((AE6/$X6)-1))&lt;100%,(AE6/$X6)-1,"N/A"),"N/A")</f>
        <v>4.050523805057793E-2</v>
      </c>
      <c r="AG6" s="127"/>
      <c r="AH6" s="126">
        <v>33960011</v>
      </c>
      <c r="AI6" s="126">
        <v>28584160</v>
      </c>
      <c r="AJ6" s="127">
        <f t="shared" ref="AJ6:AJ40" si="17">IFERROR(IF((ABS((AI6/$AH6)-1))&lt;100%,(AI6/$AH6)-1,"N/A"),"N/A")</f>
        <v>-0.15829944813622121</v>
      </c>
      <c r="AK6" s="126">
        <v>27847343</v>
      </c>
      <c r="AL6" s="127">
        <f t="shared" ref="AL6:AL40" si="18">IFERROR(IF((ABS((AK6/$AH6)-1))&lt;100%,(AK6/$AH6)-1,"N/A"),"N/A")</f>
        <v>-0.17999605477159597</v>
      </c>
      <c r="AM6" s="126">
        <v>26701369</v>
      </c>
      <c r="AN6" s="127">
        <f t="shared" ref="AN6:AN40" si="19">IFERROR(IF((ABS((AM6/$AH6)-1))&lt;100%,(AM6/$AH6)-1,"N/A"),"N/A")</f>
        <v>-0.21374086127357261</v>
      </c>
      <c r="AO6" s="126">
        <v>38408297</v>
      </c>
      <c r="AP6" s="127">
        <f t="shared" ref="AP6:AP40" si="20">IFERROR(IF((ABS((AO6/$AH6)-1))&lt;100%,(AO6/$AH6)-1,"N/A"),"N/A")</f>
        <v>0.13098599997508842</v>
      </c>
      <c r="AQ6" s="127"/>
      <c r="AR6" s="126">
        <v>38408297</v>
      </c>
      <c r="AS6" s="128">
        <v>32788602</v>
      </c>
      <c r="AT6" s="127">
        <f t="shared" ref="AT6:AT40" si="21">IFERROR(IF((ABS((AS6/$AR6)-1))&lt;100%,(AS6/$AR6)-1,"N/A"),"N/A")</f>
        <v>-0.14631461009583424</v>
      </c>
      <c r="AU6" s="128">
        <v>13896821</v>
      </c>
      <c r="AV6" s="127">
        <f t="shared" ref="AV6:AV40" si="22">IFERROR(IF((ABS((AU6/$AR6)-1))&lt;100%,(AU6/$AR6)-1,"N/A"),"N/A")</f>
        <v>-0.63818179702161748</v>
      </c>
      <c r="AW6" s="126">
        <v>45429548</v>
      </c>
      <c r="AX6" s="127">
        <f t="shared" ref="AX6:AX40" si="23">IFERROR(IF((ABS((AW6/$AR6)-1))&lt;100%,(AW6/$AR6)-1,"N/A"),"N/A")</f>
        <v>0.18280557974231448</v>
      </c>
      <c r="AY6" s="126">
        <v>5356665</v>
      </c>
      <c r="AZ6" s="127">
        <f t="shared" ref="AZ6:AZ40" si="24">IFERROR(IF((ABS((AY6/$AR6)-1))&lt;100%,(AY6/$AR6)-1,"N/A"),"N/A")</f>
        <v>-0.86053364979967739</v>
      </c>
      <c r="BA6" s="127"/>
      <c r="BB6" s="126">
        <v>5356665</v>
      </c>
      <c r="BC6" s="128">
        <v>5130986</v>
      </c>
      <c r="BD6" s="127">
        <f t="shared" ref="BD6:BF40" si="25">IFERROR(IF((ABS((BC6/$BB6)-1))&lt;100%,(BC6/$BB6)-1,"N/A"),"N/A")</f>
        <v>-4.2130504707686645E-2</v>
      </c>
      <c r="BE6" s="128">
        <v>4467708</v>
      </c>
      <c r="BF6" s="127">
        <f t="shared" si="25"/>
        <v>-0.16595344304711979</v>
      </c>
      <c r="BG6" s="126">
        <v>4027399</v>
      </c>
      <c r="BH6" s="127">
        <f t="shared" ref="BH6" si="26">IFERROR(IF((ABS((BG6/$BB6)-1))&lt;100%,(BG6/$BB6)-1,"N/A"),"N/A")</f>
        <v>-0.24815178847286512</v>
      </c>
      <c r="BI6" s="126">
        <v>5265996</v>
      </c>
      <c r="BJ6" s="127">
        <f t="shared" ref="BJ6" si="27">IFERROR(IF((ABS((BI6/$BB6)-1))&lt;100%,(BI6/$BB6)-1,"N/A"),"N/A")</f>
        <v>-1.692638983397321E-2</v>
      </c>
      <c r="BL6" s="126">
        <v>5265996</v>
      </c>
      <c r="BM6" s="126">
        <v>3861954</v>
      </c>
      <c r="BN6" s="127">
        <f t="shared" si="0"/>
        <v>-0.26662420556339195</v>
      </c>
      <c r="BO6" s="126">
        <v>4377318</v>
      </c>
      <c r="BP6" s="127">
        <f t="shared" si="1"/>
        <v>-0.16875781903366427</v>
      </c>
      <c r="BQ6" s="126">
        <v>4089052</v>
      </c>
      <c r="BR6" s="127">
        <f t="shared" ref="BR6:BT40" si="28">IFERROR(IF((ABS((BQ6/$BL6)-1))&lt;100%,(BQ6/$BL6)-1,"N/A"),"N/A")</f>
        <v>-0.2234988404852567</v>
      </c>
      <c r="BS6" s="126">
        <v>5833360</v>
      </c>
      <c r="BT6" s="127">
        <f t="shared" si="28"/>
        <v>0.10774106170988351</v>
      </c>
      <c r="BU6" s="104"/>
      <c r="BV6" s="126">
        <v>5833360</v>
      </c>
      <c r="BW6" s="126">
        <v>4580403</v>
      </c>
      <c r="BX6" s="127">
        <f t="shared" si="2"/>
        <v>-0.2147916466667581</v>
      </c>
      <c r="BY6" s="126">
        <v>5043815</v>
      </c>
      <c r="BZ6" s="127">
        <f t="shared" ref="BZ6:BZ40" si="29">IFERROR(IF((ABS((BY6/$BV6)-1))&lt;100%,(BY6/$BV6)-1,"N/A"),"N/A")</f>
        <v>-0.13534995268593053</v>
      </c>
      <c r="CA6" s="126" t="e">
        <v>#N/A</v>
      </c>
      <c r="CB6" s="127" t="str">
        <f t="shared" si="3"/>
        <v>N/A</v>
      </c>
      <c r="CC6" s="126" t="e">
        <v>#N/A</v>
      </c>
      <c r="CD6" s="127" t="str">
        <f t="shared" si="4"/>
        <v>N/A</v>
      </c>
    </row>
    <row r="7" spans="1:82" outlineLevel="1">
      <c r="A7" s="43" t="s">
        <v>278</v>
      </c>
      <c r="B7" s="129" t="s">
        <v>46</v>
      </c>
      <c r="C7" s="129" t="s">
        <v>47</v>
      </c>
      <c r="D7" s="130">
        <v>2953938</v>
      </c>
      <c r="E7" s="130">
        <v>2211822</v>
      </c>
      <c r="F7" s="131">
        <f t="shared" si="5"/>
        <v>-0.2512293758365951</v>
      </c>
      <c r="G7" s="130">
        <v>1931075</v>
      </c>
      <c r="H7" s="131">
        <f t="shared" si="6"/>
        <v>-0.34627097792844674</v>
      </c>
      <c r="I7" s="130">
        <v>4965341</v>
      </c>
      <c r="J7" s="131">
        <f t="shared" si="7"/>
        <v>0.68092255152274683</v>
      </c>
      <c r="K7" s="130">
        <v>10068717</v>
      </c>
      <c r="L7" s="131" t="str">
        <f t="shared" si="8"/>
        <v>N/A</v>
      </c>
      <c r="M7" s="131"/>
      <c r="N7" s="130">
        <v>10068717</v>
      </c>
      <c r="O7" s="130">
        <v>4723735</v>
      </c>
      <c r="P7" s="131">
        <f t="shared" si="9"/>
        <v>-0.53085035561134553</v>
      </c>
      <c r="Q7" s="130">
        <v>4176905</v>
      </c>
      <c r="R7" s="131">
        <f t="shared" si="10"/>
        <v>-0.58516015496313978</v>
      </c>
      <c r="S7" s="130">
        <v>3684758</v>
      </c>
      <c r="T7" s="131">
        <f t="shared" si="11"/>
        <v>-0.63403897437975465</v>
      </c>
      <c r="U7" s="130">
        <v>6117844</v>
      </c>
      <c r="V7" s="131">
        <f t="shared" si="12"/>
        <v>-0.39239090740160831</v>
      </c>
      <c r="W7" s="131"/>
      <c r="X7" s="130">
        <v>6117844</v>
      </c>
      <c r="Y7" s="130">
        <v>2373974</v>
      </c>
      <c r="Z7" s="131">
        <f t="shared" si="13"/>
        <v>-0.61195904962597936</v>
      </c>
      <c r="AA7" s="130">
        <v>3366152</v>
      </c>
      <c r="AB7" s="131">
        <f t="shared" si="14"/>
        <v>-0.44978132819339622</v>
      </c>
      <c r="AC7" s="130">
        <v>2059010</v>
      </c>
      <c r="AD7" s="131">
        <f t="shared" si="15"/>
        <v>-0.66344189227446793</v>
      </c>
      <c r="AE7" s="130">
        <v>5281618</v>
      </c>
      <c r="AF7" s="131">
        <f t="shared" si="16"/>
        <v>-0.13668638821127177</v>
      </c>
      <c r="AG7" s="131"/>
      <c r="AH7" s="130">
        <v>5281618</v>
      </c>
      <c r="AI7" s="130">
        <v>2294867</v>
      </c>
      <c r="AJ7" s="131">
        <f t="shared" si="17"/>
        <v>-0.56549924663237672</v>
      </c>
      <c r="AK7" s="130">
        <v>4105672</v>
      </c>
      <c r="AL7" s="131">
        <f t="shared" si="18"/>
        <v>-0.22264881708597628</v>
      </c>
      <c r="AM7" s="130">
        <v>2819814</v>
      </c>
      <c r="AN7" s="131">
        <f t="shared" si="19"/>
        <v>-0.46610792374609444</v>
      </c>
      <c r="AO7" s="130">
        <v>5973680</v>
      </c>
      <c r="AP7" s="131">
        <f t="shared" si="20"/>
        <v>0.13103219505840813</v>
      </c>
      <c r="AQ7" s="131"/>
      <c r="AR7" s="130">
        <v>5973680</v>
      </c>
      <c r="AS7" s="132">
        <v>2784318</v>
      </c>
      <c r="AT7" s="131">
        <f t="shared" si="21"/>
        <v>-0.53390238512943444</v>
      </c>
      <c r="AU7" s="132">
        <v>5191929</v>
      </c>
      <c r="AV7" s="131">
        <f t="shared" si="22"/>
        <v>-0.1308658984076817</v>
      </c>
      <c r="AW7" s="130">
        <v>837367</v>
      </c>
      <c r="AX7" s="131">
        <f t="shared" si="23"/>
        <v>-0.85982392762920012</v>
      </c>
      <c r="AY7" s="130">
        <v>2562674</v>
      </c>
      <c r="AZ7" s="131">
        <f t="shared" si="24"/>
        <v>-0.57100581216268698</v>
      </c>
      <c r="BA7" s="131"/>
      <c r="BB7" s="130">
        <v>2562674</v>
      </c>
      <c r="BC7" s="132">
        <v>2074662</v>
      </c>
      <c r="BD7" s="131">
        <f t="shared" si="25"/>
        <v>-0.19043077660287655</v>
      </c>
      <c r="BE7" s="132">
        <v>1489079</v>
      </c>
      <c r="BF7" s="131">
        <f t="shared" si="25"/>
        <v>-0.41893545569978863</v>
      </c>
      <c r="BG7" s="130">
        <v>1096249</v>
      </c>
      <c r="BH7" s="131">
        <f t="shared" ref="BH7" si="30">IFERROR(IF((ABS((BG7/$BB7)-1))&lt;100%,(BG7/$BB7)-1,"N/A"),"N/A")</f>
        <v>-0.57222455919090764</v>
      </c>
      <c r="BI7" s="130">
        <v>2409391</v>
      </c>
      <c r="BJ7" s="131">
        <f t="shared" ref="BJ7" si="31">IFERROR(IF((ABS((BI7/$BB7)-1))&lt;100%,(BI7/$BB7)-1,"N/A"),"N/A")</f>
        <v>-5.9813694601810408E-2</v>
      </c>
      <c r="BL7" s="130">
        <v>2409391</v>
      </c>
      <c r="BM7" s="130">
        <v>903405</v>
      </c>
      <c r="BN7" s="131">
        <f t="shared" si="0"/>
        <v>-0.62504840434782061</v>
      </c>
      <c r="BO7" s="130">
        <v>1321593</v>
      </c>
      <c r="BP7" s="131">
        <f t="shared" si="1"/>
        <v>-0.45148255306008866</v>
      </c>
      <c r="BQ7" s="130">
        <v>963575</v>
      </c>
      <c r="BR7" s="131">
        <f t="shared" si="28"/>
        <v>-0.60007528873478821</v>
      </c>
      <c r="BS7" s="130">
        <v>2541579</v>
      </c>
      <c r="BT7" s="131">
        <f t="shared" si="28"/>
        <v>5.4863656417742046E-2</v>
      </c>
      <c r="BU7" s="104"/>
      <c r="BV7" s="130">
        <v>2541579</v>
      </c>
      <c r="BW7" s="130">
        <v>1139911</v>
      </c>
      <c r="BX7" s="131">
        <f t="shared" si="2"/>
        <v>-0.55149495648177771</v>
      </c>
      <c r="BY7" s="130">
        <v>1243889</v>
      </c>
      <c r="BZ7" s="131">
        <f t="shared" si="29"/>
        <v>-0.51058416834574105</v>
      </c>
      <c r="CA7" s="130" t="e">
        <v>#N/A</v>
      </c>
      <c r="CB7" s="131" t="str">
        <f t="shared" si="3"/>
        <v>N/A</v>
      </c>
      <c r="CC7" s="130" t="e">
        <v>#N/A</v>
      </c>
      <c r="CD7" s="131" t="str">
        <f t="shared" si="4"/>
        <v>N/A</v>
      </c>
    </row>
    <row r="8" spans="1:82" outlineLevel="1">
      <c r="A8" s="43" t="s">
        <v>50</v>
      </c>
      <c r="B8" s="129" t="s">
        <v>50</v>
      </c>
      <c r="C8" s="129" t="s">
        <v>51</v>
      </c>
      <c r="D8" s="130">
        <v>1244231</v>
      </c>
      <c r="E8" s="130">
        <v>1313271</v>
      </c>
      <c r="F8" s="131">
        <f t="shared" si="5"/>
        <v>5.5488088626629573E-2</v>
      </c>
      <c r="G8" s="130">
        <v>1319642</v>
      </c>
      <c r="H8" s="131">
        <f t="shared" si="6"/>
        <v>6.0608520443551139E-2</v>
      </c>
      <c r="I8" s="130">
        <v>8455888</v>
      </c>
      <c r="J8" s="131" t="str">
        <f t="shared" si="7"/>
        <v>N/A</v>
      </c>
      <c r="K8" s="130">
        <v>8685221</v>
      </c>
      <c r="L8" s="131" t="str">
        <f t="shared" si="8"/>
        <v>N/A</v>
      </c>
      <c r="M8" s="131"/>
      <c r="N8" s="130">
        <v>8685221</v>
      </c>
      <c r="O8" s="130">
        <v>9350582</v>
      </c>
      <c r="P8" s="131">
        <f t="shared" si="9"/>
        <v>7.6608413303472567E-2</v>
      </c>
      <c r="Q8" s="130">
        <v>9700516</v>
      </c>
      <c r="R8" s="131">
        <f t="shared" si="10"/>
        <v>0.11689915547341867</v>
      </c>
      <c r="S8" s="130">
        <v>8608349</v>
      </c>
      <c r="T8" s="131">
        <f t="shared" si="11"/>
        <v>-8.8508974037621035E-3</v>
      </c>
      <c r="U8" s="130">
        <v>5778173</v>
      </c>
      <c r="V8" s="131">
        <f t="shared" si="12"/>
        <v>-0.33471203553714979</v>
      </c>
      <c r="W8" s="131"/>
      <c r="X8" s="130">
        <v>5778173</v>
      </c>
      <c r="Y8" s="130">
        <v>5712661</v>
      </c>
      <c r="Z8" s="131">
        <f t="shared" si="13"/>
        <v>-1.1337839832763708E-2</v>
      </c>
      <c r="AA8" s="130">
        <v>5749105</v>
      </c>
      <c r="AB8" s="131">
        <f t="shared" si="14"/>
        <v>-5.0306558837889259E-3</v>
      </c>
      <c r="AC8" s="130">
        <v>5977547</v>
      </c>
      <c r="AD8" s="131">
        <f t="shared" si="15"/>
        <v>3.4504678208838735E-2</v>
      </c>
      <c r="AE8" s="130">
        <v>5912514</v>
      </c>
      <c r="AF8" s="131">
        <f t="shared" si="16"/>
        <v>2.3249736551674616E-2</v>
      </c>
      <c r="AG8" s="131"/>
      <c r="AH8" s="130">
        <v>5912514</v>
      </c>
      <c r="AI8" s="130">
        <v>5579491</v>
      </c>
      <c r="AJ8" s="131">
        <f t="shared" si="17"/>
        <v>-5.6325109758725289E-2</v>
      </c>
      <c r="AK8" s="130">
        <v>5547429</v>
      </c>
      <c r="AL8" s="131">
        <f t="shared" si="18"/>
        <v>-6.1747845332797535E-2</v>
      </c>
      <c r="AM8" s="130">
        <v>5776542</v>
      </c>
      <c r="AN8" s="131">
        <f t="shared" si="19"/>
        <v>-2.2997323980966433E-2</v>
      </c>
      <c r="AO8" s="130">
        <v>6720396</v>
      </c>
      <c r="AP8" s="131">
        <f t="shared" si="20"/>
        <v>0.13663933819015051</v>
      </c>
      <c r="AQ8" s="131"/>
      <c r="AR8" s="130">
        <v>6720396</v>
      </c>
      <c r="AS8" s="132">
        <v>6329824</v>
      </c>
      <c r="AT8" s="131">
        <f t="shared" si="21"/>
        <v>-5.8117408557471939E-2</v>
      </c>
      <c r="AU8" s="132">
        <v>6525864</v>
      </c>
      <c r="AV8" s="131">
        <f t="shared" si="22"/>
        <v>-2.8946508509320013E-2</v>
      </c>
      <c r="AW8" s="130">
        <v>1986126</v>
      </c>
      <c r="AX8" s="131">
        <f t="shared" si="23"/>
        <v>-0.7044629512903704</v>
      </c>
      <c r="AY8" s="130">
        <v>1900660</v>
      </c>
      <c r="AZ8" s="131">
        <f t="shared" si="24"/>
        <v>-0.71718035663374602</v>
      </c>
      <c r="BA8" s="131"/>
      <c r="BB8" s="130">
        <v>1900660</v>
      </c>
      <c r="BC8" s="132">
        <v>2051518</v>
      </c>
      <c r="BD8" s="131">
        <f t="shared" si="25"/>
        <v>7.937137625877333E-2</v>
      </c>
      <c r="BE8" s="132">
        <v>2015637</v>
      </c>
      <c r="BF8" s="131">
        <f t="shared" si="25"/>
        <v>6.049319709995471E-2</v>
      </c>
      <c r="BG8" s="130">
        <v>2050632</v>
      </c>
      <c r="BH8" s="131">
        <f t="shared" ref="BH8" si="32">IFERROR(IF((ABS((BG8/$BB8)-1))&lt;100%,(BG8/$BB8)-1,"N/A"),"N/A")</f>
        <v>7.8905222396430608E-2</v>
      </c>
      <c r="BI8" s="130">
        <v>1922617</v>
      </c>
      <c r="BJ8" s="131">
        <f t="shared" ref="BJ8" si="33">IFERROR(IF((ABS((BI8/$BB8)-1))&lt;100%,(BI8/$BB8)-1,"N/A"),"N/A")</f>
        <v>1.1552302884261234E-2</v>
      </c>
      <c r="BL8" s="130">
        <v>1922617</v>
      </c>
      <c r="BM8" s="130">
        <v>1958673</v>
      </c>
      <c r="BN8" s="131">
        <f t="shared" si="0"/>
        <v>1.875360511219859E-2</v>
      </c>
      <c r="BO8" s="130">
        <v>2000745</v>
      </c>
      <c r="BP8" s="131">
        <f t="shared" si="1"/>
        <v>4.0636278572383278E-2</v>
      </c>
      <c r="BQ8" s="130">
        <v>2157490</v>
      </c>
      <c r="BR8" s="131">
        <f t="shared" si="28"/>
        <v>0.12216317654530262</v>
      </c>
      <c r="BS8" s="130">
        <v>2104303</v>
      </c>
      <c r="BT8" s="131">
        <f t="shared" si="28"/>
        <v>9.4499320457480662E-2</v>
      </c>
      <c r="BU8" s="104"/>
      <c r="BV8" s="130">
        <v>2104303</v>
      </c>
      <c r="BW8" s="130">
        <v>2219800</v>
      </c>
      <c r="BX8" s="131">
        <f t="shared" si="2"/>
        <v>5.4886107181332688E-2</v>
      </c>
      <c r="BY8" s="130">
        <v>2614522</v>
      </c>
      <c r="BZ8" s="131">
        <f t="shared" si="29"/>
        <v>0.24246460704565842</v>
      </c>
      <c r="CA8" s="130" t="e">
        <v>#N/A</v>
      </c>
      <c r="CB8" s="131" t="str">
        <f t="shared" si="3"/>
        <v>N/A</v>
      </c>
      <c r="CC8" s="130" t="e">
        <v>#N/A</v>
      </c>
      <c r="CD8" s="131" t="str">
        <f t="shared" si="4"/>
        <v>N/A</v>
      </c>
    </row>
    <row r="9" spans="1:82" outlineLevel="1">
      <c r="A9" s="43" t="s">
        <v>53</v>
      </c>
      <c r="B9" s="129" t="s">
        <v>53</v>
      </c>
      <c r="C9" s="129" t="s">
        <v>54</v>
      </c>
      <c r="D9" s="130">
        <v>202309</v>
      </c>
      <c r="E9" s="130">
        <v>561782</v>
      </c>
      <c r="F9" s="131" t="str">
        <f t="shared" si="5"/>
        <v>N/A</v>
      </c>
      <c r="G9" s="130">
        <v>349835</v>
      </c>
      <c r="H9" s="131">
        <f t="shared" si="6"/>
        <v>0.72921125604891524</v>
      </c>
      <c r="I9" s="130">
        <v>3981620</v>
      </c>
      <c r="J9" s="131" t="str">
        <f t="shared" si="7"/>
        <v>N/A</v>
      </c>
      <c r="K9" s="130">
        <v>3251007</v>
      </c>
      <c r="L9" s="131" t="str">
        <f t="shared" si="8"/>
        <v>N/A</v>
      </c>
      <c r="M9" s="131"/>
      <c r="N9" s="130">
        <v>3251007</v>
      </c>
      <c r="O9" s="130">
        <v>5294507</v>
      </c>
      <c r="P9" s="131">
        <f t="shared" si="9"/>
        <v>0.62857446938748507</v>
      </c>
      <c r="Q9" s="130">
        <v>4704479</v>
      </c>
      <c r="R9" s="131">
        <f t="shared" si="10"/>
        <v>0.44708362670397195</v>
      </c>
      <c r="S9" s="130">
        <v>4209696</v>
      </c>
      <c r="T9" s="131">
        <f t="shared" si="11"/>
        <v>0.2948898602802148</v>
      </c>
      <c r="U9" s="130">
        <v>1130394</v>
      </c>
      <c r="V9" s="131">
        <f t="shared" si="12"/>
        <v>-0.65229419684423928</v>
      </c>
      <c r="W9" s="131"/>
      <c r="X9" s="130">
        <v>1130394</v>
      </c>
      <c r="Y9" s="130">
        <v>1285213</v>
      </c>
      <c r="Z9" s="131">
        <f t="shared" si="13"/>
        <v>0.13696021033374195</v>
      </c>
      <c r="AA9" s="130">
        <v>1001444</v>
      </c>
      <c r="AB9" s="131">
        <f t="shared" si="14"/>
        <v>-0.11407526933087042</v>
      </c>
      <c r="AC9" s="130">
        <v>1505420</v>
      </c>
      <c r="AD9" s="131">
        <f t="shared" si="15"/>
        <v>0.3317657383177901</v>
      </c>
      <c r="AE9" s="130">
        <v>1172380</v>
      </c>
      <c r="AF9" s="131">
        <f t="shared" si="16"/>
        <v>3.7142801536455439E-2</v>
      </c>
      <c r="AG9" s="131"/>
      <c r="AH9" s="130">
        <v>1172380</v>
      </c>
      <c r="AI9" s="130">
        <v>1236581</v>
      </c>
      <c r="AJ9" s="131">
        <f t="shared" si="17"/>
        <v>5.4761254883229027E-2</v>
      </c>
      <c r="AK9" s="130">
        <v>795639</v>
      </c>
      <c r="AL9" s="131">
        <f t="shared" si="18"/>
        <v>-0.32134717412443059</v>
      </c>
      <c r="AM9" s="130">
        <v>1268293</v>
      </c>
      <c r="AN9" s="131">
        <f t="shared" si="19"/>
        <v>8.1810505126324262E-2</v>
      </c>
      <c r="AO9" s="130">
        <v>1000267</v>
      </c>
      <c r="AP9" s="131">
        <f t="shared" si="20"/>
        <v>-0.14680649618724306</v>
      </c>
      <c r="AQ9" s="131"/>
      <c r="AR9" s="130">
        <v>1000267</v>
      </c>
      <c r="AS9" s="132">
        <v>1019811</v>
      </c>
      <c r="AT9" s="131">
        <f t="shared" si="21"/>
        <v>1.9538783144900318E-2</v>
      </c>
      <c r="AU9" s="132">
        <v>910060</v>
      </c>
      <c r="AV9" s="131">
        <f t="shared" si="22"/>
        <v>-9.0182921160050222E-2</v>
      </c>
      <c r="AW9" s="130">
        <v>344267</v>
      </c>
      <c r="AX9" s="131">
        <f t="shared" si="23"/>
        <v>-0.65582489475310091</v>
      </c>
      <c r="AY9" s="130">
        <v>379921</v>
      </c>
      <c r="AZ9" s="131">
        <f t="shared" si="24"/>
        <v>-0.62018041183004136</v>
      </c>
      <c r="BA9" s="131"/>
      <c r="BB9" s="130">
        <v>379921</v>
      </c>
      <c r="BC9" s="132">
        <v>344528</v>
      </c>
      <c r="BD9" s="131">
        <f t="shared" si="25"/>
        <v>-9.3158840916927499E-2</v>
      </c>
      <c r="BE9" s="132">
        <v>373541</v>
      </c>
      <c r="BF9" s="131">
        <f t="shared" si="25"/>
        <v>-1.6792964853219461E-2</v>
      </c>
      <c r="BG9" s="130">
        <v>414226</v>
      </c>
      <c r="BH9" s="131">
        <f t="shared" ref="BH9" si="34">IFERROR(IF((ABS((BG9/$BB9)-1))&lt;100%,(BG9/$BB9)-1,"N/A"),"N/A")</f>
        <v>9.0295087662961571E-2</v>
      </c>
      <c r="BI9" s="130">
        <v>471202</v>
      </c>
      <c r="BJ9" s="131">
        <f t="shared" ref="BJ9" si="35">IFERROR(IF((ABS((BI9/$BB9)-1))&lt;100%,(BI9/$BB9)-1,"N/A"),"N/A")</f>
        <v>0.24026310733020817</v>
      </c>
      <c r="BL9" s="130">
        <v>471202</v>
      </c>
      <c r="BM9" s="130">
        <v>403819</v>
      </c>
      <c r="BN9" s="131">
        <f t="shared" si="0"/>
        <v>-0.14300236416653578</v>
      </c>
      <c r="BO9" s="130">
        <v>432307</v>
      </c>
      <c r="BP9" s="131">
        <f t="shared" si="1"/>
        <v>-8.254421670536205E-2</v>
      </c>
      <c r="BQ9" s="130">
        <v>467750</v>
      </c>
      <c r="BR9" s="131">
        <f t="shared" si="28"/>
        <v>-7.3259451360563332E-3</v>
      </c>
      <c r="BS9" s="130">
        <v>625998</v>
      </c>
      <c r="BT9" s="131">
        <f t="shared" si="28"/>
        <v>0.32851303687166022</v>
      </c>
      <c r="BU9" s="104"/>
      <c r="BV9" s="130">
        <v>625998</v>
      </c>
      <c r="BW9" s="130">
        <v>618792</v>
      </c>
      <c r="BX9" s="131">
        <f t="shared" si="2"/>
        <v>-1.1511218885683294E-2</v>
      </c>
      <c r="BY9" s="130">
        <v>523382</v>
      </c>
      <c r="BZ9" s="131">
        <f t="shared" si="29"/>
        <v>-0.16392384640206514</v>
      </c>
      <c r="CA9" s="130" t="e">
        <v>#N/A</v>
      </c>
      <c r="CB9" s="131" t="str">
        <f t="shared" si="3"/>
        <v>N/A</v>
      </c>
      <c r="CC9" s="130" t="e">
        <v>#N/A</v>
      </c>
      <c r="CD9" s="131" t="str">
        <f t="shared" si="4"/>
        <v>N/A</v>
      </c>
    </row>
    <row r="10" spans="1:82" outlineLevel="1">
      <c r="A10" s="43" t="s">
        <v>57</v>
      </c>
      <c r="B10" s="129" t="s">
        <v>57</v>
      </c>
      <c r="C10" s="129" t="s">
        <v>58</v>
      </c>
      <c r="D10" s="130">
        <v>93877</v>
      </c>
      <c r="E10" s="130"/>
      <c r="F10" s="131" t="str">
        <f t="shared" si="5"/>
        <v>N/A</v>
      </c>
      <c r="G10" s="130">
        <v>270291</v>
      </c>
      <c r="H10" s="131" t="str">
        <f t="shared" si="6"/>
        <v>N/A</v>
      </c>
      <c r="I10" s="130">
        <v>1129760</v>
      </c>
      <c r="J10" s="131" t="str">
        <f t="shared" si="7"/>
        <v>N/A</v>
      </c>
      <c r="K10" s="130">
        <v>1081383</v>
      </c>
      <c r="L10" s="131" t="str">
        <f t="shared" si="8"/>
        <v>N/A</v>
      </c>
      <c r="M10" s="131"/>
      <c r="N10" s="130">
        <v>1081383</v>
      </c>
      <c r="O10" s="130">
        <v>1355187</v>
      </c>
      <c r="P10" s="131">
        <f t="shared" si="9"/>
        <v>0.25319798813186445</v>
      </c>
      <c r="Q10" s="130">
        <v>1736853</v>
      </c>
      <c r="R10" s="131">
        <f t="shared" si="10"/>
        <v>0.60614047012020711</v>
      </c>
      <c r="S10" s="130">
        <v>1615760</v>
      </c>
      <c r="T10" s="131">
        <f t="shared" si="11"/>
        <v>0.49416071826540642</v>
      </c>
      <c r="U10" s="130">
        <v>875185</v>
      </c>
      <c r="V10" s="131">
        <f t="shared" si="12"/>
        <v>-0.19067989787152195</v>
      </c>
      <c r="W10" s="131"/>
      <c r="X10" s="130">
        <v>875185</v>
      </c>
      <c r="Y10" s="130">
        <v>953728</v>
      </c>
      <c r="Z10" s="131">
        <f t="shared" si="13"/>
        <v>8.9744454029719423E-2</v>
      </c>
      <c r="AA10" s="130">
        <v>608039</v>
      </c>
      <c r="AB10" s="131">
        <f t="shared" si="14"/>
        <v>-0.30524517673406193</v>
      </c>
      <c r="AC10" s="130">
        <v>506291</v>
      </c>
      <c r="AD10" s="131">
        <f t="shared" si="15"/>
        <v>-0.42150402486331462</v>
      </c>
      <c r="AE10" s="130">
        <v>722658</v>
      </c>
      <c r="AF10" s="131">
        <f t="shared" si="16"/>
        <v>-0.17427972371555733</v>
      </c>
      <c r="AG10" s="131"/>
      <c r="AH10" s="130">
        <v>722658</v>
      </c>
      <c r="AI10" s="130">
        <v>703503</v>
      </c>
      <c r="AJ10" s="131">
        <f t="shared" si="17"/>
        <v>-2.6506314190114844E-2</v>
      </c>
      <c r="AK10" s="130">
        <v>679472</v>
      </c>
      <c r="AL10" s="131">
        <f t="shared" si="18"/>
        <v>-5.9759941770519354E-2</v>
      </c>
      <c r="AM10" s="130">
        <v>389076</v>
      </c>
      <c r="AN10" s="131">
        <f t="shared" si="19"/>
        <v>-0.46160424433134351</v>
      </c>
      <c r="AO10" s="130">
        <v>724290</v>
      </c>
      <c r="AP10" s="131">
        <f t="shared" si="20"/>
        <v>2.2583296663152286E-3</v>
      </c>
      <c r="AQ10" s="131"/>
      <c r="AR10" s="130">
        <v>724290</v>
      </c>
      <c r="AS10" s="132">
        <v>758071</v>
      </c>
      <c r="AT10" s="131">
        <f t="shared" si="21"/>
        <v>4.6640157947783312E-2</v>
      </c>
      <c r="AU10" s="132">
        <v>807321</v>
      </c>
      <c r="AV10" s="131">
        <f t="shared" si="22"/>
        <v>0.11463778320838336</v>
      </c>
      <c r="AW10" s="130">
        <v>398800</v>
      </c>
      <c r="AX10" s="131">
        <f t="shared" si="23"/>
        <v>-0.44939181819436969</v>
      </c>
      <c r="AY10" s="130">
        <v>333850</v>
      </c>
      <c r="AZ10" s="131">
        <f t="shared" si="24"/>
        <v>-0.53906584379185141</v>
      </c>
      <c r="BA10" s="131"/>
      <c r="BB10" s="130">
        <v>333850</v>
      </c>
      <c r="BC10" s="132">
        <v>409986</v>
      </c>
      <c r="BD10" s="131">
        <f t="shared" si="25"/>
        <v>0.22805451550097344</v>
      </c>
      <c r="BE10" s="132">
        <v>449951</v>
      </c>
      <c r="BF10" s="131">
        <f t="shared" si="25"/>
        <v>0.3477639658529279</v>
      </c>
      <c r="BG10" s="130">
        <v>316731</v>
      </c>
      <c r="BH10" s="131">
        <f t="shared" ref="BH10" si="36">IFERROR(IF((ABS((BG10/$BB10)-1))&lt;100%,(BG10/$BB10)-1,"N/A"),"N/A")</f>
        <v>-5.1277519844241448E-2</v>
      </c>
      <c r="BI10" s="130">
        <v>362383</v>
      </c>
      <c r="BJ10" s="131">
        <f t="shared" ref="BJ10" si="37">IFERROR(IF((ABS((BI10/$BB10)-1))&lt;100%,(BI10/$BB10)-1,"N/A"),"N/A")</f>
        <v>8.5466526883330785E-2</v>
      </c>
      <c r="BL10" s="130">
        <v>362383</v>
      </c>
      <c r="BM10" s="130">
        <v>457033</v>
      </c>
      <c r="BN10" s="131">
        <f t="shared" si="0"/>
        <v>0.26118774887342955</v>
      </c>
      <c r="BO10" s="130">
        <v>516171</v>
      </c>
      <c r="BP10" s="131">
        <f t="shared" si="1"/>
        <v>0.42437973083726344</v>
      </c>
      <c r="BQ10" s="130">
        <v>382915</v>
      </c>
      <c r="BR10" s="131">
        <f t="shared" si="28"/>
        <v>5.6658286950546755E-2</v>
      </c>
      <c r="BS10" s="130">
        <v>358613</v>
      </c>
      <c r="BT10" s="131">
        <f t="shared" si="28"/>
        <v>-1.0403357773405508E-2</v>
      </c>
      <c r="BU10" s="104"/>
      <c r="BV10" s="130">
        <v>358613</v>
      </c>
      <c r="BW10" s="130">
        <v>469151</v>
      </c>
      <c r="BX10" s="131">
        <f t="shared" si="2"/>
        <v>0.30823757086329828</v>
      </c>
      <c r="BY10" s="130">
        <v>497745</v>
      </c>
      <c r="BZ10" s="131">
        <f t="shared" si="29"/>
        <v>0.38797254979601958</v>
      </c>
      <c r="CA10" s="130" t="e">
        <v>#N/A</v>
      </c>
      <c r="CB10" s="131" t="str">
        <f t="shared" si="3"/>
        <v>N/A</v>
      </c>
      <c r="CC10" s="130" t="e">
        <v>#N/A</v>
      </c>
      <c r="CD10" s="131" t="str">
        <f t="shared" si="4"/>
        <v>N/A</v>
      </c>
    </row>
    <row r="11" spans="1:82" outlineLevel="1">
      <c r="A11" s="43" t="s">
        <v>279</v>
      </c>
      <c r="B11" s="129" t="s">
        <v>210</v>
      </c>
      <c r="C11" s="129" t="s">
        <v>86</v>
      </c>
      <c r="D11" s="130">
        <v>6740</v>
      </c>
      <c r="E11" s="130">
        <v>0</v>
      </c>
      <c r="F11" s="131" t="str">
        <f t="shared" si="5"/>
        <v>N/A</v>
      </c>
      <c r="G11" s="130">
        <v>0</v>
      </c>
      <c r="H11" s="131" t="str">
        <f t="shared" si="6"/>
        <v>N/A</v>
      </c>
      <c r="I11" s="130">
        <v>12120</v>
      </c>
      <c r="J11" s="131">
        <f t="shared" si="7"/>
        <v>0.79821958456973285</v>
      </c>
      <c r="K11" s="130">
        <v>22078</v>
      </c>
      <c r="L11" s="131" t="str">
        <f t="shared" si="8"/>
        <v>N/A</v>
      </c>
      <c r="M11" s="131"/>
      <c r="N11" s="130">
        <v>22078</v>
      </c>
      <c r="O11" s="130">
        <v>19414</v>
      </c>
      <c r="P11" s="131">
        <f t="shared" si="9"/>
        <v>-0.1206631035419875</v>
      </c>
      <c r="Q11" s="130">
        <v>16022</v>
      </c>
      <c r="R11" s="131">
        <f t="shared" si="10"/>
        <v>-0.27430020835220581</v>
      </c>
      <c r="S11" s="130">
        <v>3956137</v>
      </c>
      <c r="T11" s="131" t="str">
        <f t="shared" si="11"/>
        <v>N/A</v>
      </c>
      <c r="U11" s="130">
        <v>18429787</v>
      </c>
      <c r="V11" s="131" t="str">
        <f t="shared" si="12"/>
        <v>N/A</v>
      </c>
      <c r="W11" s="131"/>
      <c r="X11" s="130">
        <v>18429787</v>
      </c>
      <c r="Y11" s="130">
        <v>18029856</v>
      </c>
      <c r="Z11" s="131">
        <f t="shared" si="13"/>
        <v>-2.1700250795085196E-2</v>
      </c>
      <c r="AA11" s="130">
        <v>17057663</v>
      </c>
      <c r="AB11" s="131">
        <f t="shared" si="14"/>
        <v>-7.4451430176594058E-2</v>
      </c>
      <c r="AC11" s="130">
        <v>17803793</v>
      </c>
      <c r="AD11" s="131">
        <f t="shared" si="15"/>
        <v>-3.3966426199065647E-2</v>
      </c>
      <c r="AE11" s="130">
        <v>20452803</v>
      </c>
      <c r="AF11" s="131">
        <f t="shared" si="16"/>
        <v>0.10976882152788847</v>
      </c>
      <c r="AG11" s="131"/>
      <c r="AH11" s="130">
        <v>20452803</v>
      </c>
      <c r="AI11" s="130">
        <v>18264234</v>
      </c>
      <c r="AJ11" s="131">
        <f t="shared" si="17"/>
        <v>-0.10700582213596832</v>
      </c>
      <c r="AK11" s="130">
        <v>16426284</v>
      </c>
      <c r="AL11" s="131">
        <f t="shared" si="18"/>
        <v>-0.19686881059774541</v>
      </c>
      <c r="AM11" s="130">
        <v>16128412</v>
      </c>
      <c r="AN11" s="131">
        <f t="shared" si="19"/>
        <v>-0.21143268235654544</v>
      </c>
      <c r="AO11" s="130">
        <v>23572841</v>
      </c>
      <c r="AP11" s="131">
        <f t="shared" si="20"/>
        <v>0.15254818618259813</v>
      </c>
      <c r="AQ11" s="131"/>
      <c r="AR11" s="130">
        <v>23572841</v>
      </c>
      <c r="AS11" s="133">
        <v>21222421</v>
      </c>
      <c r="AT11" s="131">
        <f t="shared" si="21"/>
        <v>-9.9708813205841462E-2</v>
      </c>
      <c r="AU11" s="133">
        <v>56872</v>
      </c>
      <c r="AV11" s="131">
        <f t="shared" si="22"/>
        <v>-0.99758739305118127</v>
      </c>
      <c r="AW11" s="130">
        <v>41602782</v>
      </c>
      <c r="AX11" s="131">
        <f t="shared" si="23"/>
        <v>0.76486075649515484</v>
      </c>
      <c r="AY11" s="130">
        <v>37928</v>
      </c>
      <c r="AZ11" s="131">
        <f t="shared" si="24"/>
        <v>-0.99839102974478133</v>
      </c>
      <c r="BA11" s="131"/>
      <c r="BB11" s="130">
        <v>37928</v>
      </c>
      <c r="BC11" s="133">
        <v>40189</v>
      </c>
      <c r="BD11" s="131">
        <f t="shared" si="25"/>
        <v>5.9612950854250224E-2</v>
      </c>
      <c r="BE11" s="133">
        <v>21652</v>
      </c>
      <c r="BF11" s="131">
        <f t="shared" si="25"/>
        <v>-0.42912887576460668</v>
      </c>
      <c r="BG11" s="130">
        <v>21433</v>
      </c>
      <c r="BH11" s="131">
        <f t="shared" ref="BH11" si="38">IFERROR(IF((ABS((BG11/$BB11)-1))&lt;100%,(BG11/$BB11)-1,"N/A"),"N/A")</f>
        <v>-0.43490297405610634</v>
      </c>
      <c r="BI11" s="130">
        <v>19942</v>
      </c>
      <c r="BJ11" s="131">
        <f t="shared" ref="BJ11" si="39">IFERROR(IF((ABS((BI11/$BB11)-1))&lt;100%,(BI11/$BB11)-1,"N/A"),"N/A")</f>
        <v>-0.47421430078042603</v>
      </c>
      <c r="BL11" s="130">
        <v>19942</v>
      </c>
      <c r="BM11" s="130">
        <v>21128</v>
      </c>
      <c r="BN11" s="131">
        <f t="shared" si="0"/>
        <v>5.9472470163474123E-2</v>
      </c>
      <c r="BO11" s="130">
        <v>22220</v>
      </c>
      <c r="BP11" s="131">
        <f t="shared" si="1"/>
        <v>0.1142312706849864</v>
      </c>
      <c r="BQ11" s="130">
        <v>23231</v>
      </c>
      <c r="BR11" s="131">
        <f t="shared" si="28"/>
        <v>0.16492829204693615</v>
      </c>
      <c r="BS11" s="130">
        <v>24601</v>
      </c>
      <c r="BT11" s="131">
        <f t="shared" si="28"/>
        <v>0.23362751980744156</v>
      </c>
      <c r="BU11" s="104"/>
      <c r="BV11" s="130">
        <v>24601</v>
      </c>
      <c r="BW11" s="130">
        <v>24753</v>
      </c>
      <c r="BX11" s="131">
        <f t="shared" si="2"/>
        <v>6.1786106255843354E-3</v>
      </c>
      <c r="BY11" s="130">
        <v>5392</v>
      </c>
      <c r="BZ11" s="131">
        <f t="shared" si="29"/>
        <v>-0.78082191780821919</v>
      </c>
      <c r="CA11" s="130" t="e">
        <v>#N/A</v>
      </c>
      <c r="CB11" s="131" t="str">
        <f t="shared" si="3"/>
        <v>N/A</v>
      </c>
      <c r="CC11" s="130" t="e">
        <v>#N/A</v>
      </c>
      <c r="CD11" s="131" t="str">
        <f t="shared" si="4"/>
        <v>N/A</v>
      </c>
    </row>
    <row r="12" spans="1:82" outlineLevel="1">
      <c r="A12" s="43"/>
      <c r="B12" s="129" t="s">
        <v>61</v>
      </c>
      <c r="C12" s="129" t="s">
        <v>62</v>
      </c>
      <c r="D12" s="130">
        <f>+D6-SUM(D7:D11)</f>
        <v>104993</v>
      </c>
      <c r="E12" s="130">
        <f>+E6-SUM(E7:E11)</f>
        <v>64693</v>
      </c>
      <c r="F12" s="131">
        <f t="shared" si="5"/>
        <v>-0.38383511281704497</v>
      </c>
      <c r="G12" s="130">
        <f>+G6-SUM(G7:G11)</f>
        <v>47929</v>
      </c>
      <c r="H12" s="131">
        <f t="shared" si="6"/>
        <v>-0.54350290019334624</v>
      </c>
      <c r="I12" s="130">
        <f>+I6-SUM(I7:I11)</f>
        <v>270945</v>
      </c>
      <c r="J12" s="131" t="str">
        <f t="shared" si="7"/>
        <v>N/A</v>
      </c>
      <c r="K12" s="130">
        <f>+K6-SUM(K7:K11)</f>
        <v>869106</v>
      </c>
      <c r="L12" s="131" t="str">
        <f t="shared" si="8"/>
        <v>N/A</v>
      </c>
      <c r="M12" s="131"/>
      <c r="N12" s="130">
        <f>+N6-SUM(N7:N11)</f>
        <v>869106</v>
      </c>
      <c r="O12" s="130">
        <f>+O6-SUM(O7:O11)</f>
        <v>698612</v>
      </c>
      <c r="P12" s="131">
        <f t="shared" si="9"/>
        <v>-0.19617169827385839</v>
      </c>
      <c r="Q12" s="130">
        <f>+Q6-SUM(Q7:Q11)</f>
        <v>614356</v>
      </c>
      <c r="R12" s="131">
        <f t="shared" si="10"/>
        <v>-0.29311729524361818</v>
      </c>
      <c r="S12" s="130">
        <f>+S6-SUM(S7:S11)</f>
        <v>479456</v>
      </c>
      <c r="T12" s="131">
        <f t="shared" si="11"/>
        <v>-0.44833426532551846</v>
      </c>
      <c r="U12" s="130">
        <f>+U6-SUM(U7:U11)</f>
        <v>306618</v>
      </c>
      <c r="V12" s="131">
        <f t="shared" si="12"/>
        <v>-0.64720298789790887</v>
      </c>
      <c r="W12" s="131"/>
      <c r="X12" s="130">
        <f>+X6-SUM(X7:X11)</f>
        <v>306618</v>
      </c>
      <c r="Y12" s="130">
        <f>+Y6-SUM(Y7:Y11)</f>
        <v>315000</v>
      </c>
      <c r="Z12" s="131">
        <f t="shared" si="13"/>
        <v>2.7336946950276886E-2</v>
      </c>
      <c r="AA12" s="130">
        <f>+AA6-SUM(AA7:AA11)</f>
        <v>375473</v>
      </c>
      <c r="AB12" s="131">
        <f t="shared" si="14"/>
        <v>0.22456281105479792</v>
      </c>
      <c r="AC12" s="130">
        <f>+AC6-SUM(AC7:AC11)</f>
        <v>299919</v>
      </c>
      <c r="AD12" s="131">
        <f t="shared" si="15"/>
        <v>-2.1848032405142548E-2</v>
      </c>
      <c r="AE12" s="130">
        <f>+AE6-SUM(AE7:AE11)</f>
        <v>418038</v>
      </c>
      <c r="AF12" s="131">
        <f t="shared" si="16"/>
        <v>0.36338375437841219</v>
      </c>
      <c r="AG12" s="131"/>
      <c r="AH12" s="130">
        <f>+AH6-SUM(AH7:AH11)</f>
        <v>418038</v>
      </c>
      <c r="AI12" s="130">
        <f>+AI6-SUM(AI7:AI11)</f>
        <v>505484</v>
      </c>
      <c r="AJ12" s="131">
        <f t="shared" si="17"/>
        <v>0.20918194039776283</v>
      </c>
      <c r="AK12" s="130">
        <f>+AK6-SUM(AK7:AK11)</f>
        <v>292847</v>
      </c>
      <c r="AL12" s="131">
        <f t="shared" si="18"/>
        <v>-0.29947277520225435</v>
      </c>
      <c r="AM12" s="130">
        <f>+AM6-SUM(AM7:AM11)</f>
        <v>319232</v>
      </c>
      <c r="AN12" s="131">
        <f t="shared" si="19"/>
        <v>-0.23635650347576054</v>
      </c>
      <c r="AO12" s="130">
        <f>+AO6-SUM(AO7:AO11)</f>
        <v>416823</v>
      </c>
      <c r="AP12" s="131">
        <f t="shared" si="20"/>
        <v>-2.9064343432894102E-3</v>
      </c>
      <c r="AQ12" s="131"/>
      <c r="AR12" s="130">
        <f>+AR6-SUM(AR7:AR11)</f>
        <v>416823</v>
      </c>
      <c r="AS12" s="132">
        <v>674157</v>
      </c>
      <c r="AT12" s="131">
        <f t="shared" si="21"/>
        <v>0.61736996278996115</v>
      </c>
      <c r="AU12" s="132">
        <f>+AU6-SUM(AU7:AU11)</f>
        <v>404775</v>
      </c>
      <c r="AV12" s="131">
        <f t="shared" si="22"/>
        <v>-2.8904355085971778E-2</v>
      </c>
      <c r="AW12" s="130">
        <f>+AW6-SUM(AW7:AW11)</f>
        <v>260206</v>
      </c>
      <c r="AX12" s="131">
        <f t="shared" si="23"/>
        <v>-0.37573982241862858</v>
      </c>
      <c r="AY12" s="130">
        <f>+AY6-SUM(AY7:AY11)</f>
        <v>141632</v>
      </c>
      <c r="AZ12" s="131">
        <f t="shared" si="24"/>
        <v>-0.66021068894950607</v>
      </c>
      <c r="BA12" s="131"/>
      <c r="BB12" s="130">
        <f>+BB6-SUM(BB7:BB11)</f>
        <v>141632</v>
      </c>
      <c r="BC12" s="132">
        <f>+BC6-SUM(BC7:BC11)</f>
        <v>210103</v>
      </c>
      <c r="BD12" s="131">
        <f t="shared" si="25"/>
        <v>0.48344300723000444</v>
      </c>
      <c r="BE12" s="132">
        <f>+BE6-SUM(BE7:BE11)</f>
        <v>117848</v>
      </c>
      <c r="BF12" s="131">
        <f t="shared" si="25"/>
        <v>-0.16792815183009491</v>
      </c>
      <c r="BG12" s="130">
        <f>+BG6-SUM(BG7:BG11)</f>
        <v>128128</v>
      </c>
      <c r="BH12" s="131">
        <f t="shared" ref="BH12" si="40">IFERROR(IF((ABS((BG12/$BB12)-1))&lt;100%,(BG12/$BB12)-1,"N/A"),"N/A")</f>
        <v>-9.5345684591052859E-2</v>
      </c>
      <c r="BI12" s="130">
        <f>+BI6-SUM(BI7:BI11)</f>
        <v>80461</v>
      </c>
      <c r="BJ12" s="131">
        <f t="shared" ref="BJ12" si="41">IFERROR(IF((ABS((BI12/$BB12)-1))&lt;100%,(BI12/$BB12)-1,"N/A"),"N/A")</f>
        <v>-0.43190098282873923</v>
      </c>
      <c r="BL12" s="130">
        <f>+BL6-SUM(BL7:BL11)</f>
        <v>80461</v>
      </c>
      <c r="BM12" s="130">
        <f>+BM6-SUM(BM7:BM11)</f>
        <v>117896</v>
      </c>
      <c r="BN12" s="131">
        <f t="shared" si="0"/>
        <v>0.46525645965125961</v>
      </c>
      <c r="BO12" s="130">
        <f>+BO6-SUM(BO7:BO11)</f>
        <v>84282</v>
      </c>
      <c r="BP12" s="131">
        <f t="shared" si="1"/>
        <v>4.7488845527646983E-2</v>
      </c>
      <c r="BQ12" s="130">
        <f>+BQ6-SUM(BQ7:BQ11)</f>
        <v>94091</v>
      </c>
      <c r="BR12" s="131">
        <f t="shared" si="28"/>
        <v>0.16939883918917231</v>
      </c>
      <c r="BS12" s="130">
        <f>+BS6-SUM(BS7:BS11)</f>
        <v>178266</v>
      </c>
      <c r="BT12" s="131" t="str">
        <f t="shared" si="28"/>
        <v>N/A</v>
      </c>
      <c r="BU12" s="104"/>
      <c r="BV12" s="130">
        <f>+BV6-SUM(BV7:BV11)</f>
        <v>178266</v>
      </c>
      <c r="BW12" s="130">
        <f>+BW6-SUM(BW7:BW11)</f>
        <v>107996</v>
      </c>
      <c r="BX12" s="131">
        <f t="shared" si="2"/>
        <v>-0.39418621610402438</v>
      </c>
      <c r="BY12" s="130">
        <f>+BY6-SUM(BY7:BY11)</f>
        <v>158885</v>
      </c>
      <c r="BZ12" s="131">
        <f t="shared" si="29"/>
        <v>-0.10871955392503341</v>
      </c>
      <c r="CA12" s="130" t="e">
        <f>+CA6-SUM(CA7:CA11)</f>
        <v>#N/A</v>
      </c>
      <c r="CB12" s="131" t="str">
        <f t="shared" si="3"/>
        <v>N/A</v>
      </c>
      <c r="CC12" s="130" t="e">
        <f>+CC6-SUM(CC7:CC11)</f>
        <v>#N/A</v>
      </c>
      <c r="CD12" s="131" t="str">
        <f t="shared" si="4"/>
        <v>N/A</v>
      </c>
    </row>
    <row r="13" spans="1:82" outlineLevel="1">
      <c r="A13" s="43" t="s">
        <v>305</v>
      </c>
      <c r="B13" s="126" t="s">
        <v>65</v>
      </c>
      <c r="C13" s="126" t="s">
        <v>66</v>
      </c>
      <c r="D13" s="126">
        <v>6692745</v>
      </c>
      <c r="E13" s="126">
        <v>7136996</v>
      </c>
      <c r="F13" s="127">
        <f t="shared" si="5"/>
        <v>6.637799587463733E-2</v>
      </c>
      <c r="G13" s="126">
        <v>7560664</v>
      </c>
      <c r="H13" s="127">
        <f t="shared" si="6"/>
        <v>0.12968057202239147</v>
      </c>
      <c r="I13" s="126">
        <v>28066498</v>
      </c>
      <c r="J13" s="127" t="str">
        <f t="shared" si="7"/>
        <v>N/A</v>
      </c>
      <c r="K13" s="126">
        <v>33828592</v>
      </c>
      <c r="L13" s="127" t="str">
        <f t="shared" si="8"/>
        <v>N/A</v>
      </c>
      <c r="M13" s="127"/>
      <c r="N13" s="126">
        <v>33828592</v>
      </c>
      <c r="O13" s="126">
        <v>31046118</v>
      </c>
      <c r="P13" s="127">
        <f t="shared" si="9"/>
        <v>-8.2252137481808263E-2</v>
      </c>
      <c r="Q13" s="126">
        <v>38460600</v>
      </c>
      <c r="R13" s="127">
        <f t="shared" si="10"/>
        <v>0.13692582889645544</v>
      </c>
      <c r="S13" s="126">
        <v>35850529</v>
      </c>
      <c r="T13" s="127">
        <f t="shared" si="11"/>
        <v>5.9770060781719758E-2</v>
      </c>
      <c r="U13" s="126">
        <v>29842960</v>
      </c>
      <c r="V13" s="127">
        <f t="shared" si="12"/>
        <v>-0.11781844186716373</v>
      </c>
      <c r="W13" s="127"/>
      <c r="X13" s="126">
        <v>29842960</v>
      </c>
      <c r="Y13" s="126">
        <v>29603909</v>
      </c>
      <c r="Z13" s="127">
        <f t="shared" si="13"/>
        <v>-8.0102979061058566E-3</v>
      </c>
      <c r="AA13" s="126">
        <v>30467919</v>
      </c>
      <c r="AB13" s="127">
        <f t="shared" si="14"/>
        <v>2.0941588904049624E-2</v>
      </c>
      <c r="AC13" s="126">
        <v>29082853</v>
      </c>
      <c r="AD13" s="127">
        <f t="shared" si="15"/>
        <v>-2.5470228154311769E-2</v>
      </c>
      <c r="AE13" s="126">
        <v>29473311</v>
      </c>
      <c r="AF13" s="127">
        <f t="shared" si="16"/>
        <v>-1.2386472387457492E-2</v>
      </c>
      <c r="AG13" s="127"/>
      <c r="AH13" s="126">
        <v>29473311</v>
      </c>
      <c r="AI13" s="126">
        <v>28952777</v>
      </c>
      <c r="AJ13" s="127">
        <f t="shared" si="17"/>
        <v>-1.7661198634927766E-2</v>
      </c>
      <c r="AK13" s="126">
        <v>27420340</v>
      </c>
      <c r="AL13" s="127">
        <f t="shared" si="18"/>
        <v>-6.9655255223954993E-2</v>
      </c>
      <c r="AM13" s="126">
        <v>27387025</v>
      </c>
      <c r="AN13" s="127">
        <f t="shared" si="19"/>
        <v>-7.0785599894087281E-2</v>
      </c>
      <c r="AO13" s="126">
        <v>33902865</v>
      </c>
      <c r="AP13" s="127">
        <f t="shared" si="20"/>
        <v>0.1502903423371742</v>
      </c>
      <c r="AQ13" s="127"/>
      <c r="AR13" s="126">
        <v>33902865</v>
      </c>
      <c r="AS13" s="128">
        <v>33687309</v>
      </c>
      <c r="AT13" s="127">
        <f t="shared" si="21"/>
        <v>-6.3580467314487965E-3</v>
      </c>
      <c r="AU13" s="128">
        <v>34600503</v>
      </c>
      <c r="AV13" s="127">
        <f t="shared" si="22"/>
        <v>2.0577552959019751E-2</v>
      </c>
      <c r="AW13" s="126">
        <v>10490005</v>
      </c>
      <c r="AX13" s="127">
        <f t="shared" si="23"/>
        <v>-0.6905864740339791</v>
      </c>
      <c r="AY13" s="126">
        <v>10504350</v>
      </c>
      <c r="AZ13" s="127">
        <f t="shared" si="24"/>
        <v>-0.69016335345110214</v>
      </c>
      <c r="BA13" s="127"/>
      <c r="BB13" s="126">
        <v>10504350</v>
      </c>
      <c r="BC13" s="128">
        <v>10734924</v>
      </c>
      <c r="BD13" s="127">
        <f t="shared" si="25"/>
        <v>2.1950334861271736E-2</v>
      </c>
      <c r="BE13" s="128">
        <v>11112280</v>
      </c>
      <c r="BF13" s="127">
        <f t="shared" si="25"/>
        <v>5.787411881744231E-2</v>
      </c>
      <c r="BG13" s="126">
        <v>10737333</v>
      </c>
      <c r="BH13" s="127">
        <f t="shared" ref="BH13" si="42">IFERROR(IF((ABS((BG13/$BB13)-1))&lt;100%,(BG13/$BB13)-1,"N/A"),"N/A")</f>
        <v>2.2179668423081944E-2</v>
      </c>
      <c r="BI13" s="126">
        <v>10383978</v>
      </c>
      <c r="BJ13" s="127">
        <f t="shared" ref="BJ13" si="43">IFERROR(IF((ABS((BI13/$BB13)-1))&lt;100%,(BI13/$BB13)-1,"N/A"),"N/A")</f>
        <v>-1.1459252595353409E-2</v>
      </c>
      <c r="BL13" s="126">
        <v>10383978</v>
      </c>
      <c r="BM13" s="126">
        <v>10646653</v>
      </c>
      <c r="BN13" s="127">
        <f t="shared" si="0"/>
        <v>2.5296182253082611E-2</v>
      </c>
      <c r="BO13" s="126">
        <v>10718322</v>
      </c>
      <c r="BP13" s="127">
        <f t="shared" si="1"/>
        <v>3.2198065134575682E-2</v>
      </c>
      <c r="BQ13" s="126">
        <v>10853672</v>
      </c>
      <c r="BR13" s="127">
        <f t="shared" si="28"/>
        <v>4.5232568867152878E-2</v>
      </c>
      <c r="BS13" s="126">
        <v>11067819</v>
      </c>
      <c r="BT13" s="127">
        <f t="shared" si="28"/>
        <v>6.5855397613515665E-2</v>
      </c>
      <c r="BU13" s="104"/>
      <c r="BV13" s="126">
        <v>11067819</v>
      </c>
      <c r="BW13" s="126">
        <v>11114671</v>
      </c>
      <c r="BX13" s="127">
        <f t="shared" si="2"/>
        <v>4.2331736722474034E-3</v>
      </c>
      <c r="BY13" s="126">
        <v>11520585</v>
      </c>
      <c r="BZ13" s="127">
        <f t="shared" si="29"/>
        <v>4.0908330719900743E-2</v>
      </c>
      <c r="CA13" s="126" t="e">
        <v>#N/A</v>
      </c>
      <c r="CB13" s="127" t="str">
        <f t="shared" si="3"/>
        <v>N/A</v>
      </c>
      <c r="CC13" s="126" t="e">
        <v>#N/A</v>
      </c>
      <c r="CD13" s="127" t="str">
        <f t="shared" si="4"/>
        <v>N/A</v>
      </c>
    </row>
    <row r="14" spans="1:82" outlineLevel="1">
      <c r="A14" s="43" t="s">
        <v>67</v>
      </c>
      <c r="B14" s="129" t="s">
        <v>67</v>
      </c>
      <c r="C14" s="129" t="s">
        <v>68</v>
      </c>
      <c r="D14" s="130">
        <v>1592133</v>
      </c>
      <c r="E14" s="130">
        <v>2772708</v>
      </c>
      <c r="F14" s="131">
        <f t="shared" si="5"/>
        <v>0.74150526369342251</v>
      </c>
      <c r="G14" s="130">
        <v>3119158</v>
      </c>
      <c r="H14" s="131">
        <f t="shared" si="6"/>
        <v>0.95910643143506236</v>
      </c>
      <c r="I14" s="130">
        <v>6915954</v>
      </c>
      <c r="J14" s="131" t="str">
        <f t="shared" si="7"/>
        <v>N/A</v>
      </c>
      <c r="K14" s="130">
        <v>5775593</v>
      </c>
      <c r="L14" s="131" t="str">
        <f t="shared" si="8"/>
        <v>N/A</v>
      </c>
      <c r="M14" s="131"/>
      <c r="N14" s="130">
        <v>5775593</v>
      </c>
      <c r="O14" s="130">
        <v>6556969</v>
      </c>
      <c r="P14" s="131">
        <f t="shared" si="9"/>
        <v>0.13528931141789258</v>
      </c>
      <c r="Q14" s="130">
        <v>6080908</v>
      </c>
      <c r="R14" s="131">
        <f t="shared" si="10"/>
        <v>5.2862970088093153E-2</v>
      </c>
      <c r="S14" s="130">
        <v>5635779</v>
      </c>
      <c r="T14" s="131">
        <f t="shared" si="11"/>
        <v>-2.4207730704016051E-2</v>
      </c>
      <c r="U14" s="130">
        <v>5618492</v>
      </c>
      <c r="V14" s="131">
        <f t="shared" si="12"/>
        <v>-2.7200843272716768E-2</v>
      </c>
      <c r="W14" s="131"/>
      <c r="X14" s="130">
        <v>5618492</v>
      </c>
      <c r="Y14" s="130">
        <v>5597372</v>
      </c>
      <c r="Z14" s="131">
        <f t="shared" si="13"/>
        <v>-3.7590157643723199E-3</v>
      </c>
      <c r="AA14" s="130">
        <v>5668921</v>
      </c>
      <c r="AB14" s="131">
        <f t="shared" si="14"/>
        <v>8.9755400559439202E-3</v>
      </c>
      <c r="AC14" s="130">
        <v>5583692</v>
      </c>
      <c r="AD14" s="131">
        <f t="shared" si="15"/>
        <v>-6.1938327935681103E-3</v>
      </c>
      <c r="AE14" s="130">
        <v>5559953</v>
      </c>
      <c r="AF14" s="131">
        <f t="shared" si="16"/>
        <v>-1.0418987870766783E-2</v>
      </c>
      <c r="AG14" s="131"/>
      <c r="AH14" s="130">
        <v>5559953</v>
      </c>
      <c r="AI14" s="130">
        <v>5296830</v>
      </c>
      <c r="AJ14" s="131">
        <f t="shared" si="17"/>
        <v>-4.7324680622300219E-2</v>
      </c>
      <c r="AK14" s="130">
        <v>5008585</v>
      </c>
      <c r="AL14" s="131">
        <f t="shared" si="18"/>
        <v>-9.9167744763310028E-2</v>
      </c>
      <c r="AM14" s="130">
        <v>4884543</v>
      </c>
      <c r="AN14" s="131">
        <f t="shared" si="19"/>
        <v>-0.1214776455844141</v>
      </c>
      <c r="AO14" s="130">
        <v>5436868</v>
      </c>
      <c r="AP14" s="131">
        <f t="shared" si="20"/>
        <v>-2.2137777063942821E-2</v>
      </c>
      <c r="AQ14" s="131"/>
      <c r="AR14" s="130">
        <v>5436868</v>
      </c>
      <c r="AS14" s="132">
        <v>5254635</v>
      </c>
      <c r="AT14" s="131">
        <f t="shared" si="21"/>
        <v>-3.3518010737064063E-2</v>
      </c>
      <c r="AU14" s="132">
        <v>5316943</v>
      </c>
      <c r="AV14" s="131">
        <f t="shared" si="22"/>
        <v>-2.2057736181934184E-2</v>
      </c>
      <c r="AW14" s="130">
        <v>2999143</v>
      </c>
      <c r="AX14" s="131">
        <f t="shared" si="23"/>
        <v>-0.44836935529793986</v>
      </c>
      <c r="AY14" s="130">
        <v>2929751</v>
      </c>
      <c r="AZ14" s="131">
        <f t="shared" si="24"/>
        <v>-0.46113258589320172</v>
      </c>
      <c r="BA14" s="131"/>
      <c r="BB14" s="130">
        <v>2929751</v>
      </c>
      <c r="BC14" s="132">
        <v>3050449</v>
      </c>
      <c r="BD14" s="131">
        <f t="shared" si="25"/>
        <v>4.1197357727670303E-2</v>
      </c>
      <c r="BE14" s="132">
        <v>2964179</v>
      </c>
      <c r="BF14" s="131">
        <f t="shared" si="25"/>
        <v>1.175116929732245E-2</v>
      </c>
      <c r="BG14" s="130">
        <v>2995969</v>
      </c>
      <c r="BH14" s="131">
        <f t="shared" ref="BH14" si="44">IFERROR(IF((ABS((BG14/$BB14)-1))&lt;100%,(BG14/$BB14)-1,"N/A"),"N/A")</f>
        <v>2.2601920777567841E-2</v>
      </c>
      <c r="BI14" s="130">
        <v>2853535</v>
      </c>
      <c r="BJ14" s="131">
        <f t="shared" ref="BJ14" si="45">IFERROR(IF((ABS((BI14/$BB14)-1))&lt;100%,(BI14/$BB14)-1,"N/A"),"N/A")</f>
        <v>-2.6014497477771958E-2</v>
      </c>
      <c r="BL14" s="130">
        <v>2853535</v>
      </c>
      <c r="BM14" s="130">
        <v>2914113</v>
      </c>
      <c r="BN14" s="131">
        <f t="shared" si="0"/>
        <v>2.1229107054933527E-2</v>
      </c>
      <c r="BO14" s="130">
        <v>2954797</v>
      </c>
      <c r="BP14" s="131">
        <f t="shared" si="1"/>
        <v>3.5486510591249187E-2</v>
      </c>
      <c r="BQ14" s="130">
        <v>3006084</v>
      </c>
      <c r="BR14" s="131">
        <f t="shared" si="28"/>
        <v>5.3459656180842252E-2</v>
      </c>
      <c r="BS14" s="130">
        <v>3024983</v>
      </c>
      <c r="BT14" s="131">
        <f t="shared" si="28"/>
        <v>6.0082669390773225E-2</v>
      </c>
      <c r="BU14" s="104"/>
      <c r="BV14" s="130">
        <v>3024983</v>
      </c>
      <c r="BW14" s="130">
        <v>3053337</v>
      </c>
      <c r="BX14" s="131">
        <f t="shared" si="2"/>
        <v>9.373275816756621E-3</v>
      </c>
      <c r="BY14" s="130">
        <v>3234881</v>
      </c>
      <c r="BZ14" s="131">
        <f t="shared" si="29"/>
        <v>6.9388158545023337E-2</v>
      </c>
      <c r="CA14" s="130" t="e">
        <v>#N/A</v>
      </c>
      <c r="CB14" s="131" t="str">
        <f t="shared" si="3"/>
        <v>N/A</v>
      </c>
      <c r="CC14" s="130" t="e">
        <v>#N/A</v>
      </c>
      <c r="CD14" s="131" t="str">
        <f t="shared" si="4"/>
        <v>N/A</v>
      </c>
    </row>
    <row r="15" spans="1:82" outlineLevel="1">
      <c r="A15" s="43" t="s">
        <v>281</v>
      </c>
      <c r="B15" s="129" t="s">
        <v>71</v>
      </c>
      <c r="C15" s="129" t="s">
        <v>72</v>
      </c>
      <c r="D15" s="130">
        <v>82070</v>
      </c>
      <c r="E15" s="130">
        <v>74696</v>
      </c>
      <c r="F15" s="131">
        <f t="shared" si="5"/>
        <v>-8.9850127939563817E-2</v>
      </c>
      <c r="G15" s="130">
        <v>166334</v>
      </c>
      <c r="H15" s="131" t="str">
        <f t="shared" si="6"/>
        <v>N/A</v>
      </c>
      <c r="I15" s="130">
        <v>3597175</v>
      </c>
      <c r="J15" s="131" t="str">
        <f t="shared" si="7"/>
        <v>N/A</v>
      </c>
      <c r="K15" s="130">
        <v>9657536</v>
      </c>
      <c r="L15" s="131" t="str">
        <f t="shared" si="8"/>
        <v>N/A</v>
      </c>
      <c r="M15" s="131"/>
      <c r="N15" s="130">
        <v>9657536</v>
      </c>
      <c r="O15" s="130">
        <v>3972516</v>
      </c>
      <c r="P15" s="131">
        <f t="shared" si="9"/>
        <v>-0.58866153851251501</v>
      </c>
      <c r="Q15" s="130">
        <v>10663813</v>
      </c>
      <c r="R15" s="131">
        <f t="shared" si="10"/>
        <v>0.104196039238166</v>
      </c>
      <c r="S15" s="130">
        <v>8811736</v>
      </c>
      <c r="T15" s="131">
        <f t="shared" si="11"/>
        <v>-8.7579274879223901E-2</v>
      </c>
      <c r="U15" s="130">
        <v>5663422</v>
      </c>
      <c r="V15" s="131">
        <f t="shared" si="12"/>
        <v>-0.413574849733928</v>
      </c>
      <c r="W15" s="131"/>
      <c r="X15" s="130">
        <v>5663422</v>
      </c>
      <c r="Y15" s="130">
        <v>5651365</v>
      </c>
      <c r="Z15" s="131">
        <f t="shared" si="13"/>
        <v>-2.1289248796928506E-3</v>
      </c>
      <c r="AA15" s="130">
        <v>5644537</v>
      </c>
      <c r="AB15" s="131">
        <f t="shared" si="14"/>
        <v>-3.3345563865804229E-3</v>
      </c>
      <c r="AC15" s="130">
        <v>5647591</v>
      </c>
      <c r="AD15" s="131">
        <f t="shared" si="15"/>
        <v>-2.7953064419355966E-3</v>
      </c>
      <c r="AE15" s="130">
        <v>5544022</v>
      </c>
      <c r="AF15" s="131">
        <f t="shared" si="16"/>
        <v>-2.1082659918332025E-2</v>
      </c>
      <c r="AG15" s="131"/>
      <c r="AH15" s="130">
        <v>5544022</v>
      </c>
      <c r="AI15" s="130">
        <v>5141987</v>
      </c>
      <c r="AJ15" s="131">
        <f t="shared" si="17"/>
        <v>-7.2516847876866297E-2</v>
      </c>
      <c r="AK15" s="130">
        <v>4692009</v>
      </c>
      <c r="AL15" s="131">
        <f t="shared" si="18"/>
        <v>-0.15368138871021797</v>
      </c>
      <c r="AM15" s="130">
        <v>4574060</v>
      </c>
      <c r="AN15" s="131">
        <f t="shared" si="19"/>
        <v>-0.17495637643573569</v>
      </c>
      <c r="AO15" s="130">
        <v>5199801</v>
      </c>
      <c r="AP15" s="131">
        <f t="shared" si="20"/>
        <v>-6.2088678580279777E-2</v>
      </c>
      <c r="AQ15" s="131"/>
      <c r="AR15" s="130">
        <v>5199801</v>
      </c>
      <c r="AS15" s="132">
        <v>5526336</v>
      </c>
      <c r="AT15" s="131">
        <f t="shared" si="21"/>
        <v>6.2797595523367056E-2</v>
      </c>
      <c r="AU15" s="132">
        <v>5218248</v>
      </c>
      <c r="AV15" s="131">
        <f t="shared" si="22"/>
        <v>3.5476357652917123E-3</v>
      </c>
      <c r="AW15" s="130">
        <v>300960</v>
      </c>
      <c r="AX15" s="131">
        <f t="shared" si="23"/>
        <v>-0.9421208619329855</v>
      </c>
      <c r="AY15" s="130">
        <v>304215</v>
      </c>
      <c r="AZ15" s="131">
        <f t="shared" si="24"/>
        <v>-0.94149487643854068</v>
      </c>
      <c r="BA15" s="131"/>
      <c r="BB15" s="130">
        <v>304215</v>
      </c>
      <c r="BC15" s="132">
        <v>326824</v>
      </c>
      <c r="BD15" s="131">
        <f t="shared" si="25"/>
        <v>7.4319149285866803E-2</v>
      </c>
      <c r="BE15" s="132">
        <v>318911</v>
      </c>
      <c r="BF15" s="131">
        <f t="shared" si="25"/>
        <v>4.8307940108147207E-2</v>
      </c>
      <c r="BG15" s="130">
        <v>329097</v>
      </c>
      <c r="BH15" s="131">
        <f t="shared" ref="BH15" si="46">IFERROR(IF((ABS((BG15/$BB15)-1))&lt;100%,(BG15/$BB15)-1,"N/A"),"N/A")</f>
        <v>8.1790838716039538E-2</v>
      </c>
      <c r="BI15" s="130">
        <v>307797</v>
      </c>
      <c r="BJ15" s="131">
        <f t="shared" ref="BJ15" si="47">IFERROR(IF((ABS((BI15/$BB15)-1))&lt;100%,(BI15/$BB15)-1,"N/A"),"N/A")</f>
        <v>1.1774567329027263E-2</v>
      </c>
      <c r="BL15" s="130">
        <v>307797</v>
      </c>
      <c r="BM15" s="130">
        <v>322217</v>
      </c>
      <c r="BN15" s="131">
        <f t="shared" si="0"/>
        <v>4.6849059607468657E-2</v>
      </c>
      <c r="BO15" s="130">
        <v>336393</v>
      </c>
      <c r="BP15" s="131">
        <f t="shared" si="1"/>
        <v>9.2905388941412648E-2</v>
      </c>
      <c r="BQ15" s="130">
        <v>355154</v>
      </c>
      <c r="BR15" s="131">
        <f t="shared" si="28"/>
        <v>0.1538578998495761</v>
      </c>
      <c r="BS15" s="130">
        <v>363987</v>
      </c>
      <c r="BT15" s="131">
        <f t="shared" si="28"/>
        <v>0.18255538553007344</v>
      </c>
      <c r="BU15" s="104"/>
      <c r="BV15" s="130">
        <v>363987</v>
      </c>
      <c r="BW15" s="130">
        <v>363581</v>
      </c>
      <c r="BX15" s="131">
        <f t="shared" si="2"/>
        <v>-1.1154244519722134E-3</v>
      </c>
      <c r="BY15" s="130">
        <v>387287</v>
      </c>
      <c r="BZ15" s="131">
        <f t="shared" si="29"/>
        <v>6.401327519938893E-2</v>
      </c>
      <c r="CA15" s="130" t="e">
        <v>#N/A</v>
      </c>
      <c r="CB15" s="131" t="str">
        <f t="shared" si="3"/>
        <v>N/A</v>
      </c>
      <c r="CC15" s="130" t="e">
        <v>#N/A</v>
      </c>
      <c r="CD15" s="131" t="str">
        <f t="shared" si="4"/>
        <v>N/A</v>
      </c>
    </row>
    <row r="16" spans="1:82" outlineLevel="1">
      <c r="A16" s="43" t="s">
        <v>282</v>
      </c>
      <c r="B16" s="129" t="s">
        <v>73</v>
      </c>
      <c r="C16" s="129" t="s">
        <v>74</v>
      </c>
      <c r="D16" s="130">
        <v>3005793</v>
      </c>
      <c r="E16" s="130">
        <v>3380573</v>
      </c>
      <c r="F16" s="131">
        <f t="shared" si="5"/>
        <v>0.12468589819724785</v>
      </c>
      <c r="G16" s="130">
        <v>3289315</v>
      </c>
      <c r="H16" s="131">
        <f t="shared" si="6"/>
        <v>9.432519138876172E-2</v>
      </c>
      <c r="I16" s="130">
        <v>11519682</v>
      </c>
      <c r="J16" s="131" t="str">
        <f t="shared" si="7"/>
        <v>N/A</v>
      </c>
      <c r="K16" s="130">
        <v>12469894</v>
      </c>
      <c r="L16" s="131" t="str">
        <f t="shared" si="8"/>
        <v>N/A</v>
      </c>
      <c r="M16" s="131"/>
      <c r="N16" s="130">
        <v>12469894</v>
      </c>
      <c r="O16" s="130">
        <v>12466217</v>
      </c>
      <c r="P16" s="131">
        <f t="shared" si="9"/>
        <v>-2.9487018895268946E-4</v>
      </c>
      <c r="Q16" s="130">
        <v>13531668</v>
      </c>
      <c r="R16" s="131">
        <f t="shared" si="10"/>
        <v>8.5146994834118139E-2</v>
      </c>
      <c r="S16" s="130">
        <v>13546412</v>
      </c>
      <c r="T16" s="131">
        <f t="shared" si="11"/>
        <v>8.6329362543097865E-2</v>
      </c>
      <c r="U16" s="130">
        <v>12256656</v>
      </c>
      <c r="V16" s="131">
        <f t="shared" si="12"/>
        <v>-1.7100225551235693E-2</v>
      </c>
      <c r="W16" s="131"/>
      <c r="X16" s="130">
        <v>12256656</v>
      </c>
      <c r="Y16" s="130">
        <v>12042280</v>
      </c>
      <c r="Z16" s="131">
        <f t="shared" si="13"/>
        <v>-1.7490578180541227E-2</v>
      </c>
      <c r="AA16" s="130">
        <v>12096870</v>
      </c>
      <c r="AB16" s="131">
        <f t="shared" si="14"/>
        <v>-1.3036671666399102E-2</v>
      </c>
      <c r="AC16" s="130">
        <v>12225481</v>
      </c>
      <c r="AD16" s="131">
        <f t="shared" si="15"/>
        <v>-2.5435159475798441E-3</v>
      </c>
      <c r="AE16" s="130">
        <v>12505418</v>
      </c>
      <c r="AF16" s="131">
        <f t="shared" si="16"/>
        <v>2.029607423101365E-2</v>
      </c>
      <c r="AG16" s="131"/>
      <c r="AH16" s="130">
        <v>12505418</v>
      </c>
      <c r="AI16" s="130">
        <v>11803092</v>
      </c>
      <c r="AJ16" s="131">
        <f t="shared" si="17"/>
        <v>-5.616173725660345E-2</v>
      </c>
      <c r="AK16" s="130">
        <v>10745629</v>
      </c>
      <c r="AL16" s="131">
        <f t="shared" si="18"/>
        <v>-0.14072212540196583</v>
      </c>
      <c r="AM16" s="130">
        <v>10694519</v>
      </c>
      <c r="AN16" s="131">
        <f t="shared" si="19"/>
        <v>-0.14480915392032478</v>
      </c>
      <c r="AO16" s="130">
        <v>12317515</v>
      </c>
      <c r="AP16" s="131">
        <f t="shared" si="20"/>
        <v>-1.5025727248781262E-2</v>
      </c>
      <c r="AQ16" s="131"/>
      <c r="AR16" s="130">
        <v>12317515</v>
      </c>
      <c r="AS16" s="132">
        <v>11917520</v>
      </c>
      <c r="AT16" s="131">
        <f t="shared" si="21"/>
        <v>-3.2473676711576971E-2</v>
      </c>
      <c r="AU16" s="132">
        <v>12435528</v>
      </c>
      <c r="AV16" s="131">
        <f t="shared" si="22"/>
        <v>9.5809097857806336E-3</v>
      </c>
      <c r="AW16" s="130">
        <v>3911915</v>
      </c>
      <c r="AX16" s="131">
        <f t="shared" si="23"/>
        <v>-0.6824103725467352</v>
      </c>
      <c r="AY16" s="130">
        <v>3845092</v>
      </c>
      <c r="AZ16" s="131">
        <f t="shared" si="24"/>
        <v>-0.68783541160696782</v>
      </c>
      <c r="BA16" s="131"/>
      <c r="BB16" s="130">
        <v>3845092</v>
      </c>
      <c r="BC16" s="132">
        <v>3923514</v>
      </c>
      <c r="BD16" s="131">
        <f t="shared" si="25"/>
        <v>2.0395350748434682E-2</v>
      </c>
      <c r="BE16" s="132">
        <v>3821120</v>
      </c>
      <c r="BF16" s="131">
        <f t="shared" si="25"/>
        <v>-6.2344412045277631E-3</v>
      </c>
      <c r="BG16" s="130">
        <v>3849537</v>
      </c>
      <c r="BH16" s="131">
        <f t="shared" ref="BH16" si="48">IFERROR(IF((ABS((BG16/$BB16)-1))&lt;100%,(BG16/$BB16)-1,"N/A"),"N/A")</f>
        <v>1.156019153768062E-3</v>
      </c>
      <c r="BI16" s="130">
        <v>3707602</v>
      </c>
      <c r="BJ16" s="131">
        <f t="shared" ref="BJ16" si="49">IFERROR(IF((ABS((BI16/$BB16)-1))&lt;100%,(BI16/$BB16)-1,"N/A"),"N/A")</f>
        <v>-3.5757271867617235E-2</v>
      </c>
      <c r="BL16" s="130">
        <v>3707602</v>
      </c>
      <c r="BM16" s="130">
        <v>3817718</v>
      </c>
      <c r="BN16" s="131">
        <f t="shared" si="0"/>
        <v>2.9700059499374598E-2</v>
      </c>
      <c r="BO16" s="130">
        <v>3835168</v>
      </c>
      <c r="BP16" s="131">
        <f t="shared" si="1"/>
        <v>3.4406605671266854E-2</v>
      </c>
      <c r="BQ16" s="130">
        <v>3941416</v>
      </c>
      <c r="BR16" s="131">
        <f t="shared" si="28"/>
        <v>6.3063403245547933E-2</v>
      </c>
      <c r="BS16" s="130">
        <v>4024697</v>
      </c>
      <c r="BT16" s="131">
        <f t="shared" si="28"/>
        <v>8.5525630852502532E-2</v>
      </c>
      <c r="BU16" s="104"/>
      <c r="BV16" s="130">
        <v>4024697</v>
      </c>
      <c r="BW16" s="130">
        <v>3996857</v>
      </c>
      <c r="BX16" s="131">
        <f t="shared" si="2"/>
        <v>-6.9172909165584606E-3</v>
      </c>
      <c r="BY16" s="130">
        <v>4135351</v>
      </c>
      <c r="BZ16" s="131">
        <f t="shared" si="29"/>
        <v>2.7493746734226221E-2</v>
      </c>
      <c r="CA16" s="130" t="e">
        <v>#N/A</v>
      </c>
      <c r="CB16" s="131" t="str">
        <f t="shared" si="3"/>
        <v>N/A</v>
      </c>
      <c r="CC16" s="130" t="e">
        <v>#N/A</v>
      </c>
      <c r="CD16" s="131" t="str">
        <f t="shared" si="4"/>
        <v>N/A</v>
      </c>
    </row>
    <row r="17" spans="1:82" outlineLevel="1">
      <c r="A17" s="43" t="s">
        <v>283</v>
      </c>
      <c r="B17" s="129" t="s">
        <v>76</v>
      </c>
      <c r="C17" s="129" t="s">
        <v>216</v>
      </c>
      <c r="D17" s="130">
        <v>754775</v>
      </c>
      <c r="E17" s="130">
        <v>651690</v>
      </c>
      <c r="F17" s="131">
        <f t="shared" si="5"/>
        <v>-0.13657712563346691</v>
      </c>
      <c r="G17" s="130">
        <v>743953</v>
      </c>
      <c r="H17" s="131">
        <f t="shared" si="6"/>
        <v>-1.4338047762578299E-2</v>
      </c>
      <c r="I17" s="130">
        <v>841046</v>
      </c>
      <c r="J17" s="131">
        <f t="shared" si="7"/>
        <v>0.11430028816534721</v>
      </c>
      <c r="K17" s="130">
        <v>1126410</v>
      </c>
      <c r="L17" s="131">
        <f t="shared" si="8"/>
        <v>0.49237852340101362</v>
      </c>
      <c r="M17" s="131"/>
      <c r="N17" s="130">
        <v>1126410</v>
      </c>
      <c r="O17" s="130">
        <v>1158986</v>
      </c>
      <c r="P17" s="131">
        <f t="shared" si="9"/>
        <v>2.8920197796539426E-2</v>
      </c>
      <c r="Q17" s="130">
        <v>1164246</v>
      </c>
      <c r="R17" s="131">
        <f t="shared" si="10"/>
        <v>3.3589900657842175E-2</v>
      </c>
      <c r="S17" s="130">
        <v>1425269</v>
      </c>
      <c r="T17" s="131">
        <f t="shared" si="11"/>
        <v>0.26531991015704759</v>
      </c>
      <c r="U17" s="130">
        <v>1843593</v>
      </c>
      <c r="V17" s="131">
        <f t="shared" si="12"/>
        <v>0.63669800516685759</v>
      </c>
      <c r="W17" s="131"/>
      <c r="X17" s="130">
        <v>1843593</v>
      </c>
      <c r="Y17" s="130">
        <v>1900829</v>
      </c>
      <c r="Z17" s="131">
        <f t="shared" si="13"/>
        <v>3.1045897874422357E-2</v>
      </c>
      <c r="AA17" s="130">
        <v>1945025</v>
      </c>
      <c r="AB17" s="131">
        <f t="shared" si="14"/>
        <v>5.5018651079712377E-2</v>
      </c>
      <c r="AC17" s="130">
        <v>1957251</v>
      </c>
      <c r="AD17" s="131">
        <f t="shared" si="15"/>
        <v>6.1650266626093631E-2</v>
      </c>
      <c r="AE17" s="130">
        <v>1496873</v>
      </c>
      <c r="AF17" s="131">
        <f t="shared" si="16"/>
        <v>-0.18806753985288505</v>
      </c>
      <c r="AG17" s="131"/>
      <c r="AH17" s="130">
        <v>1496873</v>
      </c>
      <c r="AI17" s="130">
        <v>1487303</v>
      </c>
      <c r="AJ17" s="131">
        <f t="shared" si="17"/>
        <v>-6.3933279576824376E-3</v>
      </c>
      <c r="AK17" s="130">
        <v>1453201</v>
      </c>
      <c r="AL17" s="131">
        <f t="shared" si="18"/>
        <v>-2.9175487833637215E-2</v>
      </c>
      <c r="AM17" s="130">
        <v>1460440</v>
      </c>
      <c r="AN17" s="131">
        <f t="shared" si="19"/>
        <v>-2.4339406215490578E-2</v>
      </c>
      <c r="AO17" s="130">
        <v>1633625</v>
      </c>
      <c r="AP17" s="131">
        <f t="shared" si="20"/>
        <v>9.1358451919434813E-2</v>
      </c>
      <c r="AQ17" s="131"/>
      <c r="AR17" s="130">
        <v>1633625</v>
      </c>
      <c r="AS17" s="132">
        <v>1621003</v>
      </c>
      <c r="AT17" s="131">
        <f t="shared" si="21"/>
        <v>-7.7263753921493761E-3</v>
      </c>
      <c r="AU17" s="132">
        <v>1649343</v>
      </c>
      <c r="AV17" s="131">
        <f t="shared" si="22"/>
        <v>9.6215471726988078E-3</v>
      </c>
      <c r="AW17" s="130">
        <v>1617045</v>
      </c>
      <c r="AX17" s="131">
        <f t="shared" si="23"/>
        <v>-1.014920804958297E-2</v>
      </c>
      <c r="AY17" s="130">
        <v>1626220</v>
      </c>
      <c r="AZ17" s="131">
        <f t="shared" si="24"/>
        <v>-4.5328640293824662E-3</v>
      </c>
      <c r="BA17" s="131"/>
      <c r="BB17" s="130">
        <v>1626220</v>
      </c>
      <c r="BC17" s="132">
        <v>1676931</v>
      </c>
      <c r="BD17" s="131">
        <f t="shared" si="25"/>
        <v>3.1183357725276917E-2</v>
      </c>
      <c r="BE17" s="132">
        <v>1643523</v>
      </c>
      <c r="BF17" s="131">
        <f t="shared" si="25"/>
        <v>1.0640011806520633E-2</v>
      </c>
      <c r="BG17" s="130">
        <v>1623802</v>
      </c>
      <c r="BH17" s="131">
        <f t="shared" ref="BH17" si="50">IFERROR(IF((ABS((BG17/$BB17)-1))&lt;100%,(BG17/$BB17)-1,"N/A"),"N/A")</f>
        <v>-1.4868836934731622E-3</v>
      </c>
      <c r="BI17" s="130">
        <v>1578746</v>
      </c>
      <c r="BJ17" s="131">
        <f t="shared" ref="BJ17" si="51">IFERROR(IF((ABS((BI17/$BB17)-1))&lt;100%,(BI17/$BB17)-1,"N/A"),"N/A")</f>
        <v>-2.919285213562739E-2</v>
      </c>
      <c r="BL17" s="130">
        <v>1578746</v>
      </c>
      <c r="BM17" s="130">
        <v>1655773</v>
      </c>
      <c r="BN17" s="131">
        <f t="shared" si="0"/>
        <v>4.8789989016599256E-2</v>
      </c>
      <c r="BO17" s="130">
        <v>1668252</v>
      </c>
      <c r="BP17" s="131">
        <f t="shared" si="1"/>
        <v>5.669436375452408E-2</v>
      </c>
      <c r="BQ17" s="130">
        <v>1629064</v>
      </c>
      <c r="BR17" s="131">
        <f t="shared" si="28"/>
        <v>3.1872131425827899E-2</v>
      </c>
      <c r="BS17" s="130">
        <v>1656245</v>
      </c>
      <c r="BT17" s="131">
        <f t="shared" si="28"/>
        <v>4.9088960478759658E-2</v>
      </c>
      <c r="BU17" s="104"/>
      <c r="BV17" s="130">
        <v>1656245</v>
      </c>
      <c r="BW17" s="130">
        <v>1668852</v>
      </c>
      <c r="BX17" s="131">
        <f t="shared" si="2"/>
        <v>7.6117965639141971E-3</v>
      </c>
      <c r="BY17" s="130">
        <v>1732198</v>
      </c>
      <c r="BZ17" s="131">
        <f t="shared" si="29"/>
        <v>4.585855353525603E-2</v>
      </c>
      <c r="CA17" s="130" t="e">
        <v>#N/A</v>
      </c>
      <c r="CB17" s="131" t="str">
        <f t="shared" si="3"/>
        <v>N/A</v>
      </c>
      <c r="CC17" s="130" t="e">
        <v>#N/A</v>
      </c>
      <c r="CD17" s="131" t="str">
        <f t="shared" si="4"/>
        <v>N/A</v>
      </c>
    </row>
    <row r="18" spans="1:82" outlineLevel="1">
      <c r="A18" s="43" t="s">
        <v>284</v>
      </c>
      <c r="B18" s="134" t="s">
        <v>79</v>
      </c>
      <c r="C18" s="134" t="s">
        <v>80</v>
      </c>
      <c r="D18" s="135">
        <v>0</v>
      </c>
      <c r="E18" s="135">
        <v>0</v>
      </c>
      <c r="F18" s="55" t="str">
        <f t="shared" si="5"/>
        <v>N/A</v>
      </c>
      <c r="G18" s="135">
        <v>0</v>
      </c>
      <c r="H18" s="55" t="str">
        <f t="shared" si="6"/>
        <v>N/A</v>
      </c>
      <c r="I18" s="135">
        <v>0</v>
      </c>
      <c r="J18" s="55" t="str">
        <f t="shared" si="7"/>
        <v>N/A</v>
      </c>
      <c r="K18" s="135">
        <v>0</v>
      </c>
      <c r="L18" s="55" t="str">
        <f t="shared" si="8"/>
        <v>N/A</v>
      </c>
      <c r="M18" s="55"/>
      <c r="N18" s="135">
        <v>0</v>
      </c>
      <c r="O18" s="135">
        <v>0</v>
      </c>
      <c r="P18" s="55" t="str">
        <f t="shared" si="9"/>
        <v>N/A</v>
      </c>
      <c r="Q18" s="135">
        <v>0</v>
      </c>
      <c r="R18" s="55" t="str">
        <f t="shared" si="10"/>
        <v>N/A</v>
      </c>
      <c r="S18" s="135">
        <v>0</v>
      </c>
      <c r="T18" s="55" t="str">
        <f t="shared" si="11"/>
        <v>N/A</v>
      </c>
      <c r="U18" s="135">
        <v>0</v>
      </c>
      <c r="V18" s="55" t="str">
        <f t="shared" si="12"/>
        <v>N/A</v>
      </c>
      <c r="W18" s="55"/>
      <c r="X18" s="135">
        <v>0</v>
      </c>
      <c r="Y18" s="135">
        <v>0</v>
      </c>
      <c r="Z18" s="55" t="str">
        <f t="shared" si="13"/>
        <v>N/A</v>
      </c>
      <c r="AA18" s="135">
        <v>0</v>
      </c>
      <c r="AB18" s="55" t="str">
        <f t="shared" si="14"/>
        <v>N/A</v>
      </c>
      <c r="AC18" s="135">
        <v>0</v>
      </c>
      <c r="AD18" s="55" t="str">
        <f t="shared" si="15"/>
        <v>N/A</v>
      </c>
      <c r="AE18" s="135">
        <v>0</v>
      </c>
      <c r="AF18" s="55" t="str">
        <f t="shared" si="16"/>
        <v>N/A</v>
      </c>
      <c r="AG18" s="55"/>
      <c r="AH18" s="135">
        <v>0</v>
      </c>
      <c r="AI18" s="135">
        <v>0</v>
      </c>
      <c r="AJ18" s="55" t="str">
        <f t="shared" si="17"/>
        <v>N/A</v>
      </c>
      <c r="AK18" s="135">
        <v>0</v>
      </c>
      <c r="AL18" s="55" t="str">
        <f t="shared" si="18"/>
        <v>N/A</v>
      </c>
      <c r="AM18" s="135">
        <v>0</v>
      </c>
      <c r="AN18" s="55" t="str">
        <f t="shared" si="19"/>
        <v>N/A</v>
      </c>
      <c r="AO18" s="135">
        <v>5141400</v>
      </c>
      <c r="AP18" s="55" t="str">
        <f t="shared" si="20"/>
        <v>N/A</v>
      </c>
      <c r="AQ18" s="55"/>
      <c r="AR18" s="135">
        <v>5141400</v>
      </c>
      <c r="AS18" s="136">
        <v>4507515</v>
      </c>
      <c r="AT18" s="55">
        <f t="shared" si="21"/>
        <v>-0.12329034893219748</v>
      </c>
      <c r="AU18" s="136">
        <v>4986307</v>
      </c>
      <c r="AV18" s="55">
        <f t="shared" si="22"/>
        <v>-3.0165519119305984E-2</v>
      </c>
      <c r="AW18" s="135">
        <v>1142142</v>
      </c>
      <c r="AX18" s="55">
        <f t="shared" si="23"/>
        <v>-0.77785389193604848</v>
      </c>
      <c r="AY18" s="135">
        <v>1303648</v>
      </c>
      <c r="AZ18" s="55">
        <f t="shared" si="24"/>
        <v>-0.74644104718559146</v>
      </c>
      <c r="BA18" s="55"/>
      <c r="BB18" s="135">
        <v>1303648</v>
      </c>
      <c r="BC18" s="136">
        <v>1276959</v>
      </c>
      <c r="BD18" s="55">
        <f t="shared" si="25"/>
        <v>-2.0472550872628226E-2</v>
      </c>
      <c r="BE18" s="136">
        <v>1858148</v>
      </c>
      <c r="BF18" s="55">
        <f t="shared" si="25"/>
        <v>0.42534487837207591</v>
      </c>
      <c r="BG18" s="135">
        <v>1360174</v>
      </c>
      <c r="BH18" s="55">
        <f t="shared" ref="BH18" si="52">IFERROR(IF((ABS((BG18/$BB18)-1))&lt;100%,(BG18/$BB18)-1,"N/A"),"N/A")</f>
        <v>4.3359864012371352E-2</v>
      </c>
      <c r="BI18" s="135">
        <v>1317545</v>
      </c>
      <c r="BJ18" s="55">
        <f t="shared" ref="BJ18" si="53">IFERROR(IF((ABS((BI18/$BB18)-1))&lt;100%,(BI18/$BB18)-1,"N/A"),"N/A")</f>
        <v>1.0660086158226667E-2</v>
      </c>
      <c r="BL18" s="135">
        <v>1317545</v>
      </c>
      <c r="BM18" s="135">
        <v>1323591</v>
      </c>
      <c r="BN18" s="55">
        <f t="shared" si="0"/>
        <v>4.588837572910176E-3</v>
      </c>
      <c r="BO18" s="135">
        <v>1305758</v>
      </c>
      <c r="BP18" s="55">
        <f t="shared" si="1"/>
        <v>-8.9461840013054239E-3</v>
      </c>
      <c r="BQ18" s="135">
        <v>1282236</v>
      </c>
      <c r="BR18" s="55">
        <f t="shared" si="28"/>
        <v>-2.6799084661244921E-2</v>
      </c>
      <c r="BS18" s="135">
        <v>1370512</v>
      </c>
      <c r="BT18" s="55">
        <f t="shared" si="28"/>
        <v>4.0201283447624192E-2</v>
      </c>
      <c r="BU18" s="104"/>
      <c r="BV18" s="135">
        <v>1370512</v>
      </c>
      <c r="BW18" s="135">
        <v>1441077</v>
      </c>
      <c r="BX18" s="55">
        <f t="shared" si="2"/>
        <v>5.1488057018107103E-2</v>
      </c>
      <c r="BY18" s="135">
        <v>1421952</v>
      </c>
      <c r="BZ18" s="55">
        <f t="shared" si="29"/>
        <v>3.7533418167808863E-2</v>
      </c>
      <c r="CA18" s="135" t="e">
        <v>#N/A</v>
      </c>
      <c r="CB18" s="55" t="str">
        <f t="shared" si="3"/>
        <v>N/A</v>
      </c>
      <c r="CC18" s="135" t="e">
        <v>#N/A</v>
      </c>
      <c r="CD18" s="55" t="str">
        <f t="shared" si="4"/>
        <v>N/A</v>
      </c>
    </row>
    <row r="19" spans="1:82" outlineLevel="1">
      <c r="A19" s="43" t="s">
        <v>285</v>
      </c>
      <c r="B19" s="129" t="s">
        <v>81</v>
      </c>
      <c r="C19" s="129" t="s">
        <v>82</v>
      </c>
      <c r="D19" s="130">
        <v>1052157</v>
      </c>
      <c r="E19" s="130">
        <v>12445</v>
      </c>
      <c r="F19" s="131">
        <f t="shared" si="5"/>
        <v>-0.98817191730891873</v>
      </c>
      <c r="G19" s="130">
        <v>7827</v>
      </c>
      <c r="H19" s="131">
        <f t="shared" si="6"/>
        <v>-0.99256099612510296</v>
      </c>
      <c r="I19" s="130">
        <v>379214</v>
      </c>
      <c r="J19" s="131">
        <f t="shared" si="7"/>
        <v>-0.63958420653951831</v>
      </c>
      <c r="K19" s="130">
        <v>304102</v>
      </c>
      <c r="L19" s="131">
        <f t="shared" si="8"/>
        <v>-0.71097279208331077</v>
      </c>
      <c r="M19" s="131"/>
      <c r="N19" s="130">
        <v>304102</v>
      </c>
      <c r="O19" s="130">
        <v>353064</v>
      </c>
      <c r="P19" s="131">
        <f t="shared" si="9"/>
        <v>0.16100518904841143</v>
      </c>
      <c r="Q19" s="130">
        <v>403234</v>
      </c>
      <c r="R19" s="131">
        <f t="shared" si="10"/>
        <v>0.32598272947892482</v>
      </c>
      <c r="S19" s="130">
        <v>413694</v>
      </c>
      <c r="T19" s="131">
        <f t="shared" si="11"/>
        <v>0.36037908333388136</v>
      </c>
      <c r="U19" s="130">
        <v>1068087</v>
      </c>
      <c r="V19" s="131" t="str">
        <f t="shared" si="12"/>
        <v>N/A</v>
      </c>
      <c r="W19" s="131"/>
      <c r="X19" s="130">
        <v>1068087</v>
      </c>
      <c r="Y19" s="130">
        <v>998765</v>
      </c>
      <c r="Z19" s="131">
        <f t="shared" si="13"/>
        <v>-6.4902952662095892E-2</v>
      </c>
      <c r="AA19" s="130">
        <v>925629</v>
      </c>
      <c r="AB19" s="131">
        <f t="shared" si="14"/>
        <v>-0.13337677548739002</v>
      </c>
      <c r="AC19" s="130">
        <v>915086</v>
      </c>
      <c r="AD19" s="131">
        <f t="shared" si="15"/>
        <v>-0.14324769424213568</v>
      </c>
      <c r="AE19" s="130">
        <v>817299</v>
      </c>
      <c r="AF19" s="131">
        <f t="shared" si="16"/>
        <v>-0.23480109766339263</v>
      </c>
      <c r="AG19" s="131"/>
      <c r="AH19" s="130">
        <v>817299</v>
      </c>
      <c r="AI19" s="130">
        <v>741287</v>
      </c>
      <c r="AJ19" s="131">
        <f t="shared" si="17"/>
        <v>-9.3003906770961375E-2</v>
      </c>
      <c r="AK19" s="130">
        <v>695077</v>
      </c>
      <c r="AL19" s="131">
        <f t="shared" si="18"/>
        <v>-0.14954380220702579</v>
      </c>
      <c r="AM19" s="130">
        <v>676782</v>
      </c>
      <c r="AN19" s="131">
        <f t="shared" si="19"/>
        <v>-0.17192851086322136</v>
      </c>
      <c r="AO19" s="130">
        <v>804400</v>
      </c>
      <c r="AP19" s="131">
        <f t="shared" si="20"/>
        <v>-1.5782473733602975E-2</v>
      </c>
      <c r="AQ19" s="131"/>
      <c r="AR19" s="130">
        <v>804400</v>
      </c>
      <c r="AS19" s="132">
        <v>739916</v>
      </c>
      <c r="AT19" s="131">
        <f t="shared" si="21"/>
        <v>-8.0164097463948258E-2</v>
      </c>
      <c r="AU19" s="132">
        <v>758740</v>
      </c>
      <c r="AV19" s="131">
        <f t="shared" si="22"/>
        <v>-5.6762804574838399E-2</v>
      </c>
      <c r="AW19" s="130">
        <v>225000</v>
      </c>
      <c r="AX19" s="131">
        <f t="shared" si="23"/>
        <v>-0.72028841372451513</v>
      </c>
      <c r="AY19" s="130">
        <v>210487</v>
      </c>
      <c r="AZ19" s="131">
        <f t="shared" si="24"/>
        <v>-0.73833043262058684</v>
      </c>
      <c r="BA19" s="131"/>
      <c r="BB19" s="130">
        <v>210487</v>
      </c>
      <c r="BC19" s="132">
        <v>197090</v>
      </c>
      <c r="BD19" s="131">
        <f t="shared" si="25"/>
        <v>-6.364763619605962E-2</v>
      </c>
      <c r="BE19" s="132">
        <v>195050</v>
      </c>
      <c r="BF19" s="131">
        <f t="shared" si="25"/>
        <v>-7.3339446141566955E-2</v>
      </c>
      <c r="BG19" s="130">
        <v>260888</v>
      </c>
      <c r="BH19" s="131">
        <f t="shared" ref="BH19" si="54">IFERROR(IF((ABS((BG19/$BB19)-1))&lt;100%,(BG19/$BB19)-1,"N/A"),"N/A")</f>
        <v>0.23944946718799742</v>
      </c>
      <c r="BI19" s="130">
        <v>267657</v>
      </c>
      <c r="BJ19" s="131">
        <f t="shared" ref="BJ19" si="55">IFERROR(IF((ABS((BI19/$BB19)-1))&lt;100%,(BI19/$BB19)-1,"N/A"),"N/A")</f>
        <v>0.27160822283561448</v>
      </c>
      <c r="BL19" s="130">
        <v>267657</v>
      </c>
      <c r="BM19" s="130">
        <v>295075</v>
      </c>
      <c r="BN19" s="131">
        <f t="shared" si="0"/>
        <v>0.10243707431526161</v>
      </c>
      <c r="BO19" s="130">
        <v>285957</v>
      </c>
      <c r="BP19" s="131">
        <f t="shared" si="1"/>
        <v>6.8371086876113818E-2</v>
      </c>
      <c r="BQ19" s="130">
        <v>297728</v>
      </c>
      <c r="BR19" s="131">
        <f t="shared" si="28"/>
        <v>0.11234901384981533</v>
      </c>
      <c r="BS19" s="130">
        <v>289391</v>
      </c>
      <c r="BT19" s="131">
        <f t="shared" si="28"/>
        <v>8.1200940009041433E-2</v>
      </c>
      <c r="BU19" s="104"/>
      <c r="BV19" s="130">
        <v>289391</v>
      </c>
      <c r="BW19" s="130">
        <v>296072</v>
      </c>
      <c r="BX19" s="131">
        <f t="shared" si="2"/>
        <v>2.3086412500734399E-2</v>
      </c>
      <c r="BY19" s="130">
        <v>297129</v>
      </c>
      <c r="BZ19" s="131">
        <f t="shared" si="29"/>
        <v>2.6738910332387622E-2</v>
      </c>
      <c r="CA19" s="130" t="e">
        <v>#N/A</v>
      </c>
      <c r="CB19" s="131" t="str">
        <f t="shared" si="3"/>
        <v>N/A</v>
      </c>
      <c r="CC19" s="130" t="e">
        <v>#N/A</v>
      </c>
      <c r="CD19" s="131" t="str">
        <f t="shared" si="4"/>
        <v>N/A</v>
      </c>
    </row>
    <row r="20" spans="1:82" outlineLevel="1">
      <c r="A20" s="43" t="s">
        <v>286</v>
      </c>
      <c r="B20" s="129" t="s">
        <v>212</v>
      </c>
      <c r="C20" s="129" t="s">
        <v>214</v>
      </c>
      <c r="D20" s="130">
        <v>28719</v>
      </c>
      <c r="E20" s="130">
        <v>59802</v>
      </c>
      <c r="F20" s="131" t="str">
        <f t="shared" si="5"/>
        <v>N/A</v>
      </c>
      <c r="G20" s="130">
        <v>57480</v>
      </c>
      <c r="H20" s="131" t="str">
        <f t="shared" si="6"/>
        <v>N/A</v>
      </c>
      <c r="I20" s="130">
        <v>488521</v>
      </c>
      <c r="J20" s="131" t="str">
        <f t="shared" si="7"/>
        <v>N/A</v>
      </c>
      <c r="K20" s="130">
        <v>399048</v>
      </c>
      <c r="L20" s="131" t="str">
        <f t="shared" si="8"/>
        <v>N/A</v>
      </c>
      <c r="M20" s="131"/>
      <c r="N20" s="130">
        <v>399048</v>
      </c>
      <c r="O20" s="130">
        <v>2425596</v>
      </c>
      <c r="P20" s="131" t="str">
        <f t="shared" si="9"/>
        <v>N/A</v>
      </c>
      <c r="Q20" s="130">
        <v>2073217</v>
      </c>
      <c r="R20" s="131" t="str">
        <f t="shared" si="10"/>
        <v>N/A</v>
      </c>
      <c r="S20" s="130">
        <v>1689424</v>
      </c>
      <c r="T20" s="131" t="str">
        <f t="shared" si="11"/>
        <v>N/A</v>
      </c>
      <c r="U20" s="130">
        <v>1456866</v>
      </c>
      <c r="V20" s="131" t="str">
        <f t="shared" si="12"/>
        <v>N/A</v>
      </c>
      <c r="W20" s="131"/>
      <c r="X20" s="130">
        <v>1456866</v>
      </c>
      <c r="Y20" s="130">
        <v>1424705</v>
      </c>
      <c r="Z20" s="131">
        <f t="shared" si="13"/>
        <v>-2.2075468848885227E-2</v>
      </c>
      <c r="AA20" s="130">
        <v>1560137</v>
      </c>
      <c r="AB20" s="131">
        <f t="shared" si="14"/>
        <v>7.0885723189366701E-2</v>
      </c>
      <c r="AC20" s="130">
        <v>0</v>
      </c>
      <c r="AD20" s="131" t="str">
        <f t="shared" si="15"/>
        <v>N/A</v>
      </c>
      <c r="AE20" s="130">
        <v>471490</v>
      </c>
      <c r="AF20" s="131">
        <f t="shared" si="16"/>
        <v>-0.67636694109135642</v>
      </c>
      <c r="AG20" s="131"/>
      <c r="AH20" s="130">
        <v>471490</v>
      </c>
      <c r="AI20" s="130">
        <v>1576808</v>
      </c>
      <c r="AJ20" s="131" t="str">
        <f t="shared" si="17"/>
        <v>N/A</v>
      </c>
      <c r="AK20" s="130">
        <v>1730349</v>
      </c>
      <c r="AL20" s="131" t="str">
        <f t="shared" si="18"/>
        <v>N/A</v>
      </c>
      <c r="AM20" s="130">
        <v>1766631</v>
      </c>
      <c r="AN20" s="131" t="str">
        <f t="shared" si="19"/>
        <v>N/A</v>
      </c>
      <c r="AO20" s="130">
        <v>133991</v>
      </c>
      <c r="AP20" s="131">
        <f t="shared" si="20"/>
        <v>-0.7158136970031177</v>
      </c>
      <c r="AQ20" s="131"/>
      <c r="AR20" s="130">
        <v>133991</v>
      </c>
      <c r="AS20" s="132">
        <v>852508</v>
      </c>
      <c r="AT20" s="131" t="str">
        <f t="shared" si="21"/>
        <v>N/A</v>
      </c>
      <c r="AU20" s="132">
        <v>779502</v>
      </c>
      <c r="AV20" s="131" t="str">
        <f t="shared" si="22"/>
        <v>N/A</v>
      </c>
      <c r="AW20" s="130">
        <v>176342</v>
      </c>
      <c r="AX20" s="131">
        <f t="shared" si="23"/>
        <v>0.31607346762095956</v>
      </c>
      <c r="AY20" s="130">
        <v>177269</v>
      </c>
      <c r="AZ20" s="131">
        <f t="shared" si="24"/>
        <v>0.32299184273570614</v>
      </c>
      <c r="BA20" s="131"/>
      <c r="BB20" s="130">
        <v>177269</v>
      </c>
      <c r="BC20" s="132">
        <v>184840</v>
      </c>
      <c r="BD20" s="131">
        <f t="shared" si="25"/>
        <v>4.2709103114475733E-2</v>
      </c>
      <c r="BE20" s="132">
        <v>207671</v>
      </c>
      <c r="BF20" s="131">
        <f t="shared" si="25"/>
        <v>0.17150206747936747</v>
      </c>
      <c r="BG20" s="130">
        <v>235173</v>
      </c>
      <c r="BH20" s="131">
        <f t="shared" ref="BH20" si="56">IFERROR(IF((ABS((BG20/$BB20)-1))&lt;100%,(BG20/$BB20)-1,"N/A"),"N/A")</f>
        <v>0.32664481663460609</v>
      </c>
      <c r="BI20" s="130">
        <v>234712</v>
      </c>
      <c r="BJ20" s="131">
        <f t="shared" ref="BJ20" si="57">IFERROR(IF((ABS((BI20/$BB20)-1))&lt;100%,(BI20/$BB20)-1,"N/A"),"N/A")</f>
        <v>0.32404424913549468</v>
      </c>
      <c r="BL20" s="130">
        <v>234712</v>
      </c>
      <c r="BM20" s="130">
        <v>214384</v>
      </c>
      <c r="BN20" s="131">
        <f t="shared" si="0"/>
        <v>-8.6608268857152559E-2</v>
      </c>
      <c r="BO20" s="130">
        <v>203242</v>
      </c>
      <c r="BP20" s="131">
        <f t="shared" si="1"/>
        <v>-0.13407921197041484</v>
      </c>
      <c r="BQ20" s="130">
        <v>216940</v>
      </c>
      <c r="BR20" s="131">
        <f t="shared" si="28"/>
        <v>-7.5718327141347741E-2</v>
      </c>
      <c r="BS20" s="130">
        <v>205161</v>
      </c>
      <c r="BT20" s="131">
        <f t="shared" si="28"/>
        <v>-0.12590323460240638</v>
      </c>
      <c r="BU20" s="104"/>
      <c r="BV20" s="130">
        <v>205161</v>
      </c>
      <c r="BW20" s="130">
        <v>176207</v>
      </c>
      <c r="BX20" s="131">
        <f t="shared" si="2"/>
        <v>-0.14112818713108244</v>
      </c>
      <c r="BY20" s="130">
        <v>180415</v>
      </c>
      <c r="BZ20" s="131">
        <f t="shared" si="29"/>
        <v>-0.12061746628257808</v>
      </c>
      <c r="CA20" s="130" t="e">
        <v>#N/A</v>
      </c>
      <c r="CB20" s="131" t="str">
        <f t="shared" si="3"/>
        <v>N/A</v>
      </c>
      <c r="CC20" s="130" t="e">
        <v>#N/A</v>
      </c>
      <c r="CD20" s="131" t="str">
        <f t="shared" si="4"/>
        <v>N/A</v>
      </c>
    </row>
    <row r="21" spans="1:82" outlineLevel="1">
      <c r="A21" s="43" t="s">
        <v>287</v>
      </c>
      <c r="B21" s="129" t="s">
        <v>57</v>
      </c>
      <c r="C21" s="129" t="s">
        <v>58</v>
      </c>
      <c r="D21" s="130">
        <v>0</v>
      </c>
      <c r="E21" s="130">
        <v>0</v>
      </c>
      <c r="F21" s="131" t="str">
        <f t="shared" si="5"/>
        <v>N/A</v>
      </c>
      <c r="G21" s="130">
        <v>0</v>
      </c>
      <c r="H21" s="131" t="str">
        <f t="shared" si="6"/>
        <v>N/A</v>
      </c>
      <c r="I21" s="130">
        <v>2088053</v>
      </c>
      <c r="J21" s="131" t="str">
        <f t="shared" si="7"/>
        <v>N/A</v>
      </c>
      <c r="K21" s="130">
        <v>1963916</v>
      </c>
      <c r="L21" s="131" t="str">
        <f t="shared" si="8"/>
        <v>N/A</v>
      </c>
      <c r="M21" s="131"/>
      <c r="N21" s="130">
        <v>1963916</v>
      </c>
      <c r="O21" s="130">
        <v>2044180</v>
      </c>
      <c r="P21" s="131">
        <f t="shared" si="9"/>
        <v>4.0869365084861053E-2</v>
      </c>
      <c r="Q21" s="130">
        <v>2250999</v>
      </c>
      <c r="R21" s="131">
        <f t="shared" si="10"/>
        <v>0.14617885897360172</v>
      </c>
      <c r="S21" s="130">
        <v>2007709</v>
      </c>
      <c r="T21" s="131">
        <f t="shared" si="11"/>
        <v>2.2298815224276458E-2</v>
      </c>
      <c r="U21" s="130">
        <v>581947</v>
      </c>
      <c r="V21" s="131">
        <f t="shared" si="12"/>
        <v>-0.70368029997209658</v>
      </c>
      <c r="W21" s="131"/>
      <c r="X21" s="130">
        <v>581947</v>
      </c>
      <c r="Y21" s="130">
        <v>601971</v>
      </c>
      <c r="Z21" s="131">
        <f t="shared" si="13"/>
        <v>3.440863171388453E-2</v>
      </c>
      <c r="AA21" s="130">
        <v>1178457</v>
      </c>
      <c r="AB21" s="131" t="str">
        <f t="shared" si="14"/>
        <v>N/A</v>
      </c>
      <c r="AC21" s="130">
        <v>1244388</v>
      </c>
      <c r="AD21" s="131" t="str">
        <f t="shared" si="15"/>
        <v>N/A</v>
      </c>
      <c r="AE21" s="130">
        <v>1575743</v>
      </c>
      <c r="AF21" s="131" t="str">
        <f t="shared" si="16"/>
        <v>N/A</v>
      </c>
      <c r="AG21" s="131"/>
      <c r="AH21" s="130">
        <v>1575743</v>
      </c>
      <c r="AI21" s="130">
        <v>1492606</v>
      </c>
      <c r="AJ21" s="131">
        <f t="shared" si="17"/>
        <v>-5.2760507265461443E-2</v>
      </c>
      <c r="AK21" s="130">
        <v>1776399</v>
      </c>
      <c r="AL21" s="131">
        <f t="shared" si="18"/>
        <v>0.1273405625155879</v>
      </c>
      <c r="AM21" s="130">
        <v>1973327</v>
      </c>
      <c r="AN21" s="131">
        <f t="shared" si="19"/>
        <v>0.25231525699305024</v>
      </c>
      <c r="AO21" s="130">
        <v>2302451</v>
      </c>
      <c r="AP21" s="131">
        <f t="shared" si="20"/>
        <v>0.4611843428782485</v>
      </c>
      <c r="AQ21" s="131"/>
      <c r="AR21" s="130">
        <v>2302451</v>
      </c>
      <c r="AS21" s="132">
        <v>2300939</v>
      </c>
      <c r="AT21" s="131">
        <f t="shared" si="21"/>
        <v>-6.566914996236628E-4</v>
      </c>
      <c r="AU21" s="132">
        <v>2421701</v>
      </c>
      <c r="AV21" s="131">
        <f t="shared" si="22"/>
        <v>5.1792633154842393E-2</v>
      </c>
      <c r="AW21" s="130">
        <v>0</v>
      </c>
      <c r="AX21" s="131" t="str">
        <f t="shared" si="23"/>
        <v>N/A</v>
      </c>
      <c r="AY21" s="130">
        <v>0</v>
      </c>
      <c r="AZ21" s="131" t="str">
        <f>IFERROR(IF((ABS((AY21/$AR21)-1))&lt;100%,(AY21/$AR21)-1,""),"")</f>
        <v/>
      </c>
      <c r="BA21" s="131"/>
      <c r="BB21" s="130">
        <v>0</v>
      </c>
      <c r="BC21" s="132">
        <v>0</v>
      </c>
      <c r="BD21" s="131" t="str">
        <f t="shared" si="25"/>
        <v>N/A</v>
      </c>
      <c r="BE21" s="132">
        <v>0</v>
      </c>
      <c r="BF21" s="131" t="str">
        <f>IFERROR(IF((ABS((BE21/$BB21)-1))&lt;100%,(BE21/$BB21)-1,"N/A"),"0")</f>
        <v>0</v>
      </c>
      <c r="BG21" s="130">
        <v>0</v>
      </c>
      <c r="BH21" s="131" t="str">
        <f t="shared" ref="BH21" si="58">IFERROR(IF((ABS((BG21/$BB21)-1))&lt;100%,(BG21/$BB21)-1,"N/A"),"N/A")</f>
        <v>N/A</v>
      </c>
      <c r="BI21" s="130">
        <v>0</v>
      </c>
      <c r="BJ21" s="131" t="str">
        <f t="shared" ref="BJ21" si="59">IFERROR(IF((ABS((BI21/$BB21)-1))&lt;100%,(BI21/$BB21)-1,"N/A"),"N/A")</f>
        <v>N/A</v>
      </c>
      <c r="BL21" s="130">
        <v>0</v>
      </c>
      <c r="BM21" s="130">
        <v>0</v>
      </c>
      <c r="BN21" s="131">
        <f>IFERROR(IF((ABS((BM21/$BL21)-1))&lt;100%,(BM21/$BL21)-1,"N/A"),0)</f>
        <v>0</v>
      </c>
      <c r="BO21" s="130">
        <v>0</v>
      </c>
      <c r="BP21" s="131" t="str">
        <f t="shared" si="1"/>
        <v>N/A</v>
      </c>
      <c r="BQ21" s="130">
        <v>0</v>
      </c>
      <c r="BR21" s="131" t="str">
        <f t="shared" si="28"/>
        <v>N/A</v>
      </c>
      <c r="BS21" s="130">
        <v>0</v>
      </c>
      <c r="BT21" s="131" t="str">
        <f t="shared" si="28"/>
        <v>N/A</v>
      </c>
      <c r="BU21" s="104"/>
      <c r="BV21" s="130">
        <v>0</v>
      </c>
      <c r="BW21" s="130">
        <v>0</v>
      </c>
      <c r="BX21" s="131">
        <f>IFERROR(IF((ABS((BW21/$BV21)-1))&lt;100%,(BW21/$BV21)-1,"N/A"),0)</f>
        <v>0</v>
      </c>
      <c r="BY21" s="130">
        <v>0</v>
      </c>
      <c r="BZ21" s="131" t="str">
        <f t="shared" si="29"/>
        <v>N/A</v>
      </c>
      <c r="CA21" s="130" t="e">
        <v>#N/A</v>
      </c>
      <c r="CB21" s="131" t="str">
        <f t="shared" si="3"/>
        <v>N/A</v>
      </c>
      <c r="CC21" s="130" t="e">
        <v>#N/A</v>
      </c>
      <c r="CD21" s="131" t="str">
        <f t="shared" si="4"/>
        <v>N/A</v>
      </c>
    </row>
    <row r="22" spans="1:82" outlineLevel="1">
      <c r="A22" s="43"/>
      <c r="B22" s="129" t="s">
        <v>61</v>
      </c>
      <c r="C22" s="129" t="s">
        <v>62</v>
      </c>
      <c r="D22" s="130">
        <f>+D13-SUM(D14:D21)</f>
        <v>177098</v>
      </c>
      <c r="E22" s="130">
        <f>+E13-SUM(E14:E21)</f>
        <v>185082</v>
      </c>
      <c r="F22" s="131">
        <f t="shared" si="5"/>
        <v>4.5082383764921019E-2</v>
      </c>
      <c r="G22" s="130">
        <f>+G13-SUM(G14:G21)</f>
        <v>176597</v>
      </c>
      <c r="H22" s="131">
        <f t="shared" si="6"/>
        <v>-2.8289421676134241E-3</v>
      </c>
      <c r="I22" s="130">
        <f>+I13-SUM(I14:I21)</f>
        <v>2236853</v>
      </c>
      <c r="J22" s="131" t="str">
        <f t="shared" si="7"/>
        <v>N/A</v>
      </c>
      <c r="K22" s="130">
        <f>+K13-SUM(K14:K21)</f>
        <v>2132093</v>
      </c>
      <c r="L22" s="131" t="str">
        <f t="shared" si="8"/>
        <v>N/A</v>
      </c>
      <c r="M22" s="131"/>
      <c r="N22" s="130">
        <f>+N13-SUM(N14:N21)</f>
        <v>2132093</v>
      </c>
      <c r="O22" s="130">
        <f>+O13-SUM(O14:O21)</f>
        <v>2068590</v>
      </c>
      <c r="P22" s="131">
        <f t="shared" si="9"/>
        <v>-2.9784348056111964E-2</v>
      </c>
      <c r="Q22" s="130">
        <f>+Q13-SUM(Q14:Q21)</f>
        <v>2292515</v>
      </c>
      <c r="R22" s="131">
        <f t="shared" si="10"/>
        <v>7.5241558412320719E-2</v>
      </c>
      <c r="S22" s="130">
        <f>+S13-SUM(S14:S21)</f>
        <v>2320506</v>
      </c>
      <c r="T22" s="131">
        <f t="shared" si="11"/>
        <v>8.8369972604384506E-2</v>
      </c>
      <c r="U22" s="130">
        <f>+U13-SUM(U14:U21)</f>
        <v>1353897</v>
      </c>
      <c r="V22" s="131">
        <f t="shared" si="12"/>
        <v>-0.36499158338777904</v>
      </c>
      <c r="W22" s="131"/>
      <c r="X22" s="130">
        <f>+X13-SUM(X14:X21)</f>
        <v>1353897</v>
      </c>
      <c r="Y22" s="130">
        <f>+Y13-SUM(Y14:Y21)</f>
        <v>1386622</v>
      </c>
      <c r="Z22" s="131">
        <f t="shared" si="13"/>
        <v>2.4170967215378925E-2</v>
      </c>
      <c r="AA22" s="130">
        <f>+AA13-SUM(AA14:AA21)</f>
        <v>1448343</v>
      </c>
      <c r="AB22" s="131">
        <f t="shared" si="14"/>
        <v>6.9758630087813245E-2</v>
      </c>
      <c r="AC22" s="130">
        <f>+AC13-SUM(AC14:AC21)</f>
        <v>1509364</v>
      </c>
      <c r="AD22" s="131">
        <f t="shared" si="15"/>
        <v>0.11482926692355466</v>
      </c>
      <c r="AE22" s="130">
        <f>+AE13-SUM(AE14:AE21)</f>
        <v>1502513</v>
      </c>
      <c r="AF22" s="131">
        <f t="shared" si="16"/>
        <v>0.10976905924158187</v>
      </c>
      <c r="AG22" s="131"/>
      <c r="AH22" s="130">
        <f>+AH13-SUM(AH14:AH21)</f>
        <v>1502513</v>
      </c>
      <c r="AI22" s="130">
        <f>+AI13-SUM(AI14:AI21)</f>
        <v>1412864</v>
      </c>
      <c r="AJ22" s="131">
        <f t="shared" si="17"/>
        <v>-5.9666039495165801E-2</v>
      </c>
      <c r="AK22" s="130">
        <f>+AK13-SUM(AK14:AK21)</f>
        <v>1319091</v>
      </c>
      <c r="AL22" s="131">
        <f t="shared" si="18"/>
        <v>-0.12207681397764947</v>
      </c>
      <c r="AM22" s="130">
        <f>+AM13-SUM(AM14:AM21)</f>
        <v>1356723</v>
      </c>
      <c r="AN22" s="131">
        <f t="shared" si="19"/>
        <v>-9.7030774442550594E-2</v>
      </c>
      <c r="AO22" s="130">
        <f>+AO13-SUM(AO14:AO21)</f>
        <v>932814</v>
      </c>
      <c r="AP22" s="131">
        <f t="shared" si="20"/>
        <v>-0.37916410706596215</v>
      </c>
      <c r="AQ22" s="131"/>
      <c r="AR22" s="130">
        <f>+AR13-SUM(AR14:AR21)</f>
        <v>932814</v>
      </c>
      <c r="AS22" s="132">
        <v>966937</v>
      </c>
      <c r="AT22" s="131">
        <f t="shared" si="21"/>
        <v>3.6580711696007961E-2</v>
      </c>
      <c r="AU22" s="132">
        <f>+AU13-SUM(AU14:AU21)</f>
        <v>1034191</v>
      </c>
      <c r="AV22" s="131">
        <f t="shared" si="22"/>
        <v>0.10867868621182786</v>
      </c>
      <c r="AW22" s="130">
        <f>+AW13-SUM(AW14:AW21)</f>
        <v>117458</v>
      </c>
      <c r="AX22" s="131">
        <f t="shared" si="23"/>
        <v>-0.87408207852798092</v>
      </c>
      <c r="AY22" s="130">
        <f>+AY13-SUM(AY14:AY21)</f>
        <v>107668</v>
      </c>
      <c r="AZ22" s="131">
        <f t="shared" si="24"/>
        <v>-0.88457720402995665</v>
      </c>
      <c r="BA22" s="131"/>
      <c r="BB22" s="130">
        <f>+BB13-SUM(BB14:BB21)</f>
        <v>107668</v>
      </c>
      <c r="BC22" s="132">
        <f>+BC13-SUM(BC14:BC21)</f>
        <v>98317</v>
      </c>
      <c r="BD22" s="131">
        <f t="shared" si="25"/>
        <v>-8.6850317643125119E-2</v>
      </c>
      <c r="BE22" s="132">
        <f>+BE13-SUM(BE14:BE21)</f>
        <v>103678</v>
      </c>
      <c r="BF22" s="131">
        <f t="shared" si="25"/>
        <v>-3.7058364602295946E-2</v>
      </c>
      <c r="BG22" s="130">
        <f>+BG13-SUM(BG14:BG21)</f>
        <v>82693</v>
      </c>
      <c r="BH22" s="131">
        <f t="shared" ref="BH22" si="60">IFERROR(IF((ABS((BG22/$BB22)-1))&lt;100%,(BG22/$BB22)-1,"N/A"),"N/A")</f>
        <v>-0.23196307166474717</v>
      </c>
      <c r="BI22" s="130">
        <f>+BI13-SUM(BI14:BI21)</f>
        <v>116384</v>
      </c>
      <c r="BJ22" s="131">
        <f t="shared" ref="BJ22" si="61">IFERROR(IF((ABS((BI22/$BB22)-1))&lt;100%,(BI22/$BB22)-1,"N/A"),"N/A")</f>
        <v>8.0952557863060548E-2</v>
      </c>
      <c r="BL22" s="130">
        <f>+BL13-SUM(BL14:BL21)</f>
        <v>116384</v>
      </c>
      <c r="BM22" s="130">
        <f>+BM13-SUM(BM14:BM21)</f>
        <v>103782</v>
      </c>
      <c r="BN22" s="131">
        <f t="shared" ref="BN22:BN28" si="62">IFERROR(IF((ABS((BM22/$BL22)-1))&lt;100%,(BM22/$BL22)-1,"N/A"),"N/A")</f>
        <v>-0.10827948858949688</v>
      </c>
      <c r="BO22" s="130">
        <f>+BO13-SUM(BO14:BO21)</f>
        <v>128755</v>
      </c>
      <c r="BP22" s="131">
        <f t="shared" si="1"/>
        <v>0.10629467968105577</v>
      </c>
      <c r="BQ22" s="130">
        <f>+BQ13-SUM(BQ14:BQ21)</f>
        <v>125050</v>
      </c>
      <c r="BR22" s="131">
        <f t="shared" si="28"/>
        <v>7.4460406928787526E-2</v>
      </c>
      <c r="BS22" s="130">
        <f>+BS13-SUM(BS14:BS21)</f>
        <v>132843</v>
      </c>
      <c r="BT22" s="131">
        <f t="shared" si="28"/>
        <v>0.14141978278801215</v>
      </c>
      <c r="BU22" s="104"/>
      <c r="BV22" s="130">
        <f>+BV13-SUM(BV14:BV21)</f>
        <v>132843</v>
      </c>
      <c r="BW22" s="130">
        <f>+BW13-SUM(BW14:BW21)</f>
        <v>118688</v>
      </c>
      <c r="BX22" s="131">
        <f t="shared" ref="BX22:BX28" si="63">IFERROR(IF((ABS((BW22/$BV22)-1))&lt;100%,(BW22/$BV22)-1,"N/A"),"N/A")</f>
        <v>-0.10655435363549448</v>
      </c>
      <c r="BY22" s="130">
        <f>+BY13-SUM(BY14:BY21)</f>
        <v>131372</v>
      </c>
      <c r="BZ22" s="131">
        <f t="shared" si="29"/>
        <v>-1.1073221773070463E-2</v>
      </c>
      <c r="CA22" s="130" t="e">
        <f>+CA13-SUM(CA14:CA21)</f>
        <v>#N/A</v>
      </c>
      <c r="CB22" s="131" t="str">
        <f t="shared" si="3"/>
        <v>N/A</v>
      </c>
      <c r="CC22" s="130" t="e">
        <f>+CC13-SUM(CC14:CC21)</f>
        <v>#N/A</v>
      </c>
      <c r="CD22" s="131" t="str">
        <f t="shared" si="4"/>
        <v>N/A</v>
      </c>
    </row>
    <row r="23" spans="1:82">
      <c r="A23" s="43" t="s">
        <v>306</v>
      </c>
      <c r="B23" s="440" t="s">
        <v>41</v>
      </c>
      <c r="C23" s="440" t="s">
        <v>87</v>
      </c>
      <c r="D23" s="123">
        <v>3319067</v>
      </c>
      <c r="E23" s="123">
        <v>3341737</v>
      </c>
      <c r="F23" s="124">
        <f t="shared" si="5"/>
        <v>6.8302327129883267E-3</v>
      </c>
      <c r="G23" s="123">
        <v>3384062</v>
      </c>
      <c r="H23" s="124">
        <f t="shared" si="6"/>
        <v>1.9582310329981256E-2</v>
      </c>
      <c r="I23" s="123">
        <v>30896915</v>
      </c>
      <c r="J23" s="124" t="str">
        <f t="shared" si="7"/>
        <v>N/A</v>
      </c>
      <c r="K23" s="123">
        <v>39630080</v>
      </c>
      <c r="L23" s="124" t="str">
        <f t="shared" si="8"/>
        <v>N/A</v>
      </c>
      <c r="M23" s="124"/>
      <c r="N23" s="123">
        <v>39630080</v>
      </c>
      <c r="O23" s="123">
        <v>36426153</v>
      </c>
      <c r="P23" s="124">
        <f t="shared" si="9"/>
        <v>-8.0845837303381685E-2</v>
      </c>
      <c r="Q23" s="123">
        <v>40292341</v>
      </c>
      <c r="R23" s="124">
        <f t="shared" si="10"/>
        <v>1.6711068965795661E-2</v>
      </c>
      <c r="S23" s="123">
        <v>39804412</v>
      </c>
      <c r="T23" s="124">
        <f t="shared" si="11"/>
        <v>4.3989817835341505E-3</v>
      </c>
      <c r="U23" s="123">
        <v>43369752</v>
      </c>
      <c r="V23" s="124">
        <f t="shared" si="12"/>
        <v>9.4364482736345678E-2</v>
      </c>
      <c r="W23" s="124"/>
      <c r="X23" s="123">
        <v>43369752</v>
      </c>
      <c r="Y23" s="123">
        <v>38957659</v>
      </c>
      <c r="Z23" s="124">
        <f t="shared" si="13"/>
        <v>-0.1017320320392886</v>
      </c>
      <c r="AA23" s="123">
        <v>38914310</v>
      </c>
      <c r="AB23" s="124">
        <f t="shared" si="14"/>
        <v>-0.10273155354911878</v>
      </c>
      <c r="AC23" s="123">
        <v>37497695</v>
      </c>
      <c r="AD23" s="124">
        <f t="shared" si="15"/>
        <v>-0.13539521738561011</v>
      </c>
      <c r="AE23" s="123">
        <v>43700968</v>
      </c>
      <c r="AF23" s="124">
        <f t="shared" si="16"/>
        <v>7.6370277607304971E-3</v>
      </c>
      <c r="AG23" s="124"/>
      <c r="AH23" s="123">
        <v>43700968</v>
      </c>
      <c r="AI23" s="123">
        <v>39224405</v>
      </c>
      <c r="AJ23" s="124">
        <f t="shared" si="17"/>
        <v>-0.10243624351753489</v>
      </c>
      <c r="AK23" s="123">
        <v>38562753</v>
      </c>
      <c r="AL23" s="124">
        <f t="shared" si="18"/>
        <v>-0.11757668617317585</v>
      </c>
      <c r="AM23" s="123">
        <v>37868729</v>
      </c>
      <c r="AN23" s="124">
        <f t="shared" si="19"/>
        <v>-0.13345789045222067</v>
      </c>
      <c r="AO23" s="123">
        <v>53848693</v>
      </c>
      <c r="AP23" s="124">
        <f t="shared" si="20"/>
        <v>0.23220824307598864</v>
      </c>
      <c r="AQ23" s="124"/>
      <c r="AR23" s="123">
        <v>53848693</v>
      </c>
      <c r="AS23" s="125">
        <v>48539131</v>
      </c>
      <c r="AT23" s="124">
        <f t="shared" si="21"/>
        <v>-9.8601501804324254E-2</v>
      </c>
      <c r="AU23" s="125">
        <v>32112160</v>
      </c>
      <c r="AV23" s="124">
        <f t="shared" si="22"/>
        <v>-0.40365943515100733</v>
      </c>
      <c r="AW23" s="123">
        <v>39469408</v>
      </c>
      <c r="AX23" s="124">
        <f t="shared" si="23"/>
        <v>-0.2670312722353354</v>
      </c>
      <c r="AY23" s="123">
        <v>7416173</v>
      </c>
      <c r="AZ23" s="124">
        <f t="shared" si="24"/>
        <v>-0.86227756725683202</v>
      </c>
      <c r="BA23" s="124"/>
      <c r="BB23" s="123">
        <v>7416173</v>
      </c>
      <c r="BC23" s="125">
        <v>8231863</v>
      </c>
      <c r="BD23" s="124">
        <f t="shared" si="25"/>
        <v>0.10998799515599211</v>
      </c>
      <c r="BE23" s="125">
        <v>8082518</v>
      </c>
      <c r="BF23" s="124">
        <f t="shared" si="25"/>
        <v>8.9850250257107023E-2</v>
      </c>
      <c r="BG23" s="123">
        <v>7140997</v>
      </c>
      <c r="BH23" s="124">
        <f t="shared" ref="BH23" si="64">IFERROR(IF((ABS((BG23/$BB23)-1))&lt;100%,(BG23/$BB23)-1,"N/A"),"N/A")</f>
        <v>-3.7104851788112292E-2</v>
      </c>
      <c r="BI23" s="123">
        <v>8245701</v>
      </c>
      <c r="BJ23" s="124">
        <f t="shared" ref="BJ23" si="65">IFERROR(IF((ABS((BI23/$BB23)-1))&lt;100%,(BI23/$BB23)-1,"N/A"),"N/A")</f>
        <v>0.1118539171079207</v>
      </c>
      <c r="BL23" s="438">
        <v>8245701</v>
      </c>
      <c r="BM23" s="438">
        <v>7051913</v>
      </c>
      <c r="BN23" s="439">
        <f t="shared" si="62"/>
        <v>-0.14477701774536811</v>
      </c>
      <c r="BO23" s="438">
        <v>7513458</v>
      </c>
      <c r="BP23" s="439">
        <f t="shared" si="1"/>
        <v>-8.880300170961819E-2</v>
      </c>
      <c r="BQ23" s="438">
        <v>7146088</v>
      </c>
      <c r="BR23" s="439">
        <f t="shared" si="28"/>
        <v>-0.13335591479729858</v>
      </c>
      <c r="BS23" s="438">
        <v>8872702</v>
      </c>
      <c r="BT23" s="439">
        <f t="shared" si="28"/>
        <v>7.6039744831882805E-2</v>
      </c>
      <c r="BU23" s="104"/>
      <c r="BV23" s="438">
        <v>8872702</v>
      </c>
      <c r="BW23" s="438">
        <v>7780695</v>
      </c>
      <c r="BX23" s="439">
        <f t="shared" si="63"/>
        <v>-0.12307490998796078</v>
      </c>
      <c r="BY23" s="438">
        <v>8554029</v>
      </c>
      <c r="BZ23" s="439">
        <f t="shared" si="29"/>
        <v>-3.5916116646315888E-2</v>
      </c>
      <c r="CA23" s="438" t="e">
        <v>#N/A</v>
      </c>
      <c r="CB23" s="439" t="str">
        <f t="shared" si="3"/>
        <v>N/A</v>
      </c>
      <c r="CC23" s="438" t="e">
        <v>#N/A</v>
      </c>
      <c r="CD23" s="439" t="str">
        <f t="shared" si="4"/>
        <v>N/A</v>
      </c>
    </row>
    <row r="24" spans="1:82">
      <c r="A24" s="43" t="s">
        <v>307</v>
      </c>
      <c r="B24" s="126" t="s">
        <v>44</v>
      </c>
      <c r="C24" s="126" t="s">
        <v>45</v>
      </c>
      <c r="D24" s="126">
        <v>3119644</v>
      </c>
      <c r="E24" s="126">
        <v>3128382</v>
      </c>
      <c r="F24" s="127">
        <f t="shared" si="5"/>
        <v>2.8009606224299599E-3</v>
      </c>
      <c r="G24" s="126">
        <v>3195254</v>
      </c>
      <c r="H24" s="127">
        <f t="shared" si="6"/>
        <v>2.4236739833134902E-2</v>
      </c>
      <c r="I24" s="126">
        <v>19797264</v>
      </c>
      <c r="J24" s="127" t="str">
        <f t="shared" si="7"/>
        <v>N/A</v>
      </c>
      <c r="K24" s="126">
        <v>25071499</v>
      </c>
      <c r="L24" s="127" t="str">
        <f t="shared" si="8"/>
        <v>N/A</v>
      </c>
      <c r="M24" s="127"/>
      <c r="N24" s="126">
        <v>25071499</v>
      </c>
      <c r="O24" s="126">
        <v>24117975</v>
      </c>
      <c r="P24" s="127">
        <f t="shared" si="9"/>
        <v>-3.8032189459433652E-2</v>
      </c>
      <c r="Q24" s="126">
        <v>24510095</v>
      </c>
      <c r="R24" s="127">
        <f t="shared" si="10"/>
        <v>-2.2392119434103241E-2</v>
      </c>
      <c r="S24" s="126">
        <v>25380899</v>
      </c>
      <c r="T24" s="127">
        <f t="shared" si="11"/>
        <v>1.2340706074255969E-2</v>
      </c>
      <c r="U24" s="126">
        <v>30853598</v>
      </c>
      <c r="V24" s="127">
        <f t="shared" si="12"/>
        <v>0.23062438348819914</v>
      </c>
      <c r="W24" s="127"/>
      <c r="X24" s="126">
        <v>30853598</v>
      </c>
      <c r="Y24" s="126">
        <v>26970594</v>
      </c>
      <c r="Z24" s="127">
        <f t="shared" si="13"/>
        <v>-0.12585255048698052</v>
      </c>
      <c r="AA24" s="126">
        <v>25734562</v>
      </c>
      <c r="AB24" s="127">
        <f t="shared" si="14"/>
        <v>-0.16591374529479508</v>
      </c>
      <c r="AC24" s="126">
        <v>26299712</v>
      </c>
      <c r="AD24" s="127">
        <f t="shared" si="15"/>
        <v>-0.14759659473102615</v>
      </c>
      <c r="AE24" s="126">
        <v>32289247</v>
      </c>
      <c r="AF24" s="127">
        <f t="shared" si="16"/>
        <v>4.6531007501945165E-2</v>
      </c>
      <c r="AG24" s="127"/>
      <c r="AH24" s="126">
        <v>32289247</v>
      </c>
      <c r="AI24" s="126">
        <v>26832794</v>
      </c>
      <c r="AJ24" s="127">
        <f t="shared" si="17"/>
        <v>-0.16898669083240003</v>
      </c>
      <c r="AK24" s="126">
        <v>25531676</v>
      </c>
      <c r="AL24" s="127">
        <f t="shared" si="18"/>
        <v>-0.20928239670624715</v>
      </c>
      <c r="AM24" s="126">
        <v>24582803</v>
      </c>
      <c r="AN24" s="127">
        <f t="shared" si="19"/>
        <v>-0.23866905288934115</v>
      </c>
      <c r="AO24" s="126">
        <v>37836809</v>
      </c>
      <c r="AP24" s="127">
        <f t="shared" si="20"/>
        <v>0.17180834226329278</v>
      </c>
      <c r="AQ24" s="127"/>
      <c r="AR24" s="126">
        <v>37836809</v>
      </c>
      <c r="AS24" s="128">
        <v>31592046</v>
      </c>
      <c r="AT24" s="127">
        <f t="shared" si="21"/>
        <v>-0.16504465268199542</v>
      </c>
      <c r="AU24" s="128">
        <v>16147898</v>
      </c>
      <c r="AV24" s="127">
        <f t="shared" si="22"/>
        <v>-0.57322251990118933</v>
      </c>
      <c r="AW24" s="126">
        <v>35310230</v>
      </c>
      <c r="AX24" s="127">
        <f t="shared" si="23"/>
        <v>-6.6775689250116232E-2</v>
      </c>
      <c r="AY24" s="126">
        <v>5906214</v>
      </c>
      <c r="AZ24" s="127">
        <f t="shared" si="24"/>
        <v>-0.8439029570384754</v>
      </c>
      <c r="BA24" s="127"/>
      <c r="BB24" s="126">
        <v>5906214</v>
      </c>
      <c r="BC24" s="128">
        <v>6459454</v>
      </c>
      <c r="BD24" s="127">
        <f t="shared" si="25"/>
        <v>9.367083549630939E-2</v>
      </c>
      <c r="BE24" s="128">
        <v>5641539</v>
      </c>
      <c r="BF24" s="127">
        <f t="shared" si="25"/>
        <v>-4.4812971558429782E-2</v>
      </c>
      <c r="BG24" s="126">
        <v>5233684</v>
      </c>
      <c r="BH24" s="127">
        <f t="shared" ref="BH24" si="66">IFERROR(IF((ABS((BG24/$BB24)-1))&lt;100%,(BG24/$BB24)-1,"N/A"),"N/A")</f>
        <v>-0.11386820728134806</v>
      </c>
      <c r="BI24" s="126">
        <v>6422947</v>
      </c>
      <c r="BJ24" s="127">
        <f t="shared" ref="BJ24" si="67">IFERROR(IF((ABS((BI24/$BB24)-1))&lt;100%,(BI24/$BB24)-1,"N/A"),"N/A")</f>
        <v>8.7489718455850074E-2</v>
      </c>
      <c r="BL24" s="126">
        <v>6422947</v>
      </c>
      <c r="BM24" s="126">
        <v>4658145</v>
      </c>
      <c r="BN24" s="127">
        <f t="shared" si="62"/>
        <v>-0.27476515063879559</v>
      </c>
      <c r="BO24" s="126">
        <v>5154392</v>
      </c>
      <c r="BP24" s="127">
        <f t="shared" si="1"/>
        <v>-0.19750357585077383</v>
      </c>
      <c r="BQ24" s="126">
        <v>4815115</v>
      </c>
      <c r="BR24" s="127">
        <f t="shared" si="28"/>
        <v>-0.25032621318531822</v>
      </c>
      <c r="BS24" s="126">
        <v>6518400</v>
      </c>
      <c r="BT24" s="127">
        <f t="shared" si="28"/>
        <v>1.4861246714319876E-2</v>
      </c>
      <c r="BU24" s="104"/>
      <c r="BV24" s="126">
        <v>6518400</v>
      </c>
      <c r="BW24" s="126">
        <v>5398832</v>
      </c>
      <c r="BX24" s="127">
        <f t="shared" si="63"/>
        <v>-0.17175503190967112</v>
      </c>
      <c r="BY24" s="126">
        <v>6232921</v>
      </c>
      <c r="BZ24" s="127">
        <f t="shared" si="29"/>
        <v>-4.3795870152184557E-2</v>
      </c>
      <c r="CA24" s="126" t="e">
        <v>#N/A</v>
      </c>
      <c r="CB24" s="127" t="str">
        <f t="shared" si="3"/>
        <v>N/A</v>
      </c>
      <c r="CC24" s="126" t="e">
        <v>#N/A</v>
      </c>
      <c r="CD24" s="127" t="str">
        <f t="shared" si="4"/>
        <v>N/A</v>
      </c>
    </row>
    <row r="25" spans="1:82">
      <c r="A25" s="43" t="s">
        <v>288</v>
      </c>
      <c r="B25" s="129" t="s">
        <v>48</v>
      </c>
      <c r="C25" s="129" t="s">
        <v>49</v>
      </c>
      <c r="D25" s="130">
        <v>2646415</v>
      </c>
      <c r="E25" s="130">
        <v>2396437</v>
      </c>
      <c r="F25" s="131">
        <f t="shared" si="5"/>
        <v>-9.4459107887462812E-2</v>
      </c>
      <c r="G25" s="130">
        <v>2312219</v>
      </c>
      <c r="H25" s="131">
        <f t="shared" si="6"/>
        <v>-0.12628253694148495</v>
      </c>
      <c r="I25" s="130">
        <v>12150908</v>
      </c>
      <c r="J25" s="131" t="str">
        <f t="shared" si="7"/>
        <v>N/A</v>
      </c>
      <c r="K25" s="130">
        <v>18599948</v>
      </c>
      <c r="L25" s="131" t="str">
        <f t="shared" si="8"/>
        <v>N/A</v>
      </c>
      <c r="M25" s="131"/>
      <c r="N25" s="130">
        <v>18599948</v>
      </c>
      <c r="O25" s="130">
        <v>13949347</v>
      </c>
      <c r="P25" s="131">
        <f t="shared" si="9"/>
        <v>-0.25003301084497653</v>
      </c>
      <c r="Q25" s="130">
        <v>14300006</v>
      </c>
      <c r="R25" s="131">
        <f t="shared" si="10"/>
        <v>-0.23118032372993735</v>
      </c>
      <c r="S25" s="130">
        <v>12389118</v>
      </c>
      <c r="T25" s="131">
        <f t="shared" si="11"/>
        <v>-0.33391652492791912</v>
      </c>
      <c r="U25" s="130">
        <v>11537028</v>
      </c>
      <c r="V25" s="131">
        <f t="shared" si="12"/>
        <v>-0.37972794332543292</v>
      </c>
      <c r="W25" s="131"/>
      <c r="X25" s="130">
        <v>11537028</v>
      </c>
      <c r="Y25" s="130">
        <v>8520430</v>
      </c>
      <c r="Z25" s="131">
        <f t="shared" si="13"/>
        <v>-0.26147097848770062</v>
      </c>
      <c r="AA25" s="130">
        <v>8936032</v>
      </c>
      <c r="AB25" s="131">
        <f t="shared" si="14"/>
        <v>-0.2254476629509784</v>
      </c>
      <c r="AC25" s="130">
        <v>9028078</v>
      </c>
      <c r="AD25" s="131">
        <f t="shared" si="15"/>
        <v>-0.21746935172559168</v>
      </c>
      <c r="AE25" s="130">
        <v>12665438</v>
      </c>
      <c r="AF25" s="131">
        <f t="shared" si="16"/>
        <v>9.7807684960112828E-2</v>
      </c>
      <c r="AG25" s="131"/>
      <c r="AH25" s="130">
        <v>12665438</v>
      </c>
      <c r="AI25" s="130">
        <v>8516114</v>
      </c>
      <c r="AJ25" s="131">
        <f t="shared" si="17"/>
        <v>-0.32760998869521918</v>
      </c>
      <c r="AK25" s="130">
        <v>8810405</v>
      </c>
      <c r="AL25" s="131">
        <f t="shared" si="18"/>
        <v>-0.30437423482709403</v>
      </c>
      <c r="AM25" s="130">
        <v>8570090</v>
      </c>
      <c r="AN25" s="131">
        <f t="shared" si="19"/>
        <v>-0.32334831215470006</v>
      </c>
      <c r="AO25" s="130">
        <v>13117074</v>
      </c>
      <c r="AP25" s="131">
        <f t="shared" si="20"/>
        <v>3.5658932600672877E-2</v>
      </c>
      <c r="AQ25" s="131"/>
      <c r="AR25" s="130">
        <v>13117074</v>
      </c>
      <c r="AS25" s="132">
        <v>9117790</v>
      </c>
      <c r="AT25" s="131">
        <f t="shared" si="21"/>
        <v>-0.30489147198529187</v>
      </c>
      <c r="AU25" s="132">
        <v>10227292</v>
      </c>
      <c r="AV25" s="131">
        <f t="shared" si="22"/>
        <v>-0.22030690686047816</v>
      </c>
      <c r="AW25" s="130">
        <v>3393526</v>
      </c>
      <c r="AX25" s="131">
        <f t="shared" si="23"/>
        <v>-0.74128940646366714</v>
      </c>
      <c r="AY25" s="130">
        <v>4662801</v>
      </c>
      <c r="AZ25" s="131">
        <f t="shared" si="24"/>
        <v>-0.64452430473442479</v>
      </c>
      <c r="BA25" s="131"/>
      <c r="BB25" s="130">
        <v>4662801</v>
      </c>
      <c r="BC25" s="132">
        <v>3553831</v>
      </c>
      <c r="BD25" s="131">
        <f t="shared" si="25"/>
        <v>-0.23783343959993142</v>
      </c>
      <c r="BE25" s="132">
        <v>3524737</v>
      </c>
      <c r="BF25" s="131">
        <f t="shared" si="25"/>
        <v>-0.24407303678625791</v>
      </c>
      <c r="BG25" s="130">
        <v>3245331</v>
      </c>
      <c r="BH25" s="131">
        <f t="shared" ref="BH25" si="68">IFERROR(IF((ABS((BG25/$BB25)-1))&lt;100%,(BG25/$BB25)-1,"N/A"),"N/A")</f>
        <v>-0.30399538817976579</v>
      </c>
      <c r="BI25" s="130">
        <v>4678078</v>
      </c>
      <c r="BJ25" s="131">
        <f t="shared" ref="BJ25" si="69">IFERROR(IF((ABS((BI25/$BB25)-1))&lt;100%,(BI25/$BB25)-1,"N/A"),"N/A")</f>
        <v>3.2763568507427898E-3</v>
      </c>
      <c r="BL25" s="130">
        <v>4678078</v>
      </c>
      <c r="BM25" s="130">
        <v>3251538</v>
      </c>
      <c r="BN25" s="131">
        <f t="shared" si="62"/>
        <v>-0.30494147382749925</v>
      </c>
      <c r="BO25" s="130">
        <v>3623311</v>
      </c>
      <c r="BP25" s="131">
        <f t="shared" si="1"/>
        <v>-0.22547016103622042</v>
      </c>
      <c r="BQ25" s="130">
        <v>3355951</v>
      </c>
      <c r="BR25" s="131">
        <f t="shared" si="28"/>
        <v>-0.28262183742981628</v>
      </c>
      <c r="BS25" s="130">
        <v>5136626</v>
      </c>
      <c r="BT25" s="131">
        <f t="shared" si="28"/>
        <v>9.8020597347885152E-2</v>
      </c>
      <c r="BU25" s="104"/>
      <c r="BV25" s="130">
        <v>5136626</v>
      </c>
      <c r="BW25" s="130">
        <v>3848574</v>
      </c>
      <c r="BX25" s="131">
        <f t="shared" si="63"/>
        <v>-0.25075837719156502</v>
      </c>
      <c r="BY25" s="130">
        <v>4365678</v>
      </c>
      <c r="BZ25" s="131">
        <f t="shared" si="29"/>
        <v>-0.15008840433389548</v>
      </c>
      <c r="CA25" s="130" t="e">
        <v>#N/A</v>
      </c>
      <c r="CB25" s="131" t="str">
        <f t="shared" si="3"/>
        <v>N/A</v>
      </c>
      <c r="CC25" s="130" t="e">
        <v>#N/A</v>
      </c>
      <c r="CD25" s="131" t="str">
        <f t="shared" si="4"/>
        <v>N/A</v>
      </c>
    </row>
    <row r="26" spans="1:82">
      <c r="A26" s="43" t="s">
        <v>289</v>
      </c>
      <c r="B26" s="134" t="s">
        <v>52</v>
      </c>
      <c r="C26" s="134" t="s">
        <v>218</v>
      </c>
      <c r="D26" s="135">
        <v>0</v>
      </c>
      <c r="E26" s="135">
        <v>0</v>
      </c>
      <c r="F26" s="55" t="str">
        <f t="shared" si="5"/>
        <v>N/A</v>
      </c>
      <c r="G26" s="135">
        <v>0</v>
      </c>
      <c r="H26" s="55" t="str">
        <f t="shared" si="6"/>
        <v>N/A</v>
      </c>
      <c r="I26" s="135">
        <v>0</v>
      </c>
      <c r="J26" s="55" t="str">
        <f t="shared" si="7"/>
        <v>N/A</v>
      </c>
      <c r="K26" s="135">
        <v>0</v>
      </c>
      <c r="L26" s="55" t="str">
        <f t="shared" si="8"/>
        <v>N/A</v>
      </c>
      <c r="M26" s="55"/>
      <c r="N26" s="135">
        <v>0</v>
      </c>
      <c r="O26" s="135">
        <v>0</v>
      </c>
      <c r="P26" s="55" t="str">
        <f t="shared" si="9"/>
        <v>N/A</v>
      </c>
      <c r="Q26" s="135">
        <v>0</v>
      </c>
      <c r="R26" s="55" t="str">
        <f t="shared" si="10"/>
        <v>N/A</v>
      </c>
      <c r="S26" s="135">
        <v>0</v>
      </c>
      <c r="T26" s="55" t="str">
        <f t="shared" si="11"/>
        <v>N/A</v>
      </c>
      <c r="U26" s="135">
        <v>0</v>
      </c>
      <c r="V26" s="55" t="str">
        <f t="shared" si="12"/>
        <v>N/A</v>
      </c>
      <c r="W26" s="55"/>
      <c r="X26" s="135">
        <v>0</v>
      </c>
      <c r="Y26" s="135">
        <v>0</v>
      </c>
      <c r="Z26" s="55" t="str">
        <f t="shared" si="13"/>
        <v>N/A</v>
      </c>
      <c r="AA26" s="135">
        <v>0</v>
      </c>
      <c r="AB26" s="55" t="str">
        <f t="shared" si="14"/>
        <v>N/A</v>
      </c>
      <c r="AC26" s="135">
        <v>0</v>
      </c>
      <c r="AD26" s="55" t="str">
        <f t="shared" si="15"/>
        <v>N/A</v>
      </c>
      <c r="AE26" s="135">
        <v>0</v>
      </c>
      <c r="AF26" s="55" t="str">
        <f t="shared" si="16"/>
        <v>N/A</v>
      </c>
      <c r="AG26" s="55"/>
      <c r="AH26" s="135">
        <v>0</v>
      </c>
      <c r="AI26" s="135">
        <v>0</v>
      </c>
      <c r="AJ26" s="55" t="str">
        <f t="shared" si="17"/>
        <v>N/A</v>
      </c>
      <c r="AK26" s="135">
        <v>0</v>
      </c>
      <c r="AL26" s="55" t="str">
        <f t="shared" si="18"/>
        <v>N/A</v>
      </c>
      <c r="AM26" s="135">
        <v>0</v>
      </c>
      <c r="AN26" s="55" t="str">
        <f t="shared" si="19"/>
        <v>N/A</v>
      </c>
      <c r="AO26" s="135">
        <v>858349</v>
      </c>
      <c r="AP26" s="55" t="str">
        <f t="shared" si="20"/>
        <v>N/A</v>
      </c>
      <c r="AQ26" s="55"/>
      <c r="AR26" s="135">
        <v>858349</v>
      </c>
      <c r="AS26" s="136">
        <v>591573</v>
      </c>
      <c r="AT26" s="55">
        <f t="shared" si="21"/>
        <v>-0.31080131741284722</v>
      </c>
      <c r="AU26" s="136">
        <v>684946</v>
      </c>
      <c r="AV26" s="55">
        <f t="shared" si="22"/>
        <v>-0.20201922528015992</v>
      </c>
      <c r="AW26" s="135">
        <v>189080</v>
      </c>
      <c r="AX26" s="55">
        <f t="shared" si="23"/>
        <v>-0.77971664206517399</v>
      </c>
      <c r="AY26" s="135">
        <v>222177</v>
      </c>
      <c r="AZ26" s="55">
        <f t="shared" si="24"/>
        <v>-0.74115773420834641</v>
      </c>
      <c r="BA26" s="55"/>
      <c r="BB26" s="135">
        <v>222177</v>
      </c>
      <c r="BC26" s="136">
        <v>213352</v>
      </c>
      <c r="BD26" s="55">
        <f t="shared" si="25"/>
        <v>-3.9720583138668664E-2</v>
      </c>
      <c r="BE26" s="136">
        <v>180617</v>
      </c>
      <c r="BF26" s="55">
        <f t="shared" si="25"/>
        <v>-0.18705806631649535</v>
      </c>
      <c r="BG26" s="135">
        <v>213752</v>
      </c>
      <c r="BH26" s="55">
        <f t="shared" ref="BH26" si="70">IFERROR(IF((ABS((BG26/$BB26)-1))&lt;100%,(BG26/$BB26)-1,"N/A"),"N/A")</f>
        <v>-3.7920216764111503E-2</v>
      </c>
      <c r="BI26" s="135">
        <v>223803</v>
      </c>
      <c r="BJ26" s="55">
        <f t="shared" ref="BJ26" si="71">IFERROR(IF((ABS((BI26/$BB26)-1))&lt;100%,(BI26/$BB26)-1,"N/A"),"N/A")</f>
        <v>7.3184893125750605E-3</v>
      </c>
      <c r="BL26" s="135">
        <v>223803</v>
      </c>
      <c r="BM26" s="135">
        <v>223916</v>
      </c>
      <c r="BN26" s="55">
        <f t="shared" si="62"/>
        <v>5.0490833456207085E-4</v>
      </c>
      <c r="BO26" s="135">
        <v>223670</v>
      </c>
      <c r="BP26" s="55">
        <f t="shared" si="1"/>
        <v>-5.9427264156419746E-4</v>
      </c>
      <c r="BQ26" s="135">
        <v>223906</v>
      </c>
      <c r="BR26" s="55">
        <f t="shared" si="28"/>
        <v>4.6022618106111857E-4</v>
      </c>
      <c r="BS26" s="135">
        <v>234178</v>
      </c>
      <c r="BT26" s="55">
        <f t="shared" si="28"/>
        <v>4.6357734257360228E-2</v>
      </c>
      <c r="BU26" s="104"/>
      <c r="BV26" s="135">
        <v>234178</v>
      </c>
      <c r="BW26" s="135">
        <v>249417</v>
      </c>
      <c r="BX26" s="55">
        <f t="shared" si="63"/>
        <v>6.5074430561367747E-2</v>
      </c>
      <c r="BY26" s="135">
        <v>251044</v>
      </c>
      <c r="BZ26" s="55">
        <f t="shared" si="29"/>
        <v>7.2022137006892084E-2</v>
      </c>
      <c r="CA26" s="135" t="e">
        <v>#N/A</v>
      </c>
      <c r="CB26" s="55" t="str">
        <f t="shared" si="3"/>
        <v>N/A</v>
      </c>
      <c r="CC26" s="135" t="e">
        <v>#N/A</v>
      </c>
      <c r="CD26" s="55" t="str">
        <f t="shared" si="4"/>
        <v>N/A</v>
      </c>
    </row>
    <row r="27" spans="1:82">
      <c r="A27" s="43" t="s">
        <v>290</v>
      </c>
      <c r="B27" s="129" t="s">
        <v>55</v>
      </c>
      <c r="C27" s="129" t="s">
        <v>56</v>
      </c>
      <c r="D27" s="130">
        <v>7917</v>
      </c>
      <c r="E27" s="130">
        <v>285469</v>
      </c>
      <c r="F27" s="131" t="str">
        <f t="shared" si="5"/>
        <v>N/A</v>
      </c>
      <c r="G27" s="130">
        <v>254535</v>
      </c>
      <c r="H27" s="131" t="str">
        <f t="shared" si="6"/>
        <v>N/A</v>
      </c>
      <c r="I27" s="130">
        <v>3329311</v>
      </c>
      <c r="J27" s="131" t="str">
        <f t="shared" si="7"/>
        <v>N/A</v>
      </c>
      <c r="K27" s="130">
        <v>3922558</v>
      </c>
      <c r="L27" s="131" t="str">
        <f t="shared" si="8"/>
        <v>N/A</v>
      </c>
      <c r="M27" s="131"/>
      <c r="N27" s="130">
        <v>3922558</v>
      </c>
      <c r="O27" s="130">
        <v>6042064</v>
      </c>
      <c r="P27" s="131">
        <f t="shared" si="9"/>
        <v>0.54033770819959837</v>
      </c>
      <c r="Q27" s="130">
        <v>6331701</v>
      </c>
      <c r="R27" s="131">
        <f t="shared" si="10"/>
        <v>0.61417651440718024</v>
      </c>
      <c r="S27" s="130">
        <v>7224370</v>
      </c>
      <c r="T27" s="131">
        <f t="shared" si="11"/>
        <v>0.84174969496945606</v>
      </c>
      <c r="U27" s="130">
        <v>2963111</v>
      </c>
      <c r="V27" s="131">
        <f t="shared" si="12"/>
        <v>-0.24459727555335065</v>
      </c>
      <c r="W27" s="131"/>
      <c r="X27" s="130">
        <v>2963111</v>
      </c>
      <c r="Y27" s="130">
        <v>2634260</v>
      </c>
      <c r="Z27" s="131">
        <f t="shared" si="13"/>
        <v>-0.11098166757843364</v>
      </c>
      <c r="AA27" s="130">
        <v>2709147</v>
      </c>
      <c r="AB27" s="131">
        <f t="shared" si="14"/>
        <v>-8.5708567785682033E-2</v>
      </c>
      <c r="AC27" s="130">
        <v>2314497</v>
      </c>
      <c r="AD27" s="131">
        <f t="shared" si="15"/>
        <v>-0.21889628839419106</v>
      </c>
      <c r="AE27" s="130">
        <v>1906774</v>
      </c>
      <c r="AF27" s="131">
        <f t="shared" si="16"/>
        <v>-0.35649592607229363</v>
      </c>
      <c r="AG27" s="131"/>
      <c r="AH27" s="130">
        <v>1906774</v>
      </c>
      <c r="AI27" s="130">
        <v>2475125</v>
      </c>
      <c r="AJ27" s="131">
        <f t="shared" si="17"/>
        <v>0.29806940937940207</v>
      </c>
      <c r="AK27" s="130">
        <v>2964915</v>
      </c>
      <c r="AL27" s="131">
        <f t="shared" si="18"/>
        <v>0.5549378164376062</v>
      </c>
      <c r="AM27" s="130">
        <v>2400092</v>
      </c>
      <c r="AN27" s="131">
        <f t="shared" si="19"/>
        <v>0.25871865255137738</v>
      </c>
      <c r="AO27" s="130">
        <v>2291116</v>
      </c>
      <c r="AP27" s="131">
        <f t="shared" si="20"/>
        <v>0.20156662509558032</v>
      </c>
      <c r="AQ27" s="131"/>
      <c r="AR27" s="130">
        <v>2291116</v>
      </c>
      <c r="AS27" s="132">
        <v>2587826</v>
      </c>
      <c r="AT27" s="131">
        <f t="shared" si="21"/>
        <v>0.1295045733171083</v>
      </c>
      <c r="AU27" s="132">
        <v>2343498</v>
      </c>
      <c r="AV27" s="131">
        <f t="shared" si="22"/>
        <v>2.2863093793592304E-2</v>
      </c>
      <c r="AW27" s="130">
        <v>1812646</v>
      </c>
      <c r="AX27" s="131">
        <f t="shared" si="23"/>
        <v>-0.20883709074529622</v>
      </c>
      <c r="AY27" s="130">
        <v>616822</v>
      </c>
      <c r="AZ27" s="131">
        <f t="shared" si="24"/>
        <v>-0.73077661715949782</v>
      </c>
      <c r="BA27" s="131"/>
      <c r="BB27" s="130">
        <v>616822</v>
      </c>
      <c r="BC27" s="132">
        <v>1288949</v>
      </c>
      <c r="BD27" s="131" t="str">
        <f t="shared" si="25"/>
        <v>N/A</v>
      </c>
      <c r="BE27" s="132">
        <v>1625723</v>
      </c>
      <c r="BF27" s="131" t="str">
        <f t="shared" si="25"/>
        <v>N/A</v>
      </c>
      <c r="BG27" s="130">
        <v>1486315</v>
      </c>
      <c r="BH27" s="131" t="str">
        <f t="shared" ref="BH27" si="72">IFERROR(IF((ABS((BG27/$BB27)-1))&lt;100%,(BG27/$BB27)-1,"N/A"),"N/A")</f>
        <v>N/A</v>
      </c>
      <c r="BI27" s="130">
        <v>1110883</v>
      </c>
      <c r="BJ27" s="131">
        <f t="shared" ref="BJ27" si="73">IFERROR(IF((ABS((BI27/$BB27)-1))&lt;100%,(BI27/$BB27)-1,"N/A"),"N/A")</f>
        <v>0.80097824007574303</v>
      </c>
      <c r="BL27" s="130">
        <v>1110883</v>
      </c>
      <c r="BM27" s="130">
        <v>660970</v>
      </c>
      <c r="BN27" s="131">
        <f t="shared" si="62"/>
        <v>-0.40500484749519072</v>
      </c>
      <c r="BO27" s="130">
        <v>876396</v>
      </c>
      <c r="BP27" s="131">
        <f t="shared" si="1"/>
        <v>-0.2110816350596777</v>
      </c>
      <c r="BQ27" s="130">
        <v>894868</v>
      </c>
      <c r="BR27" s="131">
        <f t="shared" si="28"/>
        <v>-0.19445342128739029</v>
      </c>
      <c r="BS27" s="130">
        <v>674927</v>
      </c>
      <c r="BT27" s="131">
        <f t="shared" si="28"/>
        <v>-0.39244096813075724</v>
      </c>
      <c r="BU27" s="104"/>
      <c r="BV27" s="130">
        <v>674927</v>
      </c>
      <c r="BW27" s="130">
        <v>931545</v>
      </c>
      <c r="BX27" s="131">
        <f t="shared" si="63"/>
        <v>0.38021593446402346</v>
      </c>
      <c r="BY27" s="130">
        <v>1230888</v>
      </c>
      <c r="BZ27" s="131">
        <f t="shared" si="29"/>
        <v>0.82373501134196725</v>
      </c>
      <c r="CA27" s="130" t="e">
        <v>#N/A</v>
      </c>
      <c r="CB27" s="131" t="str">
        <f t="shared" si="3"/>
        <v>N/A</v>
      </c>
      <c r="CC27" s="130" t="e">
        <v>#N/A</v>
      </c>
      <c r="CD27" s="131" t="str">
        <f t="shared" si="4"/>
        <v>N/A</v>
      </c>
    </row>
    <row r="28" spans="1:82">
      <c r="A28" s="43" t="s">
        <v>59</v>
      </c>
      <c r="B28" s="129" t="s">
        <v>59</v>
      </c>
      <c r="C28" s="129" t="s">
        <v>60</v>
      </c>
      <c r="D28" s="130">
        <v>158085</v>
      </c>
      <c r="E28" s="130">
        <v>152472</v>
      </c>
      <c r="F28" s="131">
        <f t="shared" si="5"/>
        <v>-3.550621501091189E-2</v>
      </c>
      <c r="G28" s="130">
        <v>723</v>
      </c>
      <c r="H28" s="131">
        <f t="shared" si="6"/>
        <v>-0.99542651105417967</v>
      </c>
      <c r="I28" s="130">
        <v>1001980</v>
      </c>
      <c r="J28" s="131" t="str">
        <f t="shared" si="7"/>
        <v>N/A</v>
      </c>
      <c r="K28" s="130">
        <v>396052</v>
      </c>
      <c r="L28" s="131" t="str">
        <f t="shared" si="8"/>
        <v>N/A</v>
      </c>
      <c r="M28" s="131"/>
      <c r="N28" s="130">
        <v>396052</v>
      </c>
      <c r="O28" s="130">
        <v>484869</v>
      </c>
      <c r="P28" s="131">
        <f t="shared" si="9"/>
        <v>0.22425590579014876</v>
      </c>
      <c r="Q28" s="130">
        <v>741159</v>
      </c>
      <c r="R28" s="131">
        <f t="shared" si="10"/>
        <v>0.87136790118469287</v>
      </c>
      <c r="S28" s="130">
        <v>1015474</v>
      </c>
      <c r="T28" s="131" t="str">
        <f t="shared" si="11"/>
        <v>N/A</v>
      </c>
      <c r="U28" s="130">
        <v>805413</v>
      </c>
      <c r="V28" s="131" t="str">
        <f t="shared" si="12"/>
        <v>N/A</v>
      </c>
      <c r="W28" s="131"/>
      <c r="X28" s="130">
        <v>805413</v>
      </c>
      <c r="Y28" s="130">
        <v>1053518</v>
      </c>
      <c r="Z28" s="131">
        <f t="shared" si="13"/>
        <v>0.30804692747695905</v>
      </c>
      <c r="AA28" s="130">
        <v>199847</v>
      </c>
      <c r="AB28" s="131">
        <f t="shared" si="14"/>
        <v>-0.75187015853978023</v>
      </c>
      <c r="AC28" s="130">
        <v>635676</v>
      </c>
      <c r="AD28" s="131">
        <f t="shared" si="15"/>
        <v>-0.21074529465007397</v>
      </c>
      <c r="AE28" s="130">
        <v>645363</v>
      </c>
      <c r="AF28" s="131">
        <f t="shared" si="16"/>
        <v>-0.19871792484104434</v>
      </c>
      <c r="AG28" s="131"/>
      <c r="AH28" s="130">
        <v>645363</v>
      </c>
      <c r="AI28" s="130">
        <v>630848</v>
      </c>
      <c r="AJ28" s="131">
        <f t="shared" si="17"/>
        <v>-2.2491218120654577E-2</v>
      </c>
      <c r="AK28" s="130">
        <v>500179</v>
      </c>
      <c r="AL28" s="131">
        <f t="shared" si="18"/>
        <v>-0.22496486473504063</v>
      </c>
      <c r="AM28" s="130">
        <v>499455</v>
      </c>
      <c r="AN28" s="131">
        <f t="shared" si="19"/>
        <v>-0.22608671398887137</v>
      </c>
      <c r="AO28" s="130">
        <v>1037191</v>
      </c>
      <c r="AP28" s="131">
        <f t="shared" si="20"/>
        <v>0.60714357656078821</v>
      </c>
      <c r="AQ28" s="131"/>
      <c r="AR28" s="130">
        <v>1037191</v>
      </c>
      <c r="AS28" s="132">
        <v>1008772</v>
      </c>
      <c r="AT28" s="131">
        <f t="shared" si="21"/>
        <v>-2.7399967797638092E-2</v>
      </c>
      <c r="AU28" s="132">
        <v>1934761</v>
      </c>
      <c r="AV28" s="131">
        <f t="shared" si="22"/>
        <v>0.86538544973876563</v>
      </c>
      <c r="AW28" s="130">
        <v>85509</v>
      </c>
      <c r="AX28" s="131">
        <f t="shared" si="23"/>
        <v>-0.91755713267855199</v>
      </c>
      <c r="AY28" s="130">
        <v>114871</v>
      </c>
      <c r="AZ28" s="131">
        <f t="shared" si="24"/>
        <v>-0.88924797843405889</v>
      </c>
      <c r="BA28" s="131"/>
      <c r="BB28" s="130">
        <v>114871</v>
      </c>
      <c r="BC28" s="132">
        <v>97392</v>
      </c>
      <c r="BD28" s="131">
        <f t="shared" si="25"/>
        <v>-0.15216199040663003</v>
      </c>
      <c r="BE28" s="132">
        <v>79073</v>
      </c>
      <c r="BF28" s="131">
        <f t="shared" si="25"/>
        <v>-0.31163653141349867</v>
      </c>
      <c r="BG28" s="130">
        <v>49263</v>
      </c>
      <c r="BH28" s="131">
        <f t="shared" ref="BH28" si="74">IFERROR(IF((ABS((BG28/$BB28)-1))&lt;100%,(BG28/$BB28)-1,"N/A"),"N/A")</f>
        <v>-0.571145023548154</v>
      </c>
      <c r="BI28" s="130">
        <v>87289</v>
      </c>
      <c r="BJ28" s="131">
        <f t="shared" ref="BJ28" si="75">IFERROR(IF((ABS((BI28/$BB28)-1))&lt;100%,(BI28/$BB28)-1,"N/A"),"N/A")</f>
        <v>-0.24011282220926078</v>
      </c>
      <c r="BL28" s="130">
        <v>87289</v>
      </c>
      <c r="BM28" s="130">
        <v>54714</v>
      </c>
      <c r="BN28" s="131">
        <f t="shared" si="62"/>
        <v>-0.37318562476371597</v>
      </c>
      <c r="BO28" s="130">
        <v>61336</v>
      </c>
      <c r="BP28" s="131">
        <f t="shared" si="1"/>
        <v>-0.29732268670737438</v>
      </c>
      <c r="BQ28" s="130">
        <v>70658</v>
      </c>
      <c r="BR28" s="131">
        <f t="shared" si="28"/>
        <v>-0.19052801613032566</v>
      </c>
      <c r="BS28" s="130">
        <v>81544</v>
      </c>
      <c r="BT28" s="131">
        <f t="shared" si="28"/>
        <v>-6.5815853085726683E-2</v>
      </c>
      <c r="BU28" s="104"/>
      <c r="BV28" s="130">
        <v>81544</v>
      </c>
      <c r="BW28" s="130">
        <v>89396</v>
      </c>
      <c r="BX28" s="131">
        <f t="shared" si="63"/>
        <v>9.6291572647895673E-2</v>
      </c>
      <c r="BY28" s="130">
        <v>84459</v>
      </c>
      <c r="BZ28" s="131">
        <f t="shared" si="29"/>
        <v>3.5747571863043337E-2</v>
      </c>
      <c r="CA28" s="130" t="e">
        <v>#N/A</v>
      </c>
      <c r="CB28" s="131" t="str">
        <f t="shared" si="3"/>
        <v>N/A</v>
      </c>
      <c r="CC28" s="130" t="e">
        <v>#N/A</v>
      </c>
      <c r="CD28" s="131" t="str">
        <f t="shared" si="4"/>
        <v>N/A</v>
      </c>
    </row>
    <row r="29" spans="1:82">
      <c r="A29" s="43" t="s">
        <v>291</v>
      </c>
      <c r="B29" s="129" t="s">
        <v>211</v>
      </c>
      <c r="C29" s="129" t="s">
        <v>215</v>
      </c>
      <c r="D29" s="130">
        <v>0</v>
      </c>
      <c r="E29" s="130">
        <v>0</v>
      </c>
      <c r="F29" s="131" t="str">
        <f t="shared" si="5"/>
        <v>N/A</v>
      </c>
      <c r="G29" s="130">
        <v>0</v>
      </c>
      <c r="H29" s="131" t="str">
        <f t="shared" si="6"/>
        <v>N/A</v>
      </c>
      <c r="I29" s="130">
        <v>0</v>
      </c>
      <c r="J29" s="131" t="str">
        <f t="shared" si="7"/>
        <v>N/A</v>
      </c>
      <c r="K29" s="130">
        <v>0</v>
      </c>
      <c r="L29" s="131" t="str">
        <f t="shared" si="8"/>
        <v>N/A</v>
      </c>
      <c r="M29" s="131"/>
      <c r="N29" s="130">
        <v>0</v>
      </c>
      <c r="O29" s="130">
        <v>0</v>
      </c>
      <c r="P29" s="131" t="str">
        <f t="shared" si="9"/>
        <v>N/A</v>
      </c>
      <c r="Q29" s="130">
        <v>0</v>
      </c>
      <c r="R29" s="131" t="str">
        <f t="shared" si="10"/>
        <v>N/A</v>
      </c>
      <c r="S29" s="130">
        <v>3305016</v>
      </c>
      <c r="T29" s="131" t="str">
        <f t="shared" si="11"/>
        <v>N/A</v>
      </c>
      <c r="U29" s="130">
        <v>14592207</v>
      </c>
      <c r="V29" s="131" t="str">
        <f t="shared" si="12"/>
        <v>N/A</v>
      </c>
      <c r="W29" s="131"/>
      <c r="X29" s="130">
        <v>14592207</v>
      </c>
      <c r="Y29" s="130">
        <v>13989342</v>
      </c>
      <c r="Z29" s="131">
        <f t="shared" si="13"/>
        <v>-4.1314175436244827E-2</v>
      </c>
      <c r="AA29" s="130">
        <v>13000072</v>
      </c>
      <c r="AB29" s="131">
        <f t="shared" si="14"/>
        <v>-0.10910858103918075</v>
      </c>
      <c r="AC29" s="130">
        <v>13687869</v>
      </c>
      <c r="AD29" s="131">
        <f t="shared" si="15"/>
        <v>-6.1974038608416104E-2</v>
      </c>
      <c r="AE29" s="130">
        <v>16271760</v>
      </c>
      <c r="AF29" s="131">
        <f t="shared" si="16"/>
        <v>0.1150993129414899</v>
      </c>
      <c r="AG29" s="131"/>
      <c r="AH29" s="130">
        <v>16271760</v>
      </c>
      <c r="AI29" s="130">
        <v>14440509</v>
      </c>
      <c r="AJ29" s="131">
        <f t="shared" si="17"/>
        <v>-0.11254166728122839</v>
      </c>
      <c r="AK29" s="130">
        <v>12543535</v>
      </c>
      <c r="AL29" s="131">
        <f t="shared" si="18"/>
        <v>-0.22912241822642421</v>
      </c>
      <c r="AM29" s="130">
        <v>12453523</v>
      </c>
      <c r="AN29" s="131">
        <f t="shared" si="19"/>
        <v>-0.23465421073073844</v>
      </c>
      <c r="AO29" s="130">
        <v>19618293</v>
      </c>
      <c r="AP29" s="131">
        <f t="shared" si="20"/>
        <v>0.20566509093054464</v>
      </c>
      <c r="AQ29" s="131"/>
      <c r="AR29" s="130">
        <v>19618293</v>
      </c>
      <c r="AS29" s="132">
        <v>17346509</v>
      </c>
      <c r="AT29" s="131">
        <f t="shared" si="21"/>
        <v>-0.11579926958986697</v>
      </c>
      <c r="AU29" s="132">
        <v>0</v>
      </c>
      <c r="AV29" s="131" t="str">
        <f t="shared" si="22"/>
        <v>N/A</v>
      </c>
      <c r="AW29" s="130">
        <v>29564865</v>
      </c>
      <c r="AX29" s="131">
        <f t="shared" si="23"/>
        <v>0.50700496725173805</v>
      </c>
      <c r="AY29" s="130">
        <v>0</v>
      </c>
      <c r="AZ29" s="131" t="str">
        <f>IFERROR(IF((ABS((AY29/$AR29)-1))&lt;100%,(AY29/$AR29)-1,""),"")</f>
        <v/>
      </c>
      <c r="BA29" s="131"/>
      <c r="BB29" s="130">
        <v>0</v>
      </c>
      <c r="BC29" s="132">
        <v>0</v>
      </c>
      <c r="BD29" s="131" t="str">
        <f t="shared" si="25"/>
        <v>N/A</v>
      </c>
      <c r="BE29" s="132">
        <v>0</v>
      </c>
      <c r="BF29" s="131" t="str">
        <f>IFERROR(IF((ABS((BE29/$BB29)-1))&lt;100%,(BE29/$BB29)-1,"N/A"),"0")</f>
        <v>0</v>
      </c>
      <c r="BG29" s="130">
        <v>0</v>
      </c>
      <c r="BH29" s="131" t="str">
        <f t="shared" ref="BH29" si="76">IFERROR(IF((ABS((BG29/$BB29)-1))&lt;100%,(BG29/$BB29)-1,"N/A"),"N/A")</f>
        <v>N/A</v>
      </c>
      <c r="BI29" s="130">
        <v>0</v>
      </c>
      <c r="BJ29" s="131" t="str">
        <f t="shared" ref="BJ29" si="77">IFERROR(IF((ABS((BI29/$BB29)-1))&lt;100%,(BI29/$BB29)-1,"N/A"),"N/A")</f>
        <v>N/A</v>
      </c>
      <c r="BL29" s="130">
        <v>0</v>
      </c>
      <c r="BM29" s="130">
        <v>0</v>
      </c>
      <c r="BN29" s="131">
        <f>IFERROR(IF((ABS((BM29/$BL29)-1))&lt;100%,(BM29/$BL29)-1,"N/A"),0)</f>
        <v>0</v>
      </c>
      <c r="BO29" s="130">
        <v>0</v>
      </c>
      <c r="BP29" s="131" t="str">
        <f t="shared" si="1"/>
        <v>N/A</v>
      </c>
      <c r="BQ29" s="130">
        <v>0</v>
      </c>
      <c r="BR29" s="131" t="str">
        <f t="shared" si="28"/>
        <v>N/A</v>
      </c>
      <c r="BS29" s="130">
        <v>0</v>
      </c>
      <c r="BT29" s="131" t="str">
        <f t="shared" si="28"/>
        <v>N/A</v>
      </c>
      <c r="BU29" s="104"/>
      <c r="BV29" s="130">
        <v>0</v>
      </c>
      <c r="BW29" s="130">
        <v>0</v>
      </c>
      <c r="BX29" s="131">
        <f>IFERROR(IF((ABS((BW29/$BV29)-1))&lt;100%,(BW29/$BV29)-1,"N/A"),0)</f>
        <v>0</v>
      </c>
      <c r="BY29" s="130">
        <v>0</v>
      </c>
      <c r="BZ29" s="131" t="str">
        <f t="shared" si="29"/>
        <v>N/A</v>
      </c>
      <c r="CA29" s="130" t="e">
        <v>#N/A</v>
      </c>
      <c r="CB29" s="131" t="str">
        <f t="shared" si="3"/>
        <v>N/A</v>
      </c>
      <c r="CC29" s="130" t="e">
        <v>#N/A</v>
      </c>
      <c r="CD29" s="131" t="str">
        <f t="shared" si="4"/>
        <v>N/A</v>
      </c>
    </row>
    <row r="30" spans="1:82">
      <c r="A30" s="43" t="s">
        <v>63</v>
      </c>
      <c r="B30" s="129" t="s">
        <v>63</v>
      </c>
      <c r="C30" s="129" t="s">
        <v>64</v>
      </c>
      <c r="D30" s="130">
        <v>107823</v>
      </c>
      <c r="E30" s="130">
        <v>0</v>
      </c>
      <c r="F30" s="131" t="str">
        <f t="shared" si="5"/>
        <v>N/A</v>
      </c>
      <c r="G30" s="130">
        <v>306476</v>
      </c>
      <c r="H30" s="131" t="str">
        <f t="shared" si="6"/>
        <v>N/A</v>
      </c>
      <c r="I30" s="130">
        <v>879129</v>
      </c>
      <c r="J30" s="131" t="str">
        <f t="shared" si="7"/>
        <v>N/A</v>
      </c>
      <c r="K30" s="130">
        <v>805992</v>
      </c>
      <c r="L30" s="131" t="str">
        <f t="shared" si="8"/>
        <v>N/A</v>
      </c>
      <c r="M30" s="131"/>
      <c r="N30" s="130">
        <v>805992</v>
      </c>
      <c r="O30" s="130">
        <v>1123543</v>
      </c>
      <c r="P30" s="131">
        <f t="shared" si="9"/>
        <v>0.39398778151644187</v>
      </c>
      <c r="Q30" s="130">
        <v>816977</v>
      </c>
      <c r="R30" s="131">
        <f t="shared" si="10"/>
        <v>1.3629167535161635E-2</v>
      </c>
      <c r="S30" s="130">
        <v>692980</v>
      </c>
      <c r="T30" s="131">
        <f t="shared" si="11"/>
        <v>-0.14021479121380853</v>
      </c>
      <c r="U30" s="130">
        <v>303418</v>
      </c>
      <c r="V30" s="131">
        <f t="shared" si="12"/>
        <v>-0.62354713198145895</v>
      </c>
      <c r="W30" s="131"/>
      <c r="X30" s="130">
        <v>303418</v>
      </c>
      <c r="Y30" s="130">
        <v>308651</v>
      </c>
      <c r="Z30" s="131">
        <f t="shared" si="13"/>
        <v>1.7246834400068467E-2</v>
      </c>
      <c r="AA30" s="130">
        <v>425948</v>
      </c>
      <c r="AB30" s="131">
        <f t="shared" si="14"/>
        <v>0.40383233690815978</v>
      </c>
      <c r="AC30" s="130">
        <v>195635</v>
      </c>
      <c r="AD30" s="131">
        <f t="shared" si="15"/>
        <v>-0.3552294194807164</v>
      </c>
      <c r="AE30" s="130">
        <v>289376</v>
      </c>
      <c r="AF30" s="131">
        <f t="shared" si="16"/>
        <v>-4.6279390148244337E-2</v>
      </c>
      <c r="AG30" s="131"/>
      <c r="AH30" s="130">
        <v>289376</v>
      </c>
      <c r="AI30" s="130">
        <v>254341</v>
      </c>
      <c r="AJ30" s="131">
        <f t="shared" si="17"/>
        <v>-0.12107085591064914</v>
      </c>
      <c r="AK30" s="130">
        <v>204403</v>
      </c>
      <c r="AL30" s="131">
        <f t="shared" si="18"/>
        <v>-0.29364218179807589</v>
      </c>
      <c r="AM30" s="130">
        <v>201846</v>
      </c>
      <c r="AN30" s="131">
        <f t="shared" si="19"/>
        <v>-0.30247843635961513</v>
      </c>
      <c r="AO30" s="130">
        <v>298699</v>
      </c>
      <c r="AP30" s="131">
        <f t="shared" si="20"/>
        <v>3.2217599248037132E-2</v>
      </c>
      <c r="AQ30" s="131"/>
      <c r="AR30" s="130">
        <v>298699</v>
      </c>
      <c r="AS30" s="132">
        <v>310452</v>
      </c>
      <c r="AT30" s="131">
        <f t="shared" si="21"/>
        <v>3.9347302803156348E-2</v>
      </c>
      <c r="AU30" s="132">
        <v>388169</v>
      </c>
      <c r="AV30" s="131">
        <f t="shared" si="22"/>
        <v>0.29953230509643491</v>
      </c>
      <c r="AW30" s="130">
        <v>56124</v>
      </c>
      <c r="AX30" s="131">
        <f t="shared" si="23"/>
        <v>-0.81210516272233924</v>
      </c>
      <c r="AY30" s="130">
        <v>72910</v>
      </c>
      <c r="AZ30" s="131">
        <f t="shared" si="24"/>
        <v>-0.75590812155380505</v>
      </c>
      <c r="BA30" s="131"/>
      <c r="BB30" s="130">
        <v>72910</v>
      </c>
      <c r="BC30" s="132">
        <v>72979</v>
      </c>
      <c r="BD30" s="131">
        <f t="shared" si="25"/>
        <v>9.4637223974758378E-4</v>
      </c>
      <c r="BE30" s="132">
        <v>50897</v>
      </c>
      <c r="BF30" s="131">
        <f t="shared" si="25"/>
        <v>-0.30192017555890827</v>
      </c>
      <c r="BG30" s="130">
        <v>57225</v>
      </c>
      <c r="BH30" s="131">
        <f t="shared" ref="BH30" si="78">IFERROR(IF((ABS((BG30/$BB30)-1))&lt;100%,(BG30/$BB30)-1,"N/A"),"N/A")</f>
        <v>-0.21512824029625566</v>
      </c>
      <c r="BI30" s="130">
        <v>76111</v>
      </c>
      <c r="BJ30" s="131">
        <f t="shared" ref="BJ30" si="79">IFERROR(IF((ABS((BI30/$BB30)-1))&lt;100%,(BI30/$BB30)-1,"N/A"),"N/A")</f>
        <v>4.3903442600466303E-2</v>
      </c>
      <c r="BL30" s="130">
        <v>76111</v>
      </c>
      <c r="BM30" s="130">
        <v>93139</v>
      </c>
      <c r="BN30" s="131">
        <f t="shared" ref="BN30:BN40" si="80">IFERROR(IF((ABS((BM30/$BL30)-1))&lt;100%,(BM30/$BL30)-1,"N/A"),"N/A")</f>
        <v>0.22372587405237088</v>
      </c>
      <c r="BO30" s="130">
        <v>59984</v>
      </c>
      <c r="BP30" s="131">
        <f t="shared" si="1"/>
        <v>-0.21188790056627815</v>
      </c>
      <c r="BQ30" s="130">
        <v>62157</v>
      </c>
      <c r="BR30" s="131">
        <f t="shared" si="28"/>
        <v>-0.18333749392334875</v>
      </c>
      <c r="BS30" s="130">
        <v>0</v>
      </c>
      <c r="BT30" s="131" t="str">
        <f t="shared" si="28"/>
        <v>N/A</v>
      </c>
      <c r="BU30" s="104"/>
      <c r="BV30" s="130">
        <v>0</v>
      </c>
      <c r="BW30" s="130">
        <v>48770</v>
      </c>
      <c r="BX30" s="131" t="str">
        <f t="shared" ref="BX30:BX40" si="81">IFERROR(IF((ABS((BW30/$BV30)-1))&lt;100%,(BW30/$BV30)-1,"N/A"),"N/A")</f>
        <v>N/A</v>
      </c>
      <c r="BY30" s="130">
        <v>6052</v>
      </c>
      <c r="BZ30" s="131" t="str">
        <f t="shared" si="29"/>
        <v>N/A</v>
      </c>
      <c r="CA30" s="130" t="e">
        <v>#N/A</v>
      </c>
      <c r="CB30" s="131" t="str">
        <f t="shared" si="3"/>
        <v>N/A</v>
      </c>
      <c r="CC30" s="130" t="e">
        <v>#N/A</v>
      </c>
      <c r="CD30" s="131" t="str">
        <f t="shared" si="4"/>
        <v>N/A</v>
      </c>
    </row>
    <row r="31" spans="1:82">
      <c r="A31" s="43"/>
      <c r="B31" s="129" t="s">
        <v>61</v>
      </c>
      <c r="C31" s="129" t="s">
        <v>62</v>
      </c>
      <c r="D31" s="130">
        <f>+D24-SUM(D25:D30)</f>
        <v>199404</v>
      </c>
      <c r="E31" s="130">
        <f>+E24-SUM(E25:E30)</f>
        <v>294004</v>
      </c>
      <c r="F31" s="131">
        <f t="shared" si="5"/>
        <v>0.4744137529838921</v>
      </c>
      <c r="G31" s="130">
        <f>+G24-SUM(G25:G30)</f>
        <v>321301</v>
      </c>
      <c r="H31" s="131">
        <f t="shared" si="6"/>
        <v>0.611306693947965</v>
      </c>
      <c r="I31" s="130">
        <f>+I24-SUM(I25:I30)</f>
        <v>2435936</v>
      </c>
      <c r="J31" s="131" t="str">
        <f t="shared" si="7"/>
        <v>N/A</v>
      </c>
      <c r="K31" s="130">
        <f>+K24-SUM(K25:K30)</f>
        <v>1346949</v>
      </c>
      <c r="L31" s="131" t="str">
        <f t="shared" si="8"/>
        <v>N/A</v>
      </c>
      <c r="M31" s="131"/>
      <c r="N31" s="130">
        <f>+N24-SUM(N25:N30)</f>
        <v>1346949</v>
      </c>
      <c r="O31" s="130">
        <f>+O24-SUM(O25:O30)</f>
        <v>2518152</v>
      </c>
      <c r="P31" s="131">
        <f t="shared" si="9"/>
        <v>0.86952289953071715</v>
      </c>
      <c r="Q31" s="130">
        <f>+Q24-SUM(Q25:Q30)</f>
        <v>2320252</v>
      </c>
      <c r="R31" s="131">
        <f t="shared" si="10"/>
        <v>0.72259825724656235</v>
      </c>
      <c r="S31" s="130">
        <f>+S24-SUM(S25:S30)</f>
        <v>753941</v>
      </c>
      <c r="T31" s="131">
        <f t="shared" si="11"/>
        <v>-0.44026017317656418</v>
      </c>
      <c r="U31" s="130">
        <f>+U24-SUM(U25:U30)</f>
        <v>652421</v>
      </c>
      <c r="V31" s="131">
        <f t="shared" si="12"/>
        <v>-0.51563051013809735</v>
      </c>
      <c r="W31" s="131"/>
      <c r="X31" s="130">
        <f>+X24-SUM(X25:X30)</f>
        <v>652421</v>
      </c>
      <c r="Y31" s="130">
        <f>+Y24-SUM(Y25:Y30)</f>
        <v>464393</v>
      </c>
      <c r="Z31" s="131">
        <f t="shared" si="13"/>
        <v>-0.28820041047115286</v>
      </c>
      <c r="AA31" s="130">
        <f>+AA24-SUM(AA25:AA30)</f>
        <v>463516</v>
      </c>
      <c r="AB31" s="131">
        <f t="shared" si="14"/>
        <v>-0.28954463452280044</v>
      </c>
      <c r="AC31" s="130">
        <f>+AC24-SUM(AC25:AC30)</f>
        <v>437957</v>
      </c>
      <c r="AD31" s="131">
        <f t="shared" si="15"/>
        <v>-0.32872025885126321</v>
      </c>
      <c r="AE31" s="130">
        <f>+AE24-SUM(AE25:AE30)</f>
        <v>510536</v>
      </c>
      <c r="AF31" s="131">
        <f t="shared" si="16"/>
        <v>-0.21747460612089431</v>
      </c>
      <c r="AG31" s="131"/>
      <c r="AH31" s="130">
        <f>+AH24-SUM(AH25:AH30)</f>
        <v>510536</v>
      </c>
      <c r="AI31" s="130">
        <f>+AI24-SUM(AI25:AI30)</f>
        <v>515857</v>
      </c>
      <c r="AJ31" s="131">
        <f t="shared" si="17"/>
        <v>1.0422379616716659E-2</v>
      </c>
      <c r="AK31" s="130">
        <f>+AK24-SUM(AK25:AK30)</f>
        <v>508239</v>
      </c>
      <c r="AL31" s="131">
        <f t="shared" si="18"/>
        <v>-4.4991930049986806E-3</v>
      </c>
      <c r="AM31" s="130">
        <f>+AM24-SUM(AM25:AM30)</f>
        <v>457797</v>
      </c>
      <c r="AN31" s="131">
        <f t="shared" si="19"/>
        <v>-0.10330123634768162</v>
      </c>
      <c r="AO31" s="130">
        <f>+AO24-SUM(AO25:AO30)</f>
        <v>616087</v>
      </c>
      <c r="AP31" s="131">
        <f t="shared" si="20"/>
        <v>0.20674545967375457</v>
      </c>
      <c r="AQ31" s="131"/>
      <c r="AR31" s="130">
        <f>+AR24-SUM(AR25:AR30)</f>
        <v>616087</v>
      </c>
      <c r="AS31" s="132">
        <v>629124</v>
      </c>
      <c r="AT31" s="131">
        <f t="shared" si="21"/>
        <v>2.1160972395132482E-2</v>
      </c>
      <c r="AU31" s="132">
        <f>+AU24-SUM(AU25:AU30)</f>
        <v>569232</v>
      </c>
      <c r="AV31" s="131">
        <f t="shared" si="22"/>
        <v>-7.6052570497348593E-2</v>
      </c>
      <c r="AW31" s="130">
        <f>+AW24-SUM(AW25:AW30)</f>
        <v>208480</v>
      </c>
      <c r="AX31" s="131">
        <f t="shared" si="23"/>
        <v>-0.66160623418445774</v>
      </c>
      <c r="AY31" s="130">
        <f>+AY24-SUM(AY25:AY30)</f>
        <v>216633</v>
      </c>
      <c r="AZ31" s="131">
        <f t="shared" si="24"/>
        <v>-0.6483727135940216</v>
      </c>
      <c r="BA31" s="131"/>
      <c r="BB31" s="130">
        <f>+BB24-SUM(BB25:BB30)</f>
        <v>216633</v>
      </c>
      <c r="BC31" s="132">
        <f>+BC24-SUM(BC25:BC30)</f>
        <v>1232951</v>
      </c>
      <c r="BD31" s="131" t="str">
        <f t="shared" si="25"/>
        <v>N/A</v>
      </c>
      <c r="BE31" s="132">
        <f>+BE24-SUM(BE25:BE30)</f>
        <v>180492</v>
      </c>
      <c r="BF31" s="131">
        <f t="shared" si="25"/>
        <v>-0.16683053828364103</v>
      </c>
      <c r="BG31" s="130">
        <f>+BG24-SUM(BG25:BG30)</f>
        <v>181798</v>
      </c>
      <c r="BH31" s="131">
        <f t="shared" ref="BH31" si="82">IFERROR(IF((ABS((BG31/$BB31)-1))&lt;100%,(BG31/$BB31)-1,"N/A"),"N/A")</f>
        <v>-0.16080190921974025</v>
      </c>
      <c r="BI31" s="130">
        <f>+BI24-SUM(BI25:BI30)</f>
        <v>246783</v>
      </c>
      <c r="BJ31" s="131">
        <f t="shared" ref="BJ31" si="83">IFERROR(IF((ABS((BI31/$BB31)-1))&lt;100%,(BI31/$BB31)-1,"N/A"),"N/A")</f>
        <v>0.13917547188101542</v>
      </c>
      <c r="BL31" s="130">
        <f>+BL24-SUM(BL25:BL30)</f>
        <v>246783</v>
      </c>
      <c r="BM31" s="130">
        <f>+BM24-SUM(BM25:BM30)</f>
        <v>373868</v>
      </c>
      <c r="BN31" s="131">
        <f t="shared" si="80"/>
        <v>0.51496659008116441</v>
      </c>
      <c r="BO31" s="130">
        <f>+BO24-SUM(BO25:BO30)</f>
        <v>309695</v>
      </c>
      <c r="BP31" s="131">
        <f t="shared" si="1"/>
        <v>0.25492841889433238</v>
      </c>
      <c r="BQ31" s="130">
        <f>+BQ24-SUM(BQ25:BQ30)</f>
        <v>207575</v>
      </c>
      <c r="BR31" s="131">
        <f t="shared" si="28"/>
        <v>-0.15887642179566663</v>
      </c>
      <c r="BS31" s="130">
        <f>+BS24-SUM(BS25:BS30)</f>
        <v>391125</v>
      </c>
      <c r="BT31" s="131">
        <f t="shared" si="28"/>
        <v>0.58489442141476511</v>
      </c>
      <c r="BU31" s="104"/>
      <c r="BV31" s="130">
        <f>+BV24-SUM(BV25:BV30)</f>
        <v>391125</v>
      </c>
      <c r="BW31" s="130">
        <f>+BW24-SUM(BW25:BW30)</f>
        <v>231130</v>
      </c>
      <c r="BX31" s="131">
        <f t="shared" si="81"/>
        <v>-0.40906359859379993</v>
      </c>
      <c r="BY31" s="130">
        <f>+BY24-SUM(BY25:BY30)</f>
        <v>294800</v>
      </c>
      <c r="BZ31" s="131">
        <f t="shared" si="29"/>
        <v>-0.24627676573985302</v>
      </c>
      <c r="CA31" s="130" t="e">
        <f>+CA24-SUM(CA25:CA30)</f>
        <v>#N/A</v>
      </c>
      <c r="CB31" s="131" t="str">
        <f t="shared" si="3"/>
        <v>N/A</v>
      </c>
      <c r="CC31" s="130" t="e">
        <f>+CC24-SUM(CC25:CC30)</f>
        <v>#N/A</v>
      </c>
      <c r="CD31" s="131" t="str">
        <f t="shared" si="4"/>
        <v>N/A</v>
      </c>
    </row>
    <row r="32" spans="1:82">
      <c r="A32" s="43" t="s">
        <v>308</v>
      </c>
      <c r="B32" s="126" t="s">
        <v>69</v>
      </c>
      <c r="C32" s="126" t="s">
        <v>70</v>
      </c>
      <c r="D32" s="126">
        <v>199423</v>
      </c>
      <c r="E32" s="126">
        <v>213355</v>
      </c>
      <c r="F32" s="127">
        <f t="shared" si="5"/>
        <v>6.9861550573404374E-2</v>
      </c>
      <c r="G32" s="126">
        <v>188808</v>
      </c>
      <c r="H32" s="127">
        <f t="shared" si="6"/>
        <v>-5.3228564408318024E-2</v>
      </c>
      <c r="I32" s="126">
        <v>11099651</v>
      </c>
      <c r="J32" s="127" t="str">
        <f t="shared" si="7"/>
        <v>N/A</v>
      </c>
      <c r="K32" s="126">
        <v>14558581</v>
      </c>
      <c r="L32" s="127" t="str">
        <f t="shared" si="8"/>
        <v>N/A</v>
      </c>
      <c r="M32" s="127"/>
      <c r="N32" s="126">
        <v>14558581</v>
      </c>
      <c r="O32" s="126">
        <v>12308178</v>
      </c>
      <c r="P32" s="127">
        <f t="shared" si="9"/>
        <v>-0.15457571036627815</v>
      </c>
      <c r="Q32" s="126">
        <v>15782246</v>
      </c>
      <c r="R32" s="127">
        <f t="shared" si="10"/>
        <v>8.4051117344472015E-2</v>
      </c>
      <c r="S32" s="126">
        <v>14423513</v>
      </c>
      <c r="T32" s="127">
        <f t="shared" si="11"/>
        <v>-9.2775525307033924E-3</v>
      </c>
      <c r="U32" s="126">
        <v>12516154</v>
      </c>
      <c r="V32" s="127">
        <f t="shared" si="12"/>
        <v>-0.14029025218872637</v>
      </c>
      <c r="W32" s="127"/>
      <c r="X32" s="126">
        <v>12516154</v>
      </c>
      <c r="Y32" s="126">
        <v>11987065</v>
      </c>
      <c r="Z32" s="127">
        <f t="shared" si="13"/>
        <v>-4.2272490415186659E-2</v>
      </c>
      <c r="AA32" s="126">
        <v>13179748</v>
      </c>
      <c r="AB32" s="127">
        <f t="shared" si="14"/>
        <v>5.3019002482711519E-2</v>
      </c>
      <c r="AC32" s="126">
        <v>11197983</v>
      </c>
      <c r="AD32" s="127">
        <f t="shared" si="15"/>
        <v>-0.10531757599019631</v>
      </c>
      <c r="AE32" s="126">
        <v>11411721</v>
      </c>
      <c r="AF32" s="127">
        <f t="shared" si="16"/>
        <v>-8.8240604901473674E-2</v>
      </c>
      <c r="AG32" s="127"/>
      <c r="AH32" s="126">
        <v>11411721</v>
      </c>
      <c r="AI32" s="126">
        <v>12391611</v>
      </c>
      <c r="AJ32" s="127">
        <f t="shared" si="17"/>
        <v>8.5866978346210932E-2</v>
      </c>
      <c r="AK32" s="126">
        <v>13031077</v>
      </c>
      <c r="AL32" s="127">
        <f t="shared" si="18"/>
        <v>0.14190287337028296</v>
      </c>
      <c r="AM32" s="126">
        <v>13285926</v>
      </c>
      <c r="AN32" s="127">
        <f t="shared" si="19"/>
        <v>0.16423508776634121</v>
      </c>
      <c r="AO32" s="126">
        <v>16011884</v>
      </c>
      <c r="AP32" s="127">
        <f t="shared" si="20"/>
        <v>0.40310861087473127</v>
      </c>
      <c r="AQ32" s="127"/>
      <c r="AR32" s="126">
        <v>16011884</v>
      </c>
      <c r="AS32" s="128">
        <v>16947085</v>
      </c>
      <c r="AT32" s="127">
        <f t="shared" si="21"/>
        <v>5.8406680937733491E-2</v>
      </c>
      <c r="AU32" s="128">
        <v>15964262</v>
      </c>
      <c r="AV32" s="127">
        <f t="shared" si="22"/>
        <v>-2.9741659382493957E-3</v>
      </c>
      <c r="AW32" s="126">
        <v>4159178</v>
      </c>
      <c r="AX32" s="127">
        <f t="shared" si="23"/>
        <v>-0.74024430853983203</v>
      </c>
      <c r="AY32" s="126">
        <v>1509959</v>
      </c>
      <c r="AZ32" s="127">
        <f t="shared" si="24"/>
        <v>-0.90569760560343804</v>
      </c>
      <c r="BA32" s="127"/>
      <c r="BB32" s="126">
        <v>1509959</v>
      </c>
      <c r="BC32" s="128">
        <v>1772409</v>
      </c>
      <c r="BD32" s="127">
        <f t="shared" si="25"/>
        <v>0.1738126664366384</v>
      </c>
      <c r="BE32" s="128">
        <v>2440979</v>
      </c>
      <c r="BF32" s="127">
        <f t="shared" si="25"/>
        <v>0.61658627817046696</v>
      </c>
      <c r="BG32" s="126">
        <v>1907313</v>
      </c>
      <c r="BH32" s="127">
        <f t="shared" ref="BH32" si="84">IFERROR(IF((ABS((BG32/$BB32)-1))&lt;100%,(BG32/$BB32)-1,"N/A"),"N/A")</f>
        <v>0.26315548965236801</v>
      </c>
      <c r="BI32" s="126">
        <v>1822754</v>
      </c>
      <c r="BJ32" s="127">
        <f t="shared" ref="BJ32" si="85">IFERROR(IF((ABS((BI32/$BB32)-1))&lt;100%,(BI32/$BB32)-1,"N/A"),"N/A")</f>
        <v>0.20715463135091738</v>
      </c>
      <c r="BL32" s="126">
        <v>1822754</v>
      </c>
      <c r="BM32" s="126">
        <v>2393768</v>
      </c>
      <c r="BN32" s="127">
        <f t="shared" si="80"/>
        <v>0.31326992013184451</v>
      </c>
      <c r="BO32" s="126">
        <v>2359066</v>
      </c>
      <c r="BP32" s="127">
        <f t="shared" si="1"/>
        <v>0.29423169555518736</v>
      </c>
      <c r="BQ32" s="126">
        <v>2330973</v>
      </c>
      <c r="BR32" s="127">
        <f t="shared" si="28"/>
        <v>0.27881930309849823</v>
      </c>
      <c r="BS32" s="126">
        <v>2354302</v>
      </c>
      <c r="BT32" s="127">
        <f t="shared" si="28"/>
        <v>0.29161806804428902</v>
      </c>
      <c r="BU32" s="104"/>
      <c r="BV32" s="126">
        <v>2354302</v>
      </c>
      <c r="BW32" s="126">
        <v>2381863</v>
      </c>
      <c r="BX32" s="127">
        <f t="shared" si="81"/>
        <v>1.1706654456395071E-2</v>
      </c>
      <c r="BY32" s="126">
        <v>2321108</v>
      </c>
      <c r="BZ32" s="127">
        <f t="shared" si="29"/>
        <v>-1.4099295672347911E-2</v>
      </c>
      <c r="CA32" s="126" t="e">
        <v>#N/A</v>
      </c>
      <c r="CB32" s="127" t="str">
        <f t="shared" si="3"/>
        <v>N/A</v>
      </c>
      <c r="CC32" s="126" t="e">
        <v>#N/A</v>
      </c>
      <c r="CD32" s="127" t="str">
        <f t="shared" si="4"/>
        <v>N/A</v>
      </c>
    </row>
    <row r="33" spans="1:82">
      <c r="A33" s="43" t="s">
        <v>292</v>
      </c>
      <c r="B33" s="129" t="s">
        <v>48</v>
      </c>
      <c r="C33" s="129" t="s">
        <v>49</v>
      </c>
      <c r="D33" s="135">
        <v>572</v>
      </c>
      <c r="E33" s="135">
        <v>573</v>
      </c>
      <c r="F33" s="55">
        <f t="shared" si="5"/>
        <v>1.7482517482516613E-3</v>
      </c>
      <c r="G33" s="135">
        <v>0</v>
      </c>
      <c r="H33" s="55" t="str">
        <f t="shared" si="6"/>
        <v>N/A</v>
      </c>
      <c r="I33" s="135">
        <v>11183</v>
      </c>
      <c r="J33" s="55" t="str">
        <f t="shared" si="7"/>
        <v>N/A</v>
      </c>
      <c r="K33" s="135">
        <v>30229</v>
      </c>
      <c r="L33" s="55" t="str">
        <f t="shared" si="8"/>
        <v>N/A</v>
      </c>
      <c r="M33" s="55"/>
      <c r="N33" s="135">
        <v>30229</v>
      </c>
      <c r="O33" s="135">
        <v>72691</v>
      </c>
      <c r="P33" s="55" t="str">
        <f t="shared" si="9"/>
        <v>N/A</v>
      </c>
      <c r="Q33" s="135">
        <v>38836</v>
      </c>
      <c r="R33" s="55">
        <f t="shared" si="10"/>
        <v>0.28472658705216847</v>
      </c>
      <c r="S33" s="135">
        <v>57185</v>
      </c>
      <c r="T33" s="55">
        <f t="shared" si="11"/>
        <v>0.89172648780971908</v>
      </c>
      <c r="U33" s="135">
        <v>42357</v>
      </c>
      <c r="V33" s="55">
        <f t="shared" si="12"/>
        <v>0.4012041417182175</v>
      </c>
      <c r="W33" s="55"/>
      <c r="X33" s="135">
        <v>42357</v>
      </c>
      <c r="Y33" s="135">
        <v>42405</v>
      </c>
      <c r="Z33" s="55">
        <f t="shared" si="13"/>
        <v>1.1332247326298894E-3</v>
      </c>
      <c r="AA33" s="135">
        <v>52560</v>
      </c>
      <c r="AB33" s="55">
        <f t="shared" si="14"/>
        <v>0.24088108222961968</v>
      </c>
      <c r="AC33" s="135">
        <v>47639</v>
      </c>
      <c r="AD33" s="55">
        <f t="shared" si="15"/>
        <v>0.1247019382864698</v>
      </c>
      <c r="AE33" s="135">
        <v>47831</v>
      </c>
      <c r="AF33" s="55">
        <f t="shared" si="16"/>
        <v>0.12923483721698892</v>
      </c>
      <c r="AG33" s="55"/>
      <c r="AH33" s="135">
        <v>47831</v>
      </c>
      <c r="AI33" s="135">
        <v>41331</v>
      </c>
      <c r="AJ33" s="55">
        <f t="shared" si="17"/>
        <v>-0.1358951307729297</v>
      </c>
      <c r="AK33" s="135">
        <v>42611</v>
      </c>
      <c r="AL33" s="55">
        <f t="shared" si="18"/>
        <v>-0.10913424348226042</v>
      </c>
      <c r="AM33" s="135">
        <v>18492</v>
      </c>
      <c r="AN33" s="55">
        <f t="shared" si="19"/>
        <v>-0.61338880642261295</v>
      </c>
      <c r="AO33" s="135">
        <v>40720</v>
      </c>
      <c r="AP33" s="55">
        <f t="shared" si="20"/>
        <v>-0.14866927306558508</v>
      </c>
      <c r="AQ33" s="55"/>
      <c r="AR33" s="135">
        <v>40720</v>
      </c>
      <c r="AS33" s="136">
        <v>42247</v>
      </c>
      <c r="AT33" s="55">
        <f t="shared" si="21"/>
        <v>3.7500000000000089E-2</v>
      </c>
      <c r="AU33" s="136">
        <v>65435</v>
      </c>
      <c r="AV33" s="55">
        <f t="shared" si="22"/>
        <v>0.60694990176817298</v>
      </c>
      <c r="AW33" s="135">
        <v>117</v>
      </c>
      <c r="AX33" s="55">
        <f t="shared" si="23"/>
        <v>-0.99712671905697448</v>
      </c>
      <c r="AY33" s="135">
        <v>114</v>
      </c>
      <c r="AZ33" s="55">
        <f t="shared" si="24"/>
        <v>-0.99720039292730844</v>
      </c>
      <c r="BA33" s="55"/>
      <c r="BB33" s="135">
        <v>114</v>
      </c>
      <c r="BC33" s="136">
        <v>0</v>
      </c>
      <c r="BD33" s="55" t="str">
        <f t="shared" si="25"/>
        <v>N/A</v>
      </c>
      <c r="BE33" s="136">
        <v>75</v>
      </c>
      <c r="BF33" s="55">
        <f t="shared" si="25"/>
        <v>-0.34210526315789469</v>
      </c>
      <c r="BG33" s="135">
        <v>78</v>
      </c>
      <c r="BH33" s="55">
        <f t="shared" ref="BH33" si="86">IFERROR(IF((ABS((BG33/$BB33)-1))&lt;100%,(BG33/$BB33)-1,"N/A"),"N/A")</f>
        <v>-0.31578947368421051</v>
      </c>
      <c r="BI33" s="135">
        <v>68</v>
      </c>
      <c r="BJ33" s="55">
        <f t="shared" ref="BJ33" si="87">IFERROR(IF((ABS((BI33/$BB33)-1))&lt;100%,(BI33/$BB33)-1,"N/A"),"N/A")</f>
        <v>-0.40350877192982459</v>
      </c>
      <c r="BL33" s="135">
        <v>68</v>
      </c>
      <c r="BM33" s="135">
        <v>69881</v>
      </c>
      <c r="BN33" s="55" t="str">
        <f t="shared" si="80"/>
        <v>N/A</v>
      </c>
      <c r="BO33" s="135">
        <v>69881</v>
      </c>
      <c r="BP33" s="55" t="str">
        <f t="shared" si="1"/>
        <v>N/A</v>
      </c>
      <c r="BQ33" s="135">
        <v>69884</v>
      </c>
      <c r="BR33" s="55" t="str">
        <f t="shared" si="28"/>
        <v>N/A</v>
      </c>
      <c r="BS33" s="135">
        <v>49929</v>
      </c>
      <c r="BT33" s="55" t="str">
        <f t="shared" si="28"/>
        <v>N/A</v>
      </c>
      <c r="BU33" s="104"/>
      <c r="BV33" s="135">
        <v>49929</v>
      </c>
      <c r="BW33" s="135">
        <v>52172</v>
      </c>
      <c r="BX33" s="55">
        <f t="shared" si="81"/>
        <v>4.49237917843337E-2</v>
      </c>
      <c r="BY33" s="135">
        <v>60816</v>
      </c>
      <c r="BZ33" s="55">
        <f t="shared" si="29"/>
        <v>0.21804963047527481</v>
      </c>
      <c r="CA33" s="135" t="e">
        <v>#N/A</v>
      </c>
      <c r="CB33" s="55" t="str">
        <f t="shared" si="3"/>
        <v>N/A</v>
      </c>
      <c r="CC33" s="135" t="e">
        <v>#N/A</v>
      </c>
      <c r="CD33" s="55" t="str">
        <f t="shared" si="4"/>
        <v>N/A</v>
      </c>
    </row>
    <row r="34" spans="1:82">
      <c r="A34" s="43" t="s">
        <v>293</v>
      </c>
      <c r="B34" s="134" t="s">
        <v>52</v>
      </c>
      <c r="C34" s="134" t="s">
        <v>218</v>
      </c>
      <c r="D34" s="135">
        <v>0</v>
      </c>
      <c r="E34" s="135">
        <v>0</v>
      </c>
      <c r="F34" s="55" t="str">
        <f t="shared" si="5"/>
        <v>N/A</v>
      </c>
      <c r="G34" s="135">
        <v>0</v>
      </c>
      <c r="H34" s="55" t="str">
        <f t="shared" si="6"/>
        <v>N/A</v>
      </c>
      <c r="I34" s="135">
        <v>0</v>
      </c>
      <c r="J34" s="55" t="str">
        <f t="shared" si="7"/>
        <v>N/A</v>
      </c>
      <c r="K34" s="135">
        <v>0</v>
      </c>
      <c r="L34" s="55" t="str">
        <f t="shared" si="8"/>
        <v>N/A</v>
      </c>
      <c r="M34" s="55"/>
      <c r="N34" s="135">
        <v>0</v>
      </c>
      <c r="O34" s="135">
        <v>0</v>
      </c>
      <c r="P34" s="55" t="str">
        <f t="shared" si="9"/>
        <v>N/A</v>
      </c>
      <c r="Q34" s="135">
        <v>0</v>
      </c>
      <c r="R34" s="55" t="str">
        <f t="shared" si="10"/>
        <v>N/A</v>
      </c>
      <c r="S34" s="135">
        <v>0</v>
      </c>
      <c r="T34" s="55" t="str">
        <f t="shared" si="11"/>
        <v>N/A</v>
      </c>
      <c r="U34" s="135">
        <v>0</v>
      </c>
      <c r="V34" s="55" t="str">
        <f t="shared" si="12"/>
        <v>N/A</v>
      </c>
      <c r="W34" s="55"/>
      <c r="X34" s="135">
        <v>0</v>
      </c>
      <c r="Y34" s="135">
        <v>0</v>
      </c>
      <c r="Z34" s="55" t="str">
        <f t="shared" si="13"/>
        <v>N/A</v>
      </c>
      <c r="AA34" s="135">
        <v>0</v>
      </c>
      <c r="AB34" s="55" t="str">
        <f t="shared" si="14"/>
        <v>N/A</v>
      </c>
      <c r="AC34" s="135">
        <v>0</v>
      </c>
      <c r="AD34" s="55" t="str">
        <f t="shared" si="15"/>
        <v>N/A</v>
      </c>
      <c r="AE34" s="135">
        <v>0</v>
      </c>
      <c r="AF34" s="55" t="str">
        <f t="shared" si="16"/>
        <v>N/A</v>
      </c>
      <c r="AG34" s="55"/>
      <c r="AH34" s="135">
        <v>0</v>
      </c>
      <c r="AI34" s="135">
        <v>0</v>
      </c>
      <c r="AJ34" s="55" t="str">
        <f t="shared" si="17"/>
        <v>N/A</v>
      </c>
      <c r="AK34" s="135">
        <v>0</v>
      </c>
      <c r="AL34" s="55" t="str">
        <f t="shared" si="18"/>
        <v>N/A</v>
      </c>
      <c r="AM34" s="135">
        <v>0</v>
      </c>
      <c r="AN34" s="55" t="str">
        <f t="shared" si="19"/>
        <v>N/A</v>
      </c>
      <c r="AO34" s="135">
        <v>4577359</v>
      </c>
      <c r="AP34" s="55" t="str">
        <f t="shared" si="20"/>
        <v>N/A</v>
      </c>
      <c r="AQ34" s="55"/>
      <c r="AR34" s="135">
        <v>4577359</v>
      </c>
      <c r="AS34" s="136">
        <v>4733405</v>
      </c>
      <c r="AT34" s="55">
        <f t="shared" si="21"/>
        <v>3.409083709623828E-2</v>
      </c>
      <c r="AU34" s="136">
        <v>4643864</v>
      </c>
      <c r="AV34" s="55">
        <f t="shared" si="22"/>
        <v>1.4529120394533246E-2</v>
      </c>
      <c r="AW34" s="135">
        <v>1194019</v>
      </c>
      <c r="AX34" s="55">
        <f t="shared" si="23"/>
        <v>-0.73914674378828482</v>
      </c>
      <c r="AY34" s="135">
        <v>1308054</v>
      </c>
      <c r="AZ34" s="55">
        <f t="shared" si="24"/>
        <v>-0.71423390649498986</v>
      </c>
      <c r="BA34" s="55"/>
      <c r="BB34" s="135">
        <v>1308054</v>
      </c>
      <c r="BC34" s="136">
        <v>1299804</v>
      </c>
      <c r="BD34" s="55">
        <f t="shared" si="25"/>
        <v>-6.3070790655431752E-3</v>
      </c>
      <c r="BE34" s="136">
        <v>1906816</v>
      </c>
      <c r="BF34" s="55">
        <f t="shared" si="25"/>
        <v>0.45775021520518266</v>
      </c>
      <c r="BG34" s="135">
        <v>1380254</v>
      </c>
      <c r="BH34" s="55">
        <f t="shared" ref="BH34" si="88">IFERROR(IF((ABS((BG34/$BB34)-1))&lt;100%,(BG34/$BB34)-1,"N/A"),"N/A")</f>
        <v>5.5196498003905026E-2</v>
      </c>
      <c r="BI34" s="135">
        <v>1319092</v>
      </c>
      <c r="BJ34" s="55">
        <f t="shared" ref="BJ34" si="89">IFERROR(IF((ABS((BI34/$BB34)-1))&lt;100%,(BI34/$BB34)-1,"N/A"),"N/A")</f>
        <v>8.4384895424807205E-3</v>
      </c>
      <c r="BL34" s="135">
        <v>1319092</v>
      </c>
      <c r="BM34" s="135">
        <v>1314513</v>
      </c>
      <c r="BN34" s="55">
        <f t="shared" si="80"/>
        <v>-3.4713272463179345E-3</v>
      </c>
      <c r="BO34" s="135">
        <v>1309496</v>
      </c>
      <c r="BP34" s="55">
        <f t="shared" si="1"/>
        <v>-7.2747010822595826E-3</v>
      </c>
      <c r="BQ34" s="135">
        <v>1284963</v>
      </c>
      <c r="BR34" s="55">
        <f t="shared" si="28"/>
        <v>-2.5873100587373687E-2</v>
      </c>
      <c r="BS34" s="135">
        <v>1360465</v>
      </c>
      <c r="BT34" s="55">
        <f t="shared" si="28"/>
        <v>3.1364756969187946E-2</v>
      </c>
      <c r="BU34" s="104"/>
      <c r="BV34" s="135">
        <v>1360465</v>
      </c>
      <c r="BW34" s="135">
        <v>1406581</v>
      </c>
      <c r="BX34" s="55">
        <f t="shared" si="81"/>
        <v>3.3897233666430271E-2</v>
      </c>
      <c r="BY34" s="135">
        <v>1381036</v>
      </c>
      <c r="BZ34" s="55">
        <f t="shared" si="29"/>
        <v>1.5120565394920016E-2</v>
      </c>
      <c r="CA34" s="135" t="e">
        <v>#N/A</v>
      </c>
      <c r="CB34" s="55" t="str">
        <f t="shared" si="3"/>
        <v>N/A</v>
      </c>
      <c r="CC34" s="135" t="e">
        <v>#N/A</v>
      </c>
      <c r="CD34" s="55" t="str">
        <f t="shared" si="4"/>
        <v>N/A</v>
      </c>
    </row>
    <row r="35" spans="1:82">
      <c r="A35" s="43" t="s">
        <v>294</v>
      </c>
      <c r="B35" s="129" t="s">
        <v>55</v>
      </c>
      <c r="C35" s="129" t="s">
        <v>75</v>
      </c>
      <c r="D35" s="130">
        <v>36416</v>
      </c>
      <c r="E35" s="130">
        <v>37964</v>
      </c>
      <c r="F35" s="131">
        <f t="shared" si="5"/>
        <v>4.2508787346221544E-2</v>
      </c>
      <c r="G35" s="130">
        <v>17610</v>
      </c>
      <c r="H35" s="131">
        <f t="shared" si="6"/>
        <v>-0.5164213532513181</v>
      </c>
      <c r="I35" s="130">
        <v>7131606</v>
      </c>
      <c r="J35" s="131" t="str">
        <f t="shared" si="7"/>
        <v>N/A</v>
      </c>
      <c r="K35" s="130">
        <v>6707561</v>
      </c>
      <c r="L35" s="131" t="str">
        <f t="shared" si="8"/>
        <v>N/A</v>
      </c>
      <c r="M35" s="131"/>
      <c r="N35" s="130">
        <v>6707561</v>
      </c>
      <c r="O35" s="130">
        <v>5536857</v>
      </c>
      <c r="P35" s="131">
        <f t="shared" si="9"/>
        <v>-0.17453497627528103</v>
      </c>
      <c r="Q35" s="130">
        <v>5246156</v>
      </c>
      <c r="R35" s="131">
        <f t="shared" si="10"/>
        <v>-0.21787427650676605</v>
      </c>
      <c r="S35" s="130">
        <v>4740614</v>
      </c>
      <c r="T35" s="131">
        <f t="shared" si="11"/>
        <v>-0.29324325190631884</v>
      </c>
      <c r="U35" s="130">
        <v>4354879</v>
      </c>
      <c r="V35" s="131">
        <f t="shared" si="12"/>
        <v>-0.35075074233391246</v>
      </c>
      <c r="W35" s="131"/>
      <c r="X35" s="130">
        <v>4354879</v>
      </c>
      <c r="Y35" s="130">
        <v>3950601</v>
      </c>
      <c r="Z35" s="131">
        <f t="shared" si="13"/>
        <v>-9.2833348527019965E-2</v>
      </c>
      <c r="AA35" s="130">
        <v>4151335</v>
      </c>
      <c r="AB35" s="131">
        <f t="shared" si="14"/>
        <v>-4.6739300908245629E-2</v>
      </c>
      <c r="AC35" s="130">
        <v>4145449</v>
      </c>
      <c r="AD35" s="131">
        <f t="shared" si="15"/>
        <v>-4.8090888403558352E-2</v>
      </c>
      <c r="AE35" s="130">
        <v>4070129</v>
      </c>
      <c r="AF35" s="131">
        <f t="shared" si="16"/>
        <v>-6.5386432091454227E-2</v>
      </c>
      <c r="AG35" s="131"/>
      <c r="AH35" s="130">
        <v>4070129</v>
      </c>
      <c r="AI35" s="130">
        <v>3806592</v>
      </c>
      <c r="AJ35" s="131">
        <f t="shared" si="17"/>
        <v>-6.4749053408380886E-2</v>
      </c>
      <c r="AK35" s="130">
        <v>4983105</v>
      </c>
      <c r="AL35" s="131">
        <f t="shared" si="18"/>
        <v>0.2243113178968037</v>
      </c>
      <c r="AM35" s="130">
        <v>4916330</v>
      </c>
      <c r="AN35" s="131">
        <f t="shared" si="19"/>
        <v>0.2079052039873921</v>
      </c>
      <c r="AO35" s="130">
        <v>4633554</v>
      </c>
      <c r="AP35" s="131">
        <f t="shared" si="20"/>
        <v>0.13842927337192501</v>
      </c>
      <c r="AQ35" s="131"/>
      <c r="AR35" s="130">
        <v>4633554</v>
      </c>
      <c r="AS35" s="132">
        <v>4438171</v>
      </c>
      <c r="AT35" s="131">
        <f t="shared" si="21"/>
        <v>-4.216698456519552E-2</v>
      </c>
      <c r="AU35" s="132">
        <v>4474760</v>
      </c>
      <c r="AV35" s="131">
        <f t="shared" si="22"/>
        <v>-3.4270454169736619E-2</v>
      </c>
      <c r="AW35" s="130">
        <v>2807074</v>
      </c>
      <c r="AX35" s="131">
        <f t="shared" si="23"/>
        <v>-0.39418554310578879</v>
      </c>
      <c r="AY35" s="130">
        <v>43531</v>
      </c>
      <c r="AZ35" s="131">
        <f t="shared" si="24"/>
        <v>-0.99060526757646505</v>
      </c>
      <c r="BA35" s="131"/>
      <c r="BB35" s="130">
        <v>43531</v>
      </c>
      <c r="BC35" s="132">
        <v>285920</v>
      </c>
      <c r="BD35" s="131" t="str">
        <f t="shared" si="25"/>
        <v>N/A</v>
      </c>
      <c r="BE35" s="132">
        <v>367972</v>
      </c>
      <c r="BF35" s="131" t="str">
        <f t="shared" si="25"/>
        <v>N/A</v>
      </c>
      <c r="BG35" s="130">
        <v>357348</v>
      </c>
      <c r="BH35" s="131" t="str">
        <f t="shared" ref="BH35" si="90">IFERROR(IF((ABS((BG35/$BB35)-1))&lt;100%,(BG35/$BB35)-1,"N/A"),"N/A")</f>
        <v>N/A</v>
      </c>
      <c r="BI35" s="130">
        <v>344779</v>
      </c>
      <c r="BJ35" s="131" t="str">
        <f t="shared" ref="BJ35" si="91">IFERROR(IF((ABS((BI35/$BB35)-1))&lt;100%,(BI35/$BB35)-1,"N/A"),"N/A")</f>
        <v>N/A</v>
      </c>
      <c r="BL35" s="130">
        <v>344779</v>
      </c>
      <c r="BM35" s="130">
        <v>838646</v>
      </c>
      <c r="BN35" s="131" t="str">
        <f t="shared" si="80"/>
        <v>N/A</v>
      </c>
      <c r="BO35" s="130">
        <v>799348</v>
      </c>
      <c r="BP35" s="131" t="str">
        <f t="shared" si="1"/>
        <v>N/A</v>
      </c>
      <c r="BQ35" s="130">
        <v>783698</v>
      </c>
      <c r="BR35" s="131" t="str">
        <f t="shared" si="28"/>
        <v>N/A</v>
      </c>
      <c r="BS35" s="130">
        <v>742084</v>
      </c>
      <c r="BT35" s="131" t="str">
        <f t="shared" si="28"/>
        <v>N/A</v>
      </c>
      <c r="BU35" s="104"/>
      <c r="BV35" s="130">
        <v>742084</v>
      </c>
      <c r="BW35" s="130">
        <v>716904</v>
      </c>
      <c r="BX35" s="131">
        <f t="shared" si="81"/>
        <v>-3.3931468674705312E-2</v>
      </c>
      <c r="BY35" s="130">
        <v>648764</v>
      </c>
      <c r="BZ35" s="131">
        <f t="shared" si="29"/>
        <v>-0.12575395777297449</v>
      </c>
      <c r="CA35" s="130" t="e">
        <v>#N/A</v>
      </c>
      <c r="CB35" s="131" t="str">
        <f t="shared" si="3"/>
        <v>N/A</v>
      </c>
      <c r="CC35" s="130" t="e">
        <v>#N/A</v>
      </c>
      <c r="CD35" s="131" t="str">
        <f t="shared" si="4"/>
        <v>N/A</v>
      </c>
    </row>
    <row r="36" spans="1:82">
      <c r="A36" s="43" t="s">
        <v>295</v>
      </c>
      <c r="B36" s="129" t="s">
        <v>77</v>
      </c>
      <c r="C36" s="129" t="s">
        <v>78</v>
      </c>
      <c r="D36" s="130">
        <v>13214</v>
      </c>
      <c r="E36" s="130">
        <v>13585</v>
      </c>
      <c r="F36" s="131">
        <f t="shared" si="5"/>
        <v>2.8076282730437496E-2</v>
      </c>
      <c r="G36" s="130">
        <v>9959</v>
      </c>
      <c r="H36" s="131">
        <f t="shared" si="6"/>
        <v>-0.24632965037081878</v>
      </c>
      <c r="I36" s="130">
        <v>1105823</v>
      </c>
      <c r="J36" s="131" t="str">
        <f t="shared" si="7"/>
        <v>N/A</v>
      </c>
      <c r="K36" s="130">
        <v>2638274</v>
      </c>
      <c r="L36" s="131" t="str">
        <f t="shared" si="8"/>
        <v>N/A</v>
      </c>
      <c r="M36" s="131"/>
      <c r="N36" s="130">
        <v>2638274</v>
      </c>
      <c r="O36" s="130">
        <v>1255755</v>
      </c>
      <c r="P36" s="131">
        <f t="shared" si="9"/>
        <v>-0.52402403995945834</v>
      </c>
      <c r="Q36" s="130">
        <v>3231216</v>
      </c>
      <c r="R36" s="131">
        <f t="shared" si="10"/>
        <v>0.22474617875171421</v>
      </c>
      <c r="S36" s="130">
        <v>3312216</v>
      </c>
      <c r="T36" s="131">
        <f t="shared" si="11"/>
        <v>0.25544806945753162</v>
      </c>
      <c r="U36" s="130">
        <v>2706629</v>
      </c>
      <c r="V36" s="131">
        <f t="shared" si="12"/>
        <v>2.5908984434520388E-2</v>
      </c>
      <c r="W36" s="131"/>
      <c r="X36" s="130">
        <v>2706629</v>
      </c>
      <c r="Y36" s="130">
        <v>2651209</v>
      </c>
      <c r="Z36" s="131">
        <f t="shared" si="13"/>
        <v>-2.0475654402579702E-2</v>
      </c>
      <c r="AA36" s="130">
        <v>2448618</v>
      </c>
      <c r="AB36" s="131">
        <f t="shared" si="14"/>
        <v>-9.532558765904009E-2</v>
      </c>
      <c r="AC36" s="130">
        <v>2459964</v>
      </c>
      <c r="AD36" s="131">
        <f t="shared" si="15"/>
        <v>-9.1133657401882617E-2</v>
      </c>
      <c r="AE36" s="130">
        <v>2457220</v>
      </c>
      <c r="AF36" s="131">
        <f t="shared" si="16"/>
        <v>-9.2147464613731689E-2</v>
      </c>
      <c r="AG36" s="131"/>
      <c r="AH36" s="130">
        <v>2457220</v>
      </c>
      <c r="AI36" s="130">
        <v>2307486</v>
      </c>
      <c r="AJ36" s="131">
        <f t="shared" si="17"/>
        <v>-6.0936342696217727E-2</v>
      </c>
      <c r="AK36" s="130">
        <v>2069467</v>
      </c>
      <c r="AL36" s="131">
        <f t="shared" si="18"/>
        <v>-0.15780149925525599</v>
      </c>
      <c r="AM36" s="130">
        <v>2043537</v>
      </c>
      <c r="AN36" s="131">
        <f t="shared" si="19"/>
        <v>-0.16835407493020571</v>
      </c>
      <c r="AO36" s="130">
        <v>2330648</v>
      </c>
      <c r="AP36" s="131">
        <f t="shared" si="20"/>
        <v>-5.1510243283059753E-2</v>
      </c>
      <c r="AQ36" s="131"/>
      <c r="AR36" s="130">
        <v>2330648</v>
      </c>
      <c r="AS36" s="132">
        <v>2242931</v>
      </c>
      <c r="AT36" s="131">
        <f t="shared" si="21"/>
        <v>-3.7636314020821682E-2</v>
      </c>
      <c r="AU36" s="132">
        <v>2272723</v>
      </c>
      <c r="AV36" s="131">
        <f t="shared" si="22"/>
        <v>-2.4853602946476649E-2</v>
      </c>
      <c r="AW36" s="130">
        <v>19721</v>
      </c>
      <c r="AX36" s="131">
        <f t="shared" si="23"/>
        <v>-0.99153840476983224</v>
      </c>
      <c r="AY36" s="130">
        <v>18998</v>
      </c>
      <c r="AZ36" s="131">
        <f t="shared" si="24"/>
        <v>-0.99184861892486553</v>
      </c>
      <c r="BA36" s="131"/>
      <c r="BB36" s="130">
        <v>18998</v>
      </c>
      <c r="BC36" s="132">
        <v>20128</v>
      </c>
      <c r="BD36" s="131">
        <f t="shared" si="25"/>
        <v>5.9479945257395528E-2</v>
      </c>
      <c r="BE36" s="132">
        <v>16138</v>
      </c>
      <c r="BF36" s="131">
        <f t="shared" si="25"/>
        <v>-0.15054216233287709</v>
      </c>
      <c r="BG36" s="130">
        <v>14843</v>
      </c>
      <c r="BH36" s="131">
        <f t="shared" ref="BH36" si="92">IFERROR(IF((ABS((BG36/$BB36)-1))&lt;100%,(BG36/$BB36)-1,"N/A"),"N/A")</f>
        <v>-0.21870723234024636</v>
      </c>
      <c r="BI36" s="130">
        <v>14542</v>
      </c>
      <c r="BJ36" s="131">
        <f t="shared" ref="BJ36" si="93">IFERROR(IF((ABS((BI36/$BB36)-1))&lt;100%,(BI36/$BB36)-1,"N/A"),"N/A")</f>
        <v>-0.23455100536898621</v>
      </c>
      <c r="BL36" s="130">
        <v>14542</v>
      </c>
      <c r="BM36" s="130">
        <v>13448</v>
      </c>
      <c r="BN36" s="131">
        <f t="shared" si="80"/>
        <v>-7.5230367212212879E-2</v>
      </c>
      <c r="BO36" s="130">
        <v>10527</v>
      </c>
      <c r="BP36" s="131">
        <f t="shared" si="1"/>
        <v>-0.27609682299546146</v>
      </c>
      <c r="BQ36" s="130">
        <v>11206</v>
      </c>
      <c r="BR36" s="131">
        <f t="shared" si="28"/>
        <v>-0.22940448356484666</v>
      </c>
      <c r="BS36" s="130">
        <v>11086</v>
      </c>
      <c r="BT36" s="131">
        <f t="shared" si="28"/>
        <v>-0.23765644340530878</v>
      </c>
      <c r="BU36" s="104"/>
      <c r="BV36" s="130">
        <v>11086</v>
      </c>
      <c r="BW36" s="130">
        <v>11841</v>
      </c>
      <c r="BX36" s="131">
        <f t="shared" si="81"/>
        <v>6.8103914847555513E-2</v>
      </c>
      <c r="BY36" s="130">
        <v>12384</v>
      </c>
      <c r="BZ36" s="131">
        <f t="shared" si="29"/>
        <v>0.11708461122136038</v>
      </c>
      <c r="CA36" s="130" t="e">
        <v>#N/A</v>
      </c>
      <c r="CB36" s="131" t="str">
        <f t="shared" si="3"/>
        <v>N/A</v>
      </c>
      <c r="CC36" s="130" t="e">
        <v>#N/A</v>
      </c>
      <c r="CD36" s="131" t="str">
        <f t="shared" si="4"/>
        <v>N/A</v>
      </c>
    </row>
    <row r="37" spans="1:82">
      <c r="A37" s="43" t="s">
        <v>296</v>
      </c>
      <c r="B37" s="129" t="s">
        <v>213</v>
      </c>
      <c r="C37" s="129" t="s">
        <v>217</v>
      </c>
      <c r="D37" s="130">
        <v>54858</v>
      </c>
      <c r="E37" s="130">
        <v>54417</v>
      </c>
      <c r="F37" s="131">
        <f t="shared" si="5"/>
        <v>-8.0389368916110593E-3</v>
      </c>
      <c r="G37" s="130">
        <v>64005</v>
      </c>
      <c r="H37" s="131">
        <f t="shared" si="6"/>
        <v>0.16673958219402829</v>
      </c>
      <c r="I37" s="130">
        <v>1040112</v>
      </c>
      <c r="J37" s="131" t="str">
        <f t="shared" si="7"/>
        <v>N/A</v>
      </c>
      <c r="K37" s="130">
        <v>2903260</v>
      </c>
      <c r="L37" s="131" t="str">
        <f t="shared" si="8"/>
        <v>N/A</v>
      </c>
      <c r="M37" s="131"/>
      <c r="N37" s="130">
        <v>2903260</v>
      </c>
      <c r="O37" s="130">
        <v>3082400</v>
      </c>
      <c r="P37" s="131">
        <f t="shared" si="9"/>
        <v>6.1703051052954372E-2</v>
      </c>
      <c r="Q37" s="130">
        <v>4673245</v>
      </c>
      <c r="R37" s="131">
        <f t="shared" si="10"/>
        <v>0.6096543196269022</v>
      </c>
      <c r="S37" s="130">
        <v>3840977</v>
      </c>
      <c r="T37" s="131">
        <f t="shared" si="11"/>
        <v>0.32298760703485052</v>
      </c>
      <c r="U37" s="130">
        <v>2965586</v>
      </c>
      <c r="V37" s="131">
        <f t="shared" si="12"/>
        <v>2.1467591603921088E-2</v>
      </c>
      <c r="W37" s="131"/>
      <c r="X37" s="130">
        <v>2965586</v>
      </c>
      <c r="Y37" s="130">
        <v>2968303</v>
      </c>
      <c r="Z37" s="131">
        <f t="shared" si="13"/>
        <v>9.1617643190922138E-4</v>
      </c>
      <c r="AA37" s="130">
        <v>2905416</v>
      </c>
      <c r="AB37" s="131">
        <f t="shared" si="14"/>
        <v>-2.028941328965006E-2</v>
      </c>
      <c r="AC37" s="130">
        <v>1425076</v>
      </c>
      <c r="AD37" s="131">
        <f t="shared" si="15"/>
        <v>-0.51946225804950519</v>
      </c>
      <c r="AE37" s="130">
        <v>1922242</v>
      </c>
      <c r="AF37" s="131">
        <f t="shared" si="16"/>
        <v>-0.3518171450768921</v>
      </c>
      <c r="AG37" s="131"/>
      <c r="AH37" s="130">
        <v>1922242</v>
      </c>
      <c r="AI37" s="130">
        <v>2887033</v>
      </c>
      <c r="AJ37" s="131">
        <f t="shared" si="17"/>
        <v>0.50190922891082401</v>
      </c>
      <c r="AK37" s="130">
        <v>2922855</v>
      </c>
      <c r="AL37" s="131">
        <f t="shared" si="18"/>
        <v>0.52054475971287695</v>
      </c>
      <c r="AM37" s="130">
        <v>2860886</v>
      </c>
      <c r="AN37" s="131">
        <f t="shared" si="19"/>
        <v>0.48830688331646077</v>
      </c>
      <c r="AO37" s="130">
        <v>1409857</v>
      </c>
      <c r="AP37" s="131">
        <f t="shared" si="20"/>
        <v>-0.26655592792166649</v>
      </c>
      <c r="AQ37" s="131"/>
      <c r="AR37" s="130">
        <v>1409857</v>
      </c>
      <c r="AS37" s="132">
        <v>1974362</v>
      </c>
      <c r="AT37" s="131">
        <f t="shared" si="21"/>
        <v>0.4003987638462625</v>
      </c>
      <c r="AU37" s="132">
        <v>1763373</v>
      </c>
      <c r="AV37" s="131">
        <f t="shared" si="22"/>
        <v>0.25074599764373273</v>
      </c>
      <c r="AW37" s="130">
        <v>112824</v>
      </c>
      <c r="AX37" s="131">
        <f t="shared" si="23"/>
        <v>-0.9199748626988411</v>
      </c>
      <c r="AY37" s="130">
        <v>116503</v>
      </c>
      <c r="AZ37" s="131">
        <f t="shared" si="24"/>
        <v>-0.91736537819083774</v>
      </c>
      <c r="BA37" s="131"/>
      <c r="BB37" s="130">
        <v>116503</v>
      </c>
      <c r="BC37" s="132">
        <v>144060</v>
      </c>
      <c r="BD37" s="131">
        <f t="shared" si="25"/>
        <v>0.23653468151034729</v>
      </c>
      <c r="BE37" s="132">
        <v>127639</v>
      </c>
      <c r="BF37" s="131">
        <f t="shared" si="25"/>
        <v>9.5585521402882234E-2</v>
      </c>
      <c r="BG37" s="130">
        <v>132490</v>
      </c>
      <c r="BH37" s="131">
        <f t="shared" ref="BH37" si="94">IFERROR(IF((ABS((BG37/$BB37)-1))&lt;100%,(BG37/$BB37)-1,"N/A"),"N/A")</f>
        <v>0.13722393414761846</v>
      </c>
      <c r="BI37" s="130">
        <v>118722</v>
      </c>
      <c r="BJ37" s="131">
        <f t="shared" ref="BJ37" si="95">IFERROR(IF((ABS((BI37/$BB37)-1))&lt;100%,(BI37/$BB37)-1,"N/A"),"N/A")</f>
        <v>1.904671982695727E-2</v>
      </c>
      <c r="BL37" s="130">
        <v>118722</v>
      </c>
      <c r="BM37" s="130">
        <v>131860</v>
      </c>
      <c r="BN37" s="131">
        <f t="shared" si="80"/>
        <v>0.11066188238068775</v>
      </c>
      <c r="BO37" s="130">
        <v>142945</v>
      </c>
      <c r="BP37" s="131">
        <f t="shared" si="1"/>
        <v>0.20403126631963753</v>
      </c>
      <c r="BQ37" s="130">
        <v>154412</v>
      </c>
      <c r="BR37" s="131">
        <f t="shared" si="28"/>
        <v>0.30061825104024531</v>
      </c>
      <c r="BS37" s="130">
        <v>166751</v>
      </c>
      <c r="BT37" s="131">
        <f t="shared" si="28"/>
        <v>0.40455012550327663</v>
      </c>
      <c r="BU37" s="104"/>
      <c r="BV37" s="130">
        <v>166751</v>
      </c>
      <c r="BW37" s="130">
        <v>170898</v>
      </c>
      <c r="BX37" s="131">
        <f t="shared" si="81"/>
        <v>2.4869416075465889E-2</v>
      </c>
      <c r="BY37" s="130">
        <v>194737</v>
      </c>
      <c r="BZ37" s="131">
        <f t="shared" si="29"/>
        <v>0.16783107747479775</v>
      </c>
      <c r="CA37" s="130" t="e">
        <v>#N/A</v>
      </c>
      <c r="CB37" s="131" t="str">
        <f t="shared" si="3"/>
        <v>N/A</v>
      </c>
      <c r="CC37" s="130" t="e">
        <v>#N/A</v>
      </c>
      <c r="CD37" s="131" t="str">
        <f t="shared" si="4"/>
        <v>N/A</v>
      </c>
    </row>
    <row r="38" spans="1:82">
      <c r="A38" s="43" t="s">
        <v>297</v>
      </c>
      <c r="B38" s="129" t="s">
        <v>63</v>
      </c>
      <c r="C38" s="129" t="s">
        <v>64</v>
      </c>
      <c r="D38" s="130">
        <v>0</v>
      </c>
      <c r="E38" s="130">
        <v>0</v>
      </c>
      <c r="F38" s="131" t="str">
        <f t="shared" si="5"/>
        <v>N/A</v>
      </c>
      <c r="G38" s="130">
        <v>0</v>
      </c>
      <c r="H38" s="131" t="str">
        <f t="shared" si="6"/>
        <v>N/A</v>
      </c>
      <c r="I38" s="130">
        <v>482210</v>
      </c>
      <c r="J38" s="131" t="str">
        <f t="shared" si="7"/>
        <v>N/A</v>
      </c>
      <c r="K38" s="130">
        <v>455355</v>
      </c>
      <c r="L38" s="131" t="str">
        <f t="shared" si="8"/>
        <v>N/A</v>
      </c>
      <c r="M38" s="131"/>
      <c r="N38" s="130">
        <v>455355</v>
      </c>
      <c r="O38" s="130">
        <v>480131</v>
      </c>
      <c r="P38" s="131">
        <f t="shared" si="9"/>
        <v>5.4410295264134545E-2</v>
      </c>
      <c r="Q38" s="130">
        <v>505178</v>
      </c>
      <c r="R38" s="131">
        <f t="shared" si="10"/>
        <v>0.10941573058383014</v>
      </c>
      <c r="S38" s="130">
        <v>486961</v>
      </c>
      <c r="T38" s="131">
        <f t="shared" si="11"/>
        <v>6.9409581535285758E-2</v>
      </c>
      <c r="U38" s="130">
        <v>502452</v>
      </c>
      <c r="V38" s="131">
        <f t="shared" si="12"/>
        <v>0.10342919260796513</v>
      </c>
      <c r="W38" s="131"/>
      <c r="X38" s="130">
        <v>502452</v>
      </c>
      <c r="Y38" s="130">
        <v>486739</v>
      </c>
      <c r="Z38" s="131">
        <f t="shared" si="13"/>
        <v>-3.1272638978449674E-2</v>
      </c>
      <c r="AA38" s="130">
        <v>723728</v>
      </c>
      <c r="AB38" s="131">
        <f t="shared" si="14"/>
        <v>0.4403923160819343</v>
      </c>
      <c r="AC38" s="130">
        <v>631944</v>
      </c>
      <c r="AD38" s="131">
        <f t="shared" si="15"/>
        <v>0.25772014043132474</v>
      </c>
      <c r="AE38" s="130">
        <v>521870</v>
      </c>
      <c r="AF38" s="131">
        <f t="shared" si="16"/>
        <v>3.8646477673489166E-2</v>
      </c>
      <c r="AG38" s="131"/>
      <c r="AH38" s="130">
        <v>521870</v>
      </c>
      <c r="AI38" s="130">
        <v>461736</v>
      </c>
      <c r="AJ38" s="131">
        <f t="shared" si="17"/>
        <v>-0.11522793032747625</v>
      </c>
      <c r="AK38" s="130">
        <v>400714</v>
      </c>
      <c r="AL38" s="131">
        <f t="shared" si="18"/>
        <v>-0.2321574338436776</v>
      </c>
      <c r="AM38" s="130">
        <v>371939</v>
      </c>
      <c r="AN38" s="131">
        <f t="shared" si="19"/>
        <v>-0.28729568666526151</v>
      </c>
      <c r="AO38" s="130">
        <v>397014</v>
      </c>
      <c r="AP38" s="131">
        <f t="shared" si="20"/>
        <v>-0.23924732213003241</v>
      </c>
      <c r="AQ38" s="131"/>
      <c r="AR38" s="130">
        <v>397014</v>
      </c>
      <c r="AS38" s="132">
        <v>358738</v>
      </c>
      <c r="AT38" s="131">
        <f t="shared" si="21"/>
        <v>-9.6409698398545185E-2</v>
      </c>
      <c r="AU38" s="132">
        <v>352338</v>
      </c>
      <c r="AV38" s="131">
        <f t="shared" si="22"/>
        <v>-0.11253003672414574</v>
      </c>
      <c r="AW38" s="130">
        <v>2155</v>
      </c>
      <c r="AX38" s="131">
        <f t="shared" si="23"/>
        <v>-0.99457197982942669</v>
      </c>
      <c r="AY38" s="130">
        <v>800</v>
      </c>
      <c r="AZ38" s="131">
        <f>IFERROR(IF((ABS((AY38/$AR38)-1))&lt;100%,(AY38/$AR38)-1,"N/A"),"N/A")</f>
        <v>-0.99798495770929996</v>
      </c>
      <c r="BA38" s="131"/>
      <c r="BB38" s="130">
        <v>800</v>
      </c>
      <c r="BC38" s="132">
        <v>923</v>
      </c>
      <c r="BD38" s="131">
        <f t="shared" si="25"/>
        <v>0.15375000000000005</v>
      </c>
      <c r="BE38" s="132">
        <v>780</v>
      </c>
      <c r="BF38" s="131">
        <f t="shared" si="25"/>
        <v>-2.5000000000000022E-2</v>
      </c>
      <c r="BG38" s="130">
        <v>744</v>
      </c>
      <c r="BH38" s="131">
        <f t="shared" ref="BH38" si="96">IFERROR(IF((ABS((BG38/$BB38)-1))&lt;100%,(BG38/$BB38)-1,"N/A"),"N/A")</f>
        <v>-6.9999999999999951E-2</v>
      </c>
      <c r="BI38" s="130">
        <v>4463</v>
      </c>
      <c r="BJ38" s="131" t="str">
        <f t="shared" ref="BJ38" si="97">IFERROR(IF((ABS((BI38/$BB38)-1))&lt;100%,(BI38/$BB38)-1,"N/A"),"N/A")</f>
        <v>N/A</v>
      </c>
      <c r="BL38" s="130">
        <v>4463</v>
      </c>
      <c r="BM38" s="130">
        <v>4440</v>
      </c>
      <c r="BN38" s="131">
        <f t="shared" si="80"/>
        <v>-5.1534842034506312E-3</v>
      </c>
      <c r="BO38" s="130">
        <v>4289</v>
      </c>
      <c r="BP38" s="131">
        <f t="shared" si="1"/>
        <v>-3.8987228321756717E-2</v>
      </c>
      <c r="BQ38" s="130">
        <v>4245</v>
      </c>
      <c r="BR38" s="131">
        <f t="shared" si="28"/>
        <v>-4.8846067667488224E-2</v>
      </c>
      <c r="BS38" s="130">
        <v>3924</v>
      </c>
      <c r="BT38" s="131">
        <f t="shared" si="28"/>
        <v>-0.12077078198521174</v>
      </c>
      <c r="BU38" s="104"/>
      <c r="BV38" s="130">
        <v>3924</v>
      </c>
      <c r="BW38" s="130">
        <v>3419</v>
      </c>
      <c r="BX38" s="131">
        <f t="shared" si="81"/>
        <v>-0.12869520897043829</v>
      </c>
      <c r="BY38" s="130">
        <v>3337</v>
      </c>
      <c r="BZ38" s="131">
        <f t="shared" si="29"/>
        <v>-0.14959225280326194</v>
      </c>
      <c r="CA38" s="130" t="e">
        <v>#N/A</v>
      </c>
      <c r="CB38" s="131" t="str">
        <f t="shared" si="3"/>
        <v>N/A</v>
      </c>
      <c r="CC38" s="130" t="e">
        <v>#N/A</v>
      </c>
      <c r="CD38" s="131" t="str">
        <f t="shared" si="4"/>
        <v>N/A</v>
      </c>
    </row>
    <row r="39" spans="1:82">
      <c r="A39" s="43"/>
      <c r="B39" s="129" t="s">
        <v>61</v>
      </c>
      <c r="C39" s="129" t="s">
        <v>62</v>
      </c>
      <c r="D39" s="130">
        <f>+D32-SUM(D33:D38)</f>
        <v>94363</v>
      </c>
      <c r="E39" s="130">
        <f>+E32-SUM(E33:E38)</f>
        <v>106816</v>
      </c>
      <c r="F39" s="131">
        <f t="shared" si="5"/>
        <v>0.13196909805750145</v>
      </c>
      <c r="G39" s="130">
        <f>+G32-SUM(G33:G38)</f>
        <v>97234</v>
      </c>
      <c r="H39" s="131">
        <f t="shared" si="6"/>
        <v>3.0425060669966086E-2</v>
      </c>
      <c r="I39" s="130">
        <f>+I32-SUM(I33:I38)</f>
        <v>1328717</v>
      </c>
      <c r="J39" s="131" t="str">
        <f t="shared" si="7"/>
        <v>N/A</v>
      </c>
      <c r="K39" s="130">
        <f>+K32-SUM(K33:K38)</f>
        <v>1823902</v>
      </c>
      <c r="L39" s="131" t="str">
        <f t="shared" si="8"/>
        <v>N/A</v>
      </c>
      <c r="M39" s="131"/>
      <c r="N39" s="130">
        <f>+N32-SUM(N33:N38)</f>
        <v>1823902</v>
      </c>
      <c r="O39" s="130">
        <f>+O32-SUM(O33:O38)</f>
        <v>1880344</v>
      </c>
      <c r="P39" s="131">
        <f t="shared" si="9"/>
        <v>3.0945741602344867E-2</v>
      </c>
      <c r="Q39" s="130">
        <f>+Q32-SUM(Q33:Q38)</f>
        <v>2087615</v>
      </c>
      <c r="R39" s="131">
        <f t="shared" si="10"/>
        <v>0.14458726400870225</v>
      </c>
      <c r="S39" s="130">
        <f>+S32-SUM(S33:S38)</f>
        <v>1985560</v>
      </c>
      <c r="T39" s="131">
        <f t="shared" si="11"/>
        <v>8.8633051556498144E-2</v>
      </c>
      <c r="U39" s="130">
        <f>+U32-SUM(U33:U38)</f>
        <v>1944251</v>
      </c>
      <c r="V39" s="131">
        <f t="shared" si="12"/>
        <v>6.5984356615651496E-2</v>
      </c>
      <c r="W39" s="131"/>
      <c r="X39" s="130">
        <f>+X32-SUM(X33:X38)</f>
        <v>1944251</v>
      </c>
      <c r="Y39" s="130">
        <f>+Y32-SUM(Y33:Y38)</f>
        <v>1887808</v>
      </c>
      <c r="Z39" s="131">
        <f t="shared" si="13"/>
        <v>-2.9030716713017046E-2</v>
      </c>
      <c r="AA39" s="130">
        <f>+AA32-SUM(AA33:AA38)</f>
        <v>2898091</v>
      </c>
      <c r="AB39" s="131">
        <f t="shared" si="14"/>
        <v>0.49059509291752978</v>
      </c>
      <c r="AC39" s="130">
        <f>+AC32-SUM(AC33:AC38)</f>
        <v>2487911</v>
      </c>
      <c r="AD39" s="131">
        <f t="shared" si="15"/>
        <v>0.27962439006074824</v>
      </c>
      <c r="AE39" s="130">
        <f>+AE32-SUM(AE33:AE38)</f>
        <v>2392429</v>
      </c>
      <c r="AF39" s="131">
        <f t="shared" si="16"/>
        <v>0.23051447575441641</v>
      </c>
      <c r="AG39" s="131"/>
      <c r="AH39" s="130">
        <f>+AH32-SUM(AH33:AH38)</f>
        <v>2392429</v>
      </c>
      <c r="AI39" s="130">
        <f>+AI32-SUM(AI33:AI38)</f>
        <v>2887433</v>
      </c>
      <c r="AJ39" s="131">
        <f t="shared" si="17"/>
        <v>0.20690436372406462</v>
      </c>
      <c r="AK39" s="130">
        <f>+AK32-SUM(AK33:AK38)</f>
        <v>2612325</v>
      </c>
      <c r="AL39" s="131">
        <f t="shared" si="18"/>
        <v>9.1913281439073069E-2</v>
      </c>
      <c r="AM39" s="130">
        <f>+AM32-SUM(AM33:AM38)</f>
        <v>3074742</v>
      </c>
      <c r="AN39" s="131">
        <f t="shared" si="19"/>
        <v>0.28519676028003338</v>
      </c>
      <c r="AO39" s="130">
        <f>+AO32-SUM(AO33:AO38)</f>
        <v>2622732</v>
      </c>
      <c r="AP39" s="131">
        <f t="shared" si="20"/>
        <v>9.6263253789349745E-2</v>
      </c>
      <c r="AQ39" s="131"/>
      <c r="AR39" s="130">
        <f>+AR32-SUM(AR33:AR38)</f>
        <v>2622732</v>
      </c>
      <c r="AS39" s="132">
        <v>3157231</v>
      </c>
      <c r="AT39" s="131">
        <f t="shared" si="21"/>
        <v>0.20379474532662889</v>
      </c>
      <c r="AU39" s="132">
        <f>+AU32-SUM(AU33:AU38)</f>
        <v>2391769</v>
      </c>
      <c r="AV39" s="131">
        <f t="shared" si="22"/>
        <v>-8.8061990321542605E-2</v>
      </c>
      <c r="AW39" s="130">
        <f>+AW32-SUM(AW33:AW38)</f>
        <v>23268</v>
      </c>
      <c r="AX39" s="131">
        <f t="shared" si="23"/>
        <v>-0.99112833488133745</v>
      </c>
      <c r="AY39" s="130">
        <f>+AY32-SUM(AY33:AY38)</f>
        <v>21959</v>
      </c>
      <c r="AZ39" s="131">
        <f t="shared" si="24"/>
        <v>-0.99162743276857868</v>
      </c>
      <c r="BA39" s="131"/>
      <c r="BB39" s="130">
        <f>+BB32-SUM(BB33:BB38)</f>
        <v>21959</v>
      </c>
      <c r="BC39" s="132">
        <f>+BC32-SUM(BC33:BC38)</f>
        <v>21574</v>
      </c>
      <c r="BD39" s="131">
        <f t="shared" si="25"/>
        <v>-1.7532674529805559E-2</v>
      </c>
      <c r="BE39" s="132">
        <f>+BE32-SUM(BE33:BE38)</f>
        <v>21559</v>
      </c>
      <c r="BF39" s="131">
        <f t="shared" si="25"/>
        <v>-1.8215765745252521E-2</v>
      </c>
      <c r="BG39" s="130">
        <f>+BG32-SUM(BG33:BG38)</f>
        <v>21556</v>
      </c>
      <c r="BH39" s="131">
        <f t="shared" ref="BH39" si="98">IFERROR(IF((ABS((BG39/$BB39)-1))&lt;100%,(BG39/$BB39)-1,"N/A"),"N/A")</f>
        <v>-1.8352383988341936E-2</v>
      </c>
      <c r="BI39" s="130">
        <f>+BI32-SUM(BI33:BI38)</f>
        <v>21088</v>
      </c>
      <c r="BJ39" s="131">
        <f t="shared" ref="BJ39" si="99">IFERROR(IF((ABS((BI39/$BB39)-1))&lt;100%,(BI39/$BB39)-1,"N/A"),"N/A")</f>
        <v>-3.9664829910287303E-2</v>
      </c>
      <c r="BL39" s="130">
        <f>+BL32-SUM(BL33:BL38)</f>
        <v>21088</v>
      </c>
      <c r="BM39" s="130">
        <f>+BM32-SUM(BM33:BM38)</f>
        <v>20980</v>
      </c>
      <c r="BN39" s="131">
        <f t="shared" si="80"/>
        <v>-5.1213960546282467E-3</v>
      </c>
      <c r="BO39" s="130">
        <f>+BO32-SUM(BO33:BO38)</f>
        <v>22580</v>
      </c>
      <c r="BP39" s="131">
        <f t="shared" si="1"/>
        <v>7.0751138088012144E-2</v>
      </c>
      <c r="BQ39" s="130">
        <f>+BQ32-SUM(BQ33:BQ38)</f>
        <v>22565</v>
      </c>
      <c r="BR39" s="131">
        <f t="shared" si="28"/>
        <v>7.0039833080424829E-2</v>
      </c>
      <c r="BS39" s="130">
        <f>+BS32-SUM(BS33:BS38)</f>
        <v>20063</v>
      </c>
      <c r="BT39" s="131">
        <f t="shared" si="28"/>
        <v>-4.8605842185128978E-2</v>
      </c>
      <c r="BU39" s="104"/>
      <c r="BV39" s="130">
        <f>+BV32-SUM(BV33:BV38)</f>
        <v>20063</v>
      </c>
      <c r="BW39" s="130">
        <f>+BW32-SUM(BW33:BW38)</f>
        <v>20048</v>
      </c>
      <c r="BX39" s="131">
        <f t="shared" si="81"/>
        <v>-7.4764491850665138E-4</v>
      </c>
      <c r="BY39" s="130">
        <f>+BY32-SUM(BY33:BY38)</f>
        <v>20034</v>
      </c>
      <c r="BZ39" s="131">
        <f t="shared" si="29"/>
        <v>-1.4454468424462963E-3</v>
      </c>
      <c r="CA39" s="130" t="e">
        <f>+CA32-SUM(CA33:CA38)</f>
        <v>#N/A</v>
      </c>
      <c r="CB39" s="131" t="str">
        <f t="shared" si="3"/>
        <v>N/A</v>
      </c>
      <c r="CC39" s="130" t="e">
        <f>+CC32-SUM(CC33:CC38)</f>
        <v>#N/A</v>
      </c>
      <c r="CD39" s="131" t="str">
        <f t="shared" si="4"/>
        <v>N/A</v>
      </c>
    </row>
    <row r="40" spans="1:82" s="37" customFormat="1">
      <c r="A40" s="43" t="s">
        <v>309</v>
      </c>
      <c r="B40" s="440" t="s">
        <v>83</v>
      </c>
      <c r="C40" s="440" t="s">
        <v>84</v>
      </c>
      <c r="D40" s="123" t="e">
        <v>#N/A</v>
      </c>
      <c r="E40" s="123">
        <v>7946827</v>
      </c>
      <c r="F40" s="137" t="str">
        <f t="shared" si="5"/>
        <v>N/A</v>
      </c>
      <c r="G40" s="123">
        <v>8095374</v>
      </c>
      <c r="H40" s="137" t="str">
        <f t="shared" si="6"/>
        <v>N/A</v>
      </c>
      <c r="I40" s="123">
        <v>15985257</v>
      </c>
      <c r="J40" s="137" t="str">
        <f t="shared" si="7"/>
        <v>N/A</v>
      </c>
      <c r="K40" s="123" t="e">
        <v>#N/A</v>
      </c>
      <c r="L40" s="137" t="str">
        <f t="shared" si="8"/>
        <v>N/A</v>
      </c>
      <c r="M40" s="137"/>
      <c r="N40" s="123" t="e">
        <v>#N/A</v>
      </c>
      <c r="O40" s="123" t="e">
        <v>#N/A</v>
      </c>
      <c r="P40" s="137" t="str">
        <f t="shared" si="9"/>
        <v>N/A</v>
      </c>
      <c r="Q40" s="123" t="e">
        <v>#N/A</v>
      </c>
      <c r="R40" s="137" t="str">
        <f t="shared" si="10"/>
        <v>N/A</v>
      </c>
      <c r="S40" s="123" t="e">
        <v>#N/A</v>
      </c>
      <c r="T40" s="137" t="str">
        <f t="shared" si="11"/>
        <v>N/A</v>
      </c>
      <c r="U40" s="123" t="e">
        <v>#N/A</v>
      </c>
      <c r="V40" s="137" t="str">
        <f t="shared" si="12"/>
        <v>N/A</v>
      </c>
      <c r="W40" s="137"/>
      <c r="X40" s="123" t="e">
        <v>#N/A</v>
      </c>
      <c r="Y40" s="123">
        <v>19316682</v>
      </c>
      <c r="Z40" s="137" t="str">
        <f t="shared" si="13"/>
        <v>N/A</v>
      </c>
      <c r="AA40" s="123" t="e">
        <v>#N/A</v>
      </c>
      <c r="AB40" s="137" t="str">
        <f t="shared" si="14"/>
        <v>N/A</v>
      </c>
      <c r="AC40" s="123" t="e">
        <v>#N/A</v>
      </c>
      <c r="AD40" s="137" t="str">
        <f t="shared" si="15"/>
        <v>N/A</v>
      </c>
      <c r="AE40" s="123" t="e">
        <v>#N/A</v>
      </c>
      <c r="AF40" s="137" t="str">
        <f t="shared" si="16"/>
        <v>N/A</v>
      </c>
      <c r="AG40" s="137"/>
      <c r="AH40" s="123" t="e">
        <v>#N/A</v>
      </c>
      <c r="AI40" s="123" t="e">
        <v>#N/A</v>
      </c>
      <c r="AJ40" s="137" t="str">
        <f t="shared" si="17"/>
        <v>N/A</v>
      </c>
      <c r="AK40" s="123" t="e">
        <v>#N/A</v>
      </c>
      <c r="AL40" s="137" t="str">
        <f t="shared" si="18"/>
        <v>N/A</v>
      </c>
      <c r="AM40" s="123" t="e">
        <v>#N/A</v>
      </c>
      <c r="AN40" s="137" t="str">
        <f t="shared" si="19"/>
        <v>N/A</v>
      </c>
      <c r="AO40" s="123" t="e">
        <v>#N/A</v>
      </c>
      <c r="AP40" s="137" t="str">
        <f t="shared" si="20"/>
        <v>N/A</v>
      </c>
      <c r="AQ40" s="137"/>
      <c r="AR40" s="123" t="e">
        <v>#N/A</v>
      </c>
      <c r="AS40" s="125">
        <v>17936780</v>
      </c>
      <c r="AT40" s="137" t="str">
        <f t="shared" si="21"/>
        <v>N/A</v>
      </c>
      <c r="AU40" s="125" t="e">
        <v>#N/A</v>
      </c>
      <c r="AV40" s="137" t="str">
        <f t="shared" si="22"/>
        <v>N/A</v>
      </c>
      <c r="AW40" s="123" t="e">
        <v>#N/A</v>
      </c>
      <c r="AX40" s="137" t="str">
        <f t="shared" si="23"/>
        <v>N/A</v>
      </c>
      <c r="AY40" s="123" t="e">
        <v>#N/A</v>
      </c>
      <c r="AZ40" s="137" t="str">
        <f t="shared" si="24"/>
        <v>N/A</v>
      </c>
      <c r="BA40" s="137"/>
      <c r="BB40" s="123" t="e">
        <v>#N/A</v>
      </c>
      <c r="BC40" s="125" t="e">
        <v>#N/A</v>
      </c>
      <c r="BD40" s="137" t="str">
        <f t="shared" si="25"/>
        <v>N/A</v>
      </c>
      <c r="BE40" s="125" t="e">
        <v>#N/A</v>
      </c>
      <c r="BF40" s="137" t="str">
        <f t="shared" si="25"/>
        <v>N/A</v>
      </c>
      <c r="BG40" s="123" t="e">
        <v>#N/A</v>
      </c>
      <c r="BH40" s="137" t="str">
        <f t="shared" ref="BH40" si="100">IFERROR(IF((ABS((BG40/$BB40)-1))&lt;100%,(BG40/$BB40)-1,"N/A"),"N/A")</f>
        <v>N/A</v>
      </c>
      <c r="BI40" s="123" t="e">
        <v>#N/A</v>
      </c>
      <c r="BJ40" s="137" t="str">
        <f t="shared" ref="BJ40" si="101">IFERROR(IF((ABS((BI40/$BB40)-1))&lt;100%,(BI40/$BB40)-1,"N/A"),"N/A")</f>
        <v>N/A</v>
      </c>
      <c r="BL40" s="438" t="e">
        <v>#N/A</v>
      </c>
      <c r="BM40" s="438" t="e">
        <v>#N/A</v>
      </c>
      <c r="BN40" s="439" t="str">
        <f t="shared" si="80"/>
        <v>N/A</v>
      </c>
      <c r="BO40" s="438" t="e">
        <v>#N/A</v>
      </c>
      <c r="BP40" s="439" t="str">
        <f t="shared" si="1"/>
        <v>N/A</v>
      </c>
      <c r="BQ40" s="438" t="e">
        <v>#N/A</v>
      </c>
      <c r="BR40" s="439" t="str">
        <f t="shared" si="28"/>
        <v>N/A</v>
      </c>
      <c r="BS40" s="438" t="e">
        <v>#N/A</v>
      </c>
      <c r="BT40" s="439" t="str">
        <f t="shared" si="28"/>
        <v>N/A</v>
      </c>
      <c r="BU40" s="104"/>
      <c r="BV40" s="438">
        <v>8028477</v>
      </c>
      <c r="BW40" s="438">
        <v>7914379</v>
      </c>
      <c r="BX40" s="439">
        <f t="shared" si="81"/>
        <v>-1.4211661813317789E-2</v>
      </c>
      <c r="BY40" s="438">
        <v>8010371</v>
      </c>
      <c r="BZ40" s="439">
        <f t="shared" si="29"/>
        <v>-2.2552222544823808E-3</v>
      </c>
      <c r="CA40" s="438" t="e">
        <v>#N/A</v>
      </c>
      <c r="CB40" s="439" t="str">
        <f t="shared" si="3"/>
        <v>N/A</v>
      </c>
      <c r="CC40" s="438" t="e">
        <v>#N/A</v>
      </c>
      <c r="CD40" s="439" t="str">
        <f t="shared" si="4"/>
        <v>N/A</v>
      </c>
    </row>
    <row r="41" spans="1:82">
      <c r="A41" s="43"/>
      <c r="D41" s="104"/>
      <c r="E41" s="104"/>
      <c r="G41" s="104"/>
      <c r="I41" s="104"/>
      <c r="K41" s="104"/>
      <c r="N41" s="104"/>
      <c r="O41" s="104"/>
      <c r="Q41" s="104"/>
      <c r="S41" s="104"/>
      <c r="U41" s="104"/>
      <c r="X41" s="104"/>
      <c r="Y41" s="104"/>
      <c r="AA41" s="104"/>
      <c r="AC41" s="104"/>
      <c r="AE41" s="104"/>
      <c r="AH41" s="104"/>
      <c r="AI41" s="104"/>
      <c r="AK41" s="104"/>
      <c r="AM41" s="104"/>
      <c r="AO41" s="104"/>
      <c r="AR41" s="104"/>
      <c r="AS41" s="104"/>
      <c r="AU41" s="104"/>
      <c r="AW41" s="104"/>
      <c r="BB41" s="104"/>
      <c r="BC41" s="104"/>
      <c r="BE41" s="104"/>
      <c r="BG41" s="104"/>
      <c r="BL41" s="104"/>
      <c r="BM41" s="104"/>
      <c r="BO41" s="104"/>
      <c r="BQ41" s="104"/>
      <c r="BV41" s="104"/>
      <c r="BW41" s="104"/>
      <c r="BY41" s="104"/>
      <c r="CA41" s="104"/>
    </row>
    <row r="42" spans="1:82" s="140" customFormat="1">
      <c r="A42" s="139"/>
      <c r="D42" s="104"/>
      <c r="E42" s="104"/>
      <c r="F42" s="141"/>
      <c r="G42" s="104"/>
      <c r="H42" s="141"/>
      <c r="I42" s="104"/>
      <c r="K42" s="104"/>
      <c r="N42" s="104"/>
      <c r="O42" s="104"/>
      <c r="P42" s="141"/>
      <c r="Q42" s="104"/>
      <c r="R42" s="141"/>
      <c r="S42" s="104"/>
      <c r="U42" s="104"/>
      <c r="X42" s="104"/>
      <c r="Y42" s="104"/>
      <c r="Z42" s="141"/>
      <c r="AA42" s="104"/>
      <c r="AB42" s="141"/>
      <c r="AC42" s="104"/>
      <c r="AE42" s="104"/>
      <c r="AH42" s="104"/>
      <c r="AI42" s="104"/>
      <c r="AJ42" s="141"/>
      <c r="AK42" s="104"/>
      <c r="AL42" s="141"/>
      <c r="AM42" s="104"/>
      <c r="AO42" s="104"/>
      <c r="AR42" s="104"/>
      <c r="AS42" s="104"/>
      <c r="AT42" s="141"/>
      <c r="AU42" s="104"/>
      <c r="AV42" s="141"/>
      <c r="AW42" s="104"/>
      <c r="BB42" s="104"/>
      <c r="BC42" s="104"/>
      <c r="BD42" s="141"/>
      <c r="BE42" s="104"/>
      <c r="BF42" s="141"/>
      <c r="BG42" s="104"/>
      <c r="BL42" s="104"/>
      <c r="BM42" s="104"/>
      <c r="BN42" s="141"/>
      <c r="BO42" s="104"/>
      <c r="BP42" s="141"/>
      <c r="BQ42" s="104"/>
      <c r="BV42" s="104"/>
      <c r="BW42" s="104"/>
      <c r="BX42" s="141"/>
      <c r="BY42" s="104"/>
      <c r="BZ42" s="141"/>
      <c r="CA42" s="104"/>
    </row>
    <row r="43" spans="1:82">
      <c r="D43" s="104"/>
      <c r="E43" s="104"/>
      <c r="G43" s="104"/>
      <c r="I43" s="104"/>
      <c r="K43" s="104"/>
      <c r="N43" s="104"/>
      <c r="O43" s="104"/>
      <c r="Q43" s="104"/>
      <c r="S43" s="104"/>
      <c r="U43" s="104"/>
      <c r="X43" s="104"/>
      <c r="Y43" s="104"/>
      <c r="AA43" s="104"/>
      <c r="AC43" s="104"/>
      <c r="AE43" s="104"/>
      <c r="AH43" s="104"/>
      <c r="AI43" s="104"/>
      <c r="AK43" s="104"/>
      <c r="AM43" s="104"/>
      <c r="AO43" s="104"/>
      <c r="AR43" s="104"/>
      <c r="AS43" s="104"/>
      <c r="AU43" s="104"/>
      <c r="AW43" s="104"/>
      <c r="BB43" s="104"/>
      <c r="BC43" s="104"/>
      <c r="BE43" s="104"/>
      <c r="BG43" s="104"/>
      <c r="BL43" s="104"/>
      <c r="BM43" s="104"/>
      <c r="BO43" s="104"/>
      <c r="BQ43" s="104"/>
      <c r="BV43" s="104"/>
      <c r="BW43" s="104"/>
      <c r="BY43" s="104"/>
      <c r="CA43" s="104"/>
    </row>
    <row r="44" spans="1:82">
      <c r="D44" s="104"/>
      <c r="E44" s="104"/>
      <c r="G44" s="104"/>
      <c r="I44" s="104"/>
      <c r="K44" s="104"/>
      <c r="N44" s="104"/>
      <c r="O44" s="104"/>
      <c r="Q44" s="104"/>
      <c r="S44" s="104"/>
      <c r="U44" s="104"/>
      <c r="X44" s="104"/>
      <c r="Y44" s="104"/>
      <c r="AA44" s="104"/>
      <c r="AC44" s="104"/>
      <c r="AE44" s="104"/>
      <c r="AH44" s="104"/>
      <c r="AI44" s="104"/>
      <c r="AK44" s="104"/>
      <c r="AM44" s="104"/>
      <c r="AO44" s="104"/>
      <c r="AR44" s="104"/>
      <c r="AS44" s="104"/>
      <c r="AU44" s="104"/>
      <c r="AW44" s="104"/>
      <c r="BB44" s="104"/>
      <c r="BC44" s="104"/>
      <c r="BE44" s="104"/>
      <c r="BG44" s="104"/>
      <c r="BL44" s="104"/>
      <c r="BM44" s="104"/>
      <c r="BO44" s="104"/>
      <c r="BQ44" s="104"/>
      <c r="BV44" s="104"/>
      <c r="BW44" s="104"/>
      <c r="BY44" s="104"/>
      <c r="CA44" s="104"/>
    </row>
    <row r="45" spans="1:82">
      <c r="D45" s="104"/>
      <c r="E45" s="104"/>
      <c r="G45" s="104"/>
      <c r="I45" s="104"/>
      <c r="K45" s="104"/>
      <c r="N45" s="104"/>
      <c r="O45" s="104"/>
      <c r="Q45" s="104"/>
      <c r="S45" s="104"/>
      <c r="U45" s="104"/>
      <c r="X45" s="104"/>
      <c r="Y45" s="104"/>
      <c r="AA45" s="104"/>
      <c r="AC45" s="104"/>
      <c r="AE45" s="104"/>
      <c r="AH45" s="104"/>
      <c r="AI45" s="104"/>
      <c r="AK45" s="104"/>
      <c r="AM45" s="104"/>
      <c r="AO45" s="104"/>
      <c r="AR45" s="104"/>
      <c r="AS45" s="104"/>
      <c r="AU45" s="104"/>
      <c r="AW45" s="104"/>
      <c r="BB45" s="104"/>
      <c r="BC45" s="104"/>
      <c r="BE45" s="104"/>
      <c r="BG45" s="104"/>
      <c r="BL45" s="104"/>
      <c r="BM45" s="104"/>
      <c r="BO45" s="104"/>
      <c r="BQ45" s="104"/>
      <c r="BV45" s="104"/>
      <c r="BW45" s="104"/>
      <c r="BY45" s="104"/>
      <c r="CA45" s="104"/>
    </row>
    <row r="46" spans="1:82">
      <c r="D46" s="104"/>
      <c r="E46" s="104"/>
      <c r="G46" s="104"/>
      <c r="I46" s="104"/>
      <c r="K46" s="104"/>
      <c r="N46" s="104"/>
      <c r="O46" s="104"/>
      <c r="Q46" s="104"/>
      <c r="S46" s="104"/>
      <c r="U46" s="104"/>
      <c r="X46" s="104"/>
      <c r="Y46" s="104"/>
      <c r="AA46" s="104"/>
      <c r="AC46" s="104"/>
      <c r="AE46" s="104"/>
      <c r="AH46" s="104"/>
      <c r="AI46" s="104"/>
      <c r="AK46" s="104"/>
      <c r="AM46" s="104"/>
      <c r="AO46" s="104"/>
      <c r="AR46" s="104"/>
      <c r="AS46" s="104"/>
      <c r="AU46" s="104"/>
      <c r="AW46" s="104"/>
      <c r="BB46" s="104"/>
      <c r="BC46" s="104"/>
      <c r="BE46" s="104"/>
      <c r="BG46" s="104"/>
      <c r="BL46" s="104"/>
      <c r="BM46" s="104"/>
      <c r="BO46" s="104"/>
      <c r="BQ46" s="104"/>
      <c r="BV46" s="104"/>
      <c r="BW46" s="104"/>
      <c r="BY46" s="104"/>
      <c r="CA46" s="104"/>
    </row>
    <row r="47" spans="1:82">
      <c r="D47" s="104"/>
      <c r="E47" s="104"/>
      <c r="G47" s="104"/>
      <c r="I47" s="104"/>
      <c r="K47" s="104"/>
      <c r="N47" s="104"/>
      <c r="O47" s="104"/>
      <c r="Q47" s="104"/>
      <c r="S47" s="104"/>
      <c r="U47" s="104"/>
      <c r="X47" s="104"/>
      <c r="Y47" s="104"/>
      <c r="AA47" s="104"/>
      <c r="AC47" s="104"/>
      <c r="AE47" s="104"/>
      <c r="AH47" s="104"/>
      <c r="AI47" s="104"/>
      <c r="AK47" s="104"/>
      <c r="AM47" s="104"/>
      <c r="AO47" s="104"/>
      <c r="AR47" s="104"/>
      <c r="AS47" s="104"/>
      <c r="AU47" s="104"/>
      <c r="AW47" s="104"/>
      <c r="BB47" s="104"/>
      <c r="BC47" s="104"/>
      <c r="BE47" s="104"/>
      <c r="BG47" s="104"/>
      <c r="BL47" s="104"/>
      <c r="BM47" s="104"/>
      <c r="BO47" s="104"/>
      <c r="BQ47" s="104"/>
      <c r="BV47" s="104"/>
      <c r="BW47" s="104"/>
      <c r="BY47" s="104"/>
      <c r="CA47" s="10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O20"/>
  <sheetViews>
    <sheetView workbookViewId="0">
      <pane xSplit="3" ySplit="3" topLeftCell="CM4" activePane="bottomRight" state="frozen"/>
      <selection activeCell="A56" sqref="A56:XFD56"/>
      <selection pane="topRight" activeCell="A56" sqref="A56:XFD56"/>
      <selection pane="bottomLeft" activeCell="A56" sqref="A56:XFD56"/>
      <selection pane="bottomRight" activeCell="CM4" sqref="CM4"/>
    </sheetView>
  </sheetViews>
  <sheetFormatPr baseColWidth="10" defaultColWidth="10.83203125" defaultRowHeight="18"/>
  <cols>
    <col min="1" max="1" width="5.58203125" style="24" customWidth="1"/>
    <col min="2" max="3" width="46.33203125" style="25" customWidth="1"/>
    <col min="4" max="5" width="13.5" style="25" customWidth="1"/>
    <col min="6" max="6" width="6" style="25" customWidth="1"/>
    <col min="7" max="8" width="13.5" style="25" customWidth="1"/>
    <col min="9" max="9" width="5.58203125" style="25" customWidth="1"/>
    <col min="10" max="10" width="15.58203125" style="25" customWidth="1"/>
    <col min="11" max="11" width="11.83203125" style="25" customWidth="1"/>
    <col min="12" max="12" width="5.5" style="25" customWidth="1"/>
    <col min="13" max="13" width="10.83203125" style="25" customWidth="1"/>
    <col min="14" max="14" width="13" style="25" customWidth="1"/>
    <col min="15" max="15" width="5.33203125" style="25" customWidth="1"/>
    <col min="16" max="17" width="10.33203125" style="25" customWidth="1"/>
    <col min="18" max="18" width="6" style="138" customWidth="1"/>
    <col min="19" max="19" width="11.4140625" style="25" bestFit="1" customWidth="1"/>
    <col min="20" max="20" width="10.33203125" style="25" bestFit="1" customWidth="1"/>
    <col min="21" max="21" width="6.08203125" style="138" bestFit="1" customWidth="1"/>
    <col min="22" max="22" width="12.08203125" style="25" bestFit="1" customWidth="1"/>
    <col min="23" max="23" width="11.6640625" style="25" bestFit="1" customWidth="1"/>
    <col min="24" max="24" width="5.75" style="25" customWidth="1"/>
    <col min="25" max="25" width="12.08203125" style="25" bestFit="1" customWidth="1"/>
    <col min="26" max="26" width="11.33203125" style="25" bestFit="1" customWidth="1"/>
    <col min="27" max="27" width="5.83203125" style="25" customWidth="1"/>
    <col min="28" max="28" width="11.75" style="25" customWidth="1"/>
    <col min="29" max="29" width="11.58203125" style="25" bestFit="1" customWidth="1"/>
    <col min="30" max="30" width="6" style="138" customWidth="1"/>
    <col min="31" max="31" width="11.58203125" style="25" customWidth="1"/>
    <col min="32" max="32" width="11.4140625" style="25" bestFit="1" customWidth="1"/>
    <col min="33" max="33" width="6.08203125" style="138" bestFit="1" customWidth="1"/>
    <col min="34" max="35" width="11.6640625" style="25" bestFit="1" customWidth="1"/>
    <col min="36" max="36" width="5.83203125" style="25" customWidth="1"/>
    <col min="37" max="38" width="11.33203125" style="25" bestFit="1" customWidth="1"/>
    <col min="39" max="39" width="6" style="25" customWidth="1"/>
    <col min="40" max="40" width="11.58203125" style="25" customWidth="1"/>
    <col min="41" max="41" width="12.75" style="25" customWidth="1"/>
    <col min="42" max="42" width="6" style="138" customWidth="1"/>
    <col min="43" max="43" width="13" style="25" customWidth="1"/>
    <col min="44" max="44" width="11.5" style="25" customWidth="1"/>
    <col min="45" max="45" width="6.08203125" style="138" bestFit="1" customWidth="1"/>
    <col min="46" max="46" width="11.33203125" style="25" customWidth="1"/>
    <col min="47" max="47" width="11.6640625" style="25" bestFit="1" customWidth="1"/>
    <col min="48" max="48" width="5.83203125" style="25" customWidth="1"/>
    <col min="49" max="49" width="12.08203125" style="25" customWidth="1"/>
    <col min="50" max="50" width="12.33203125" style="25" customWidth="1"/>
    <col min="51" max="51" width="6" style="25" customWidth="1"/>
    <col min="52" max="53" width="9" style="25" customWidth="1"/>
    <col min="54" max="54" width="6" style="138" customWidth="1"/>
    <col min="55" max="55" width="9.5" style="25" bestFit="1" customWidth="1"/>
    <col min="56" max="56" width="11.33203125" style="25" bestFit="1" customWidth="1"/>
    <col min="57" max="57" width="6.08203125" style="138" bestFit="1" customWidth="1"/>
    <col min="58" max="58" width="14" style="25" customWidth="1"/>
    <col min="59" max="59" width="10.25" style="25" customWidth="1"/>
    <col min="60" max="60" width="6.08203125" style="25" customWidth="1"/>
    <col min="61" max="61" width="11.83203125" style="25" customWidth="1"/>
    <col min="62" max="62" width="10.83203125" style="25" customWidth="1"/>
    <col min="63" max="63" width="6" style="25" customWidth="1"/>
    <col min="64" max="64" width="11.83203125" style="25" customWidth="1"/>
    <col min="65" max="65" width="10.9140625" style="25" bestFit="1" customWidth="1"/>
    <col min="66" max="66" width="6" style="25" customWidth="1"/>
    <col min="67" max="67" width="11.83203125" style="25" customWidth="1"/>
    <col min="68" max="68" width="10.9140625" style="25" bestFit="1" customWidth="1"/>
    <col min="69" max="69" width="6" style="25" customWidth="1"/>
    <col min="70" max="70" width="11.83203125" style="25" customWidth="1"/>
    <col min="71" max="71" width="10.9140625" style="25" bestFit="1" customWidth="1"/>
    <col min="72" max="72" width="6" style="25" customWidth="1"/>
    <col min="73" max="73" width="11.83203125" style="25" customWidth="1"/>
    <col min="74" max="74" width="10.9140625" style="25" bestFit="1" customWidth="1"/>
    <col min="75" max="75" width="6" style="25" customWidth="1"/>
    <col min="76" max="76" width="11.83203125" style="25" customWidth="1"/>
    <col min="77" max="77" width="10.9140625" style="25" bestFit="1" customWidth="1"/>
    <col min="78" max="78" width="6" style="25" customWidth="1"/>
    <col min="79" max="79" width="11.83203125" style="25" customWidth="1"/>
    <col min="80" max="80" width="10.9140625" style="25" bestFit="1" customWidth="1"/>
    <col min="81" max="81" width="6" style="25" customWidth="1"/>
    <col min="82" max="82" width="11.83203125" style="25" customWidth="1"/>
    <col min="83" max="83" width="10.9140625" style="25" bestFit="1" customWidth="1"/>
    <col min="84" max="84" width="6" style="25" customWidth="1"/>
    <col min="85" max="85" width="11.83203125" style="25" customWidth="1"/>
    <col min="86" max="86" width="10.9140625" style="25" bestFit="1" customWidth="1"/>
    <col min="87" max="87" width="6" style="25" customWidth="1"/>
    <col min="88" max="88" width="11.83203125" style="25" customWidth="1"/>
    <col min="89" max="89" width="10.9140625" style="25" bestFit="1" customWidth="1"/>
    <col min="90" max="90" width="6" style="25" customWidth="1"/>
    <col min="91" max="91" width="11.83203125" style="25" customWidth="1"/>
    <col min="92" max="92" width="10.9140625" style="25" bestFit="1" customWidth="1"/>
    <col min="93" max="93" width="6" style="25" customWidth="1"/>
    <col min="94" max="16384" width="10.83203125" style="25"/>
  </cols>
  <sheetData>
    <row r="1" spans="1:93" ht="23.5">
      <c r="B1" s="142"/>
      <c r="D1" s="39" t="s">
        <v>428</v>
      </c>
      <c r="E1" s="39" t="s">
        <v>435</v>
      </c>
      <c r="F1" s="143"/>
      <c r="G1" s="39" t="s">
        <v>441</v>
      </c>
      <c r="H1" s="39" t="s">
        <v>442</v>
      </c>
      <c r="I1" s="143"/>
      <c r="J1" s="39" t="s">
        <v>427</v>
      </c>
      <c r="K1" s="39" t="s">
        <v>440</v>
      </c>
      <c r="L1" s="143"/>
      <c r="M1" s="39" t="s">
        <v>426</v>
      </c>
      <c r="N1" s="39" t="s">
        <v>439</v>
      </c>
      <c r="O1" s="143"/>
      <c r="P1" s="39" t="s">
        <v>425</v>
      </c>
      <c r="Q1" s="39" t="s">
        <v>428</v>
      </c>
      <c r="R1" s="143"/>
      <c r="S1" s="39" t="s">
        <v>424</v>
      </c>
      <c r="T1" s="39" t="s">
        <v>429</v>
      </c>
      <c r="U1" s="143"/>
      <c r="V1" s="39" t="s">
        <v>423</v>
      </c>
      <c r="W1" s="39" t="s">
        <v>427</v>
      </c>
      <c r="X1" s="39"/>
      <c r="Y1" s="39" t="s">
        <v>422</v>
      </c>
      <c r="Z1" s="39" t="s">
        <v>426</v>
      </c>
      <c r="AA1" s="39"/>
      <c r="AB1" s="39" t="s">
        <v>420</v>
      </c>
      <c r="AC1" s="39" t="s">
        <v>425</v>
      </c>
      <c r="AD1" s="143"/>
      <c r="AE1" s="39" t="s">
        <v>418</v>
      </c>
      <c r="AF1" s="39" t="s">
        <v>424</v>
      </c>
      <c r="AG1" s="143"/>
      <c r="AH1" s="39" t="s">
        <v>417</v>
      </c>
      <c r="AI1" s="39" t="s">
        <v>423</v>
      </c>
      <c r="AJ1" s="39"/>
      <c r="AK1" s="39" t="s">
        <v>407</v>
      </c>
      <c r="AL1" s="39" t="s">
        <v>422</v>
      </c>
      <c r="AM1" s="39"/>
      <c r="AN1" s="39" t="s">
        <v>421</v>
      </c>
      <c r="AO1" s="39" t="s">
        <v>420</v>
      </c>
      <c r="AP1" s="143"/>
      <c r="AQ1" s="39" t="s">
        <v>419</v>
      </c>
      <c r="AR1" s="39" t="s">
        <v>418</v>
      </c>
      <c r="AS1" s="143"/>
      <c r="AT1" s="39" t="s">
        <v>432</v>
      </c>
      <c r="AU1" s="39" t="s">
        <v>417</v>
      </c>
      <c r="AV1" s="39"/>
      <c r="AW1" s="39"/>
      <c r="AX1" s="39" t="s">
        <v>407</v>
      </c>
      <c r="AY1" s="39"/>
      <c r="AZ1" s="39"/>
      <c r="BA1" s="39"/>
      <c r="BB1" s="143"/>
      <c r="BC1" s="39"/>
      <c r="BD1" s="39"/>
      <c r="BE1" s="143"/>
      <c r="BF1" s="39" t="s">
        <v>610</v>
      </c>
      <c r="BG1" s="39" t="s">
        <v>432</v>
      </c>
      <c r="BH1" s="39"/>
      <c r="BI1" s="39" t="s">
        <v>584</v>
      </c>
      <c r="BJ1" s="39" t="s">
        <v>585</v>
      </c>
      <c r="BK1" s="39"/>
      <c r="BL1" s="39" t="s">
        <v>602</v>
      </c>
      <c r="BM1" s="39" t="s">
        <v>603</v>
      </c>
      <c r="BN1" s="39"/>
      <c r="BO1" s="39" t="s">
        <v>608</v>
      </c>
      <c r="BP1" s="39" t="s">
        <v>609</v>
      </c>
      <c r="BQ1" s="39"/>
      <c r="BR1" s="39" t="s">
        <v>611</v>
      </c>
      <c r="BS1" s="39" t="s">
        <v>431</v>
      </c>
      <c r="BT1" s="39"/>
      <c r="BU1" s="39" t="s">
        <v>612</v>
      </c>
      <c r="BV1" s="39" t="s">
        <v>584</v>
      </c>
      <c r="BW1" s="39"/>
      <c r="BX1" s="39" t="s">
        <v>628</v>
      </c>
      <c r="BY1" s="39" t="s">
        <v>602</v>
      </c>
      <c r="BZ1" s="39"/>
      <c r="CA1" s="39" t="s">
        <v>629</v>
      </c>
      <c r="CB1" s="39" t="s">
        <v>608</v>
      </c>
      <c r="CC1" s="39"/>
      <c r="CD1" s="39" t="s">
        <v>630</v>
      </c>
      <c r="CE1" s="39" t="s">
        <v>611</v>
      </c>
      <c r="CF1" s="39"/>
      <c r="CG1" s="39" t="s">
        <v>631</v>
      </c>
      <c r="CH1" s="39" t="s">
        <v>612</v>
      </c>
      <c r="CI1" s="39"/>
      <c r="CJ1" s="39" t="s">
        <v>650</v>
      </c>
      <c r="CK1" s="39" t="s">
        <v>628</v>
      </c>
      <c r="CL1" s="39"/>
      <c r="CM1" s="39" t="s">
        <v>652</v>
      </c>
      <c r="CN1" s="39" t="s">
        <v>629</v>
      </c>
      <c r="CO1" s="39"/>
    </row>
    <row r="2" spans="1:93">
      <c r="B2" s="144" t="s">
        <v>249</v>
      </c>
      <c r="C2" s="144" t="s">
        <v>275</v>
      </c>
      <c r="D2" s="24"/>
      <c r="E2" s="24"/>
      <c r="F2" s="145"/>
      <c r="G2" s="24"/>
      <c r="H2" s="24"/>
      <c r="I2" s="145"/>
      <c r="J2" s="24"/>
      <c r="K2" s="24"/>
      <c r="L2" s="145"/>
      <c r="M2" s="24"/>
      <c r="N2" s="24"/>
      <c r="O2" s="145"/>
      <c r="P2" s="24"/>
      <c r="Q2" s="24"/>
      <c r="R2" s="145"/>
      <c r="S2" s="24"/>
      <c r="T2" s="24"/>
      <c r="U2" s="145"/>
      <c r="V2" s="24"/>
      <c r="W2" s="24"/>
      <c r="X2" s="24"/>
      <c r="Y2" s="24"/>
      <c r="Z2" s="24"/>
      <c r="AA2" s="24"/>
      <c r="AB2" s="24"/>
      <c r="AC2" s="24"/>
      <c r="AD2" s="145"/>
      <c r="AE2" s="24"/>
      <c r="AF2" s="24"/>
      <c r="AG2" s="145"/>
      <c r="AH2" s="24"/>
      <c r="AI2" s="24"/>
      <c r="AJ2" s="24"/>
      <c r="AK2" s="24"/>
      <c r="AL2" s="24"/>
      <c r="AM2" s="24"/>
      <c r="AN2" s="24"/>
      <c r="AO2" s="24"/>
      <c r="AP2" s="145"/>
      <c r="AQ2" s="24"/>
      <c r="AR2" s="24"/>
      <c r="AS2" s="145"/>
      <c r="AT2" s="24"/>
      <c r="AU2" s="24"/>
      <c r="AV2" s="24"/>
      <c r="AW2" s="24"/>
      <c r="AX2" s="24"/>
      <c r="AY2" s="24"/>
      <c r="AZ2" s="24"/>
      <c r="BA2" s="24"/>
      <c r="BB2" s="145"/>
      <c r="BC2" s="24"/>
      <c r="BD2" s="24"/>
      <c r="BE2" s="145"/>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row>
    <row r="3" spans="1:93" ht="18.5" thickBot="1">
      <c r="B3" s="390" t="s">
        <v>198</v>
      </c>
      <c r="C3" s="391" t="s">
        <v>149</v>
      </c>
      <c r="D3" s="385" t="s">
        <v>381</v>
      </c>
      <c r="E3" s="385" t="s">
        <v>436</v>
      </c>
      <c r="F3" s="381" t="s">
        <v>38</v>
      </c>
      <c r="G3" s="385" t="s">
        <v>382</v>
      </c>
      <c r="H3" s="385" t="s">
        <v>437</v>
      </c>
      <c r="I3" s="381" t="s">
        <v>38</v>
      </c>
      <c r="J3" s="385" t="s">
        <v>383</v>
      </c>
      <c r="K3" s="385" t="s">
        <v>438</v>
      </c>
      <c r="L3" s="381" t="s">
        <v>38</v>
      </c>
      <c r="M3" s="385" t="s">
        <v>379</v>
      </c>
      <c r="N3" s="385" t="s">
        <v>380</v>
      </c>
      <c r="O3" s="381" t="s">
        <v>38</v>
      </c>
      <c r="P3" s="385" t="s">
        <v>378</v>
      </c>
      <c r="Q3" s="385" t="s">
        <v>381</v>
      </c>
      <c r="R3" s="381" t="s">
        <v>38</v>
      </c>
      <c r="S3" s="380" t="s">
        <v>377</v>
      </c>
      <c r="T3" s="385" t="s">
        <v>382</v>
      </c>
      <c r="U3" s="381" t="s">
        <v>38</v>
      </c>
      <c r="V3" s="380" t="s">
        <v>376</v>
      </c>
      <c r="W3" s="385" t="s">
        <v>383</v>
      </c>
      <c r="X3" s="386" t="s">
        <v>38</v>
      </c>
      <c r="Y3" s="380" t="s">
        <v>375</v>
      </c>
      <c r="Z3" s="385" t="s">
        <v>379</v>
      </c>
      <c r="AA3" s="386" t="s">
        <v>38</v>
      </c>
      <c r="AB3" s="385" t="s">
        <v>374</v>
      </c>
      <c r="AC3" s="385" t="s">
        <v>378</v>
      </c>
      <c r="AD3" s="381" t="s">
        <v>38</v>
      </c>
      <c r="AE3" s="380" t="s">
        <v>373</v>
      </c>
      <c r="AF3" s="385" t="s">
        <v>377</v>
      </c>
      <c r="AG3" s="381" t="s">
        <v>38</v>
      </c>
      <c r="AH3" s="380" t="s">
        <v>372</v>
      </c>
      <c r="AI3" s="385" t="s">
        <v>376</v>
      </c>
      <c r="AJ3" s="386" t="s">
        <v>38</v>
      </c>
      <c r="AK3" s="380" t="s">
        <v>370</v>
      </c>
      <c r="AL3" s="385" t="s">
        <v>375</v>
      </c>
      <c r="AM3" s="386" t="s">
        <v>38</v>
      </c>
      <c r="AN3" s="385" t="s">
        <v>138</v>
      </c>
      <c r="AO3" s="385" t="s">
        <v>374</v>
      </c>
      <c r="AP3" s="381" t="s">
        <v>38</v>
      </c>
      <c r="AQ3" s="380" t="s">
        <v>244</v>
      </c>
      <c r="AR3" s="385" t="s">
        <v>373</v>
      </c>
      <c r="AS3" s="381" t="s">
        <v>38</v>
      </c>
      <c r="AT3" s="380" t="s">
        <v>371</v>
      </c>
      <c r="AU3" s="385" t="s">
        <v>372</v>
      </c>
      <c r="AV3" s="386" t="s">
        <v>38</v>
      </c>
      <c r="AW3" s="380" t="s">
        <v>137</v>
      </c>
      <c r="AX3" s="385" t="s">
        <v>370</v>
      </c>
      <c r="AY3" s="386" t="s">
        <v>38</v>
      </c>
      <c r="AZ3" s="385" t="s">
        <v>85</v>
      </c>
      <c r="BA3" s="385" t="s">
        <v>138</v>
      </c>
      <c r="BB3" s="381" t="s">
        <v>38</v>
      </c>
      <c r="BC3" s="380" t="s">
        <v>243</v>
      </c>
      <c r="BD3" s="385" t="s">
        <v>244</v>
      </c>
      <c r="BE3" s="381" t="s">
        <v>38</v>
      </c>
      <c r="BF3" s="380" t="s">
        <v>301</v>
      </c>
      <c r="BG3" s="385" t="s">
        <v>371</v>
      </c>
      <c r="BH3" s="386" t="s">
        <v>38</v>
      </c>
      <c r="BI3" s="380" t="s">
        <v>242</v>
      </c>
      <c r="BJ3" s="385" t="s">
        <v>137</v>
      </c>
      <c r="BK3" s="386" t="s">
        <v>38</v>
      </c>
      <c r="BL3" s="380" t="s">
        <v>594</v>
      </c>
      <c r="BM3" s="385" t="s">
        <v>85</v>
      </c>
      <c r="BN3" s="386" t="s">
        <v>38</v>
      </c>
      <c r="BO3" s="380" t="s">
        <v>595</v>
      </c>
      <c r="BP3" s="385" t="s">
        <v>243</v>
      </c>
      <c r="BQ3" s="386" t="s">
        <v>38</v>
      </c>
      <c r="BR3" s="380" t="s">
        <v>596</v>
      </c>
      <c r="BS3" s="385" t="s">
        <v>301</v>
      </c>
      <c r="BT3" s="386" t="s">
        <v>38</v>
      </c>
      <c r="BU3" s="446" t="s">
        <v>597</v>
      </c>
      <c r="BV3" s="441" t="s">
        <v>242</v>
      </c>
      <c r="BW3" s="443" t="s">
        <v>38</v>
      </c>
      <c r="BX3" s="446" t="s">
        <v>620</v>
      </c>
      <c r="BY3" s="441" t="s">
        <v>594</v>
      </c>
      <c r="BZ3" s="443" t="s">
        <v>38</v>
      </c>
      <c r="CA3" s="446" t="s">
        <v>621</v>
      </c>
      <c r="CB3" s="441" t="s">
        <v>595</v>
      </c>
      <c r="CC3" s="443" t="s">
        <v>38</v>
      </c>
      <c r="CD3" s="446" t="s">
        <v>622</v>
      </c>
      <c r="CE3" s="441" t="s">
        <v>596</v>
      </c>
      <c r="CF3" s="443" t="s">
        <v>38</v>
      </c>
      <c r="CG3" s="446" t="s">
        <v>623</v>
      </c>
      <c r="CH3" s="441" t="s">
        <v>597</v>
      </c>
      <c r="CI3" s="443" t="s">
        <v>38</v>
      </c>
      <c r="CJ3" s="465" t="s">
        <v>647</v>
      </c>
      <c r="CK3" s="465" t="s">
        <v>620</v>
      </c>
      <c r="CL3" s="443" t="s">
        <v>38</v>
      </c>
      <c r="CM3" s="465" t="s">
        <v>648</v>
      </c>
      <c r="CN3" s="465" t="s">
        <v>621</v>
      </c>
      <c r="CO3" s="443" t="s">
        <v>38</v>
      </c>
    </row>
    <row r="4" spans="1:93">
      <c r="A4" s="39" t="s">
        <v>408</v>
      </c>
      <c r="B4" s="440" t="s">
        <v>221</v>
      </c>
      <c r="C4" s="440" t="s">
        <v>222</v>
      </c>
      <c r="D4" s="146">
        <v>84709</v>
      </c>
      <c r="E4" s="146">
        <v>101279</v>
      </c>
      <c r="F4" s="124">
        <f>IFERROR(IF((ABS((D4/E4)-1))&lt;100%,(D4/E4)-1,"N/A"),"")</f>
        <v>-0.16360746057919218</v>
      </c>
      <c r="G4" s="146">
        <v>255548</v>
      </c>
      <c r="H4" s="146">
        <v>197284</v>
      </c>
      <c r="I4" s="124">
        <f>IFERROR(IF((ABS((G4/H4)-1))&lt;100%,(G4/H4)-1,"N/A"),"")</f>
        <v>0.29533058940410783</v>
      </c>
      <c r="J4" s="146">
        <v>492810</v>
      </c>
      <c r="K4" s="146">
        <v>315912</v>
      </c>
      <c r="L4" s="124">
        <f>IFERROR(IF((ABS((J4/K4)-1))&lt;100%,(J4/K4)-1,"N/A"),"")</f>
        <v>0.5599597356225785</v>
      </c>
      <c r="M4" s="146">
        <v>572501</v>
      </c>
      <c r="N4" s="146">
        <v>512033</v>
      </c>
      <c r="O4" s="124">
        <f>IFERROR(IF((ABS((M4/N4)-1))&lt;100%,(M4/N4)-1,"N/A"),"")</f>
        <v>0.1180939509758161</v>
      </c>
      <c r="P4" s="146">
        <v>-104751</v>
      </c>
      <c r="Q4" s="146">
        <v>81446</v>
      </c>
      <c r="R4" s="124" t="str">
        <f>IFERROR(IF((ABS((P4/Q4)-1))&lt;100%,(P4/Q4)-1,"N/A"),"")</f>
        <v>N/A</v>
      </c>
      <c r="S4" s="146">
        <v>-492668</v>
      </c>
      <c r="T4" s="146">
        <v>253868</v>
      </c>
      <c r="U4" s="124" t="str">
        <f>IFERROR(IF((ABS((S4/T4)-1))&lt;100%,(S4/T4)-1,"N/A"),"")</f>
        <v>N/A</v>
      </c>
      <c r="V4" s="146">
        <v>-833766</v>
      </c>
      <c r="W4" s="146">
        <v>485110</v>
      </c>
      <c r="X4" s="124" t="str">
        <f>IFERROR(IF((ABS((V4/W4)-1))&lt;100%,(V4/W4)-1,"N/A"),"")</f>
        <v>N/A</v>
      </c>
      <c r="Y4" s="146">
        <v>-622395</v>
      </c>
      <c r="Z4" s="146">
        <v>605340</v>
      </c>
      <c r="AA4" s="124" t="str">
        <f>IFERROR(IF((ABS((Y4/Z4)-1))&lt;100%,(Y4/Z4)-1,"N/A"),"")</f>
        <v>N/A</v>
      </c>
      <c r="AB4" s="146">
        <v>189882</v>
      </c>
      <c r="AC4" s="146">
        <v>-73851</v>
      </c>
      <c r="AD4" s="124" t="str">
        <f>IFERROR(IF((ABS((AB4/AC4)-1))&lt;100%,(AB4/AC4)-1,"N/A"),"")</f>
        <v>N/A</v>
      </c>
      <c r="AE4" s="146">
        <v>469460</v>
      </c>
      <c r="AF4" s="146">
        <v>-491413</v>
      </c>
      <c r="AG4" s="124" t="str">
        <f>IFERROR(IF((ABS((AE4/AF4)-1))&lt;100%,(AE4/AF4)-1,"N/A"),"")</f>
        <v>N/A</v>
      </c>
      <c r="AH4" s="146">
        <v>519618</v>
      </c>
      <c r="AI4" s="146">
        <v>-833766</v>
      </c>
      <c r="AJ4" s="124" t="str">
        <f>IFERROR(IF((ABS((AH4/AI4)-1))&lt;100%,(AH4/AI4)-1,"N/A"),"")</f>
        <v>N/A</v>
      </c>
      <c r="AK4" s="146">
        <v>1071066</v>
      </c>
      <c r="AL4" s="146">
        <v>-622395</v>
      </c>
      <c r="AM4" s="124" t="str">
        <f>IFERROR(IF((ABS((AK4/AL4)-1))&lt;100%,(AK4/AL4)-1,"N/A"),"")</f>
        <v>N/A</v>
      </c>
      <c r="AN4" s="146">
        <v>202669</v>
      </c>
      <c r="AO4" s="146">
        <v>189882</v>
      </c>
      <c r="AP4" s="124">
        <f>IFERROR(IF((ABS((AN4/AO4)-1))&lt;100%,(AN4/AO4)-1,"N/A"),"")</f>
        <v>6.7341822816275432E-2</v>
      </c>
      <c r="AQ4" s="146">
        <v>708885</v>
      </c>
      <c r="AR4" s="146">
        <v>469460</v>
      </c>
      <c r="AS4" s="124">
        <f>IFERROR(IF((ABS((AQ4/AR4)-1))&lt;100%,(AQ4/AR4)-1,"N/A"),"")</f>
        <v>0.51000085204277257</v>
      </c>
      <c r="AT4" s="146">
        <v>784106</v>
      </c>
      <c r="AU4" s="146">
        <v>519618</v>
      </c>
      <c r="AV4" s="124">
        <f>IFERROR(IF((ABS((AT4/AU4)-1))&lt;100%,(AT4/AU4)-1,"N/A"),"")</f>
        <v>0.50900469190828646</v>
      </c>
      <c r="AW4" s="146">
        <v>1172944</v>
      </c>
      <c r="AX4" s="146">
        <v>1071066</v>
      </c>
      <c r="AY4" s="124">
        <f>IFERROR(IF((ABS((AW4/AX4)-1))&lt;100%,(AW4/AX4)-1,"N/A"),"")</f>
        <v>9.5118321373286019E-2</v>
      </c>
      <c r="AZ4" s="146">
        <v>158424</v>
      </c>
      <c r="BA4" s="146">
        <v>150755</v>
      </c>
      <c r="BB4" s="124">
        <f>IFERROR(IF((ABS((AZ4/BA4)-1))&lt;100%,(AZ4/BA4)-1,"N/A"),"")</f>
        <v>5.087061788995384E-2</v>
      </c>
      <c r="BC4" s="125">
        <v>635197</v>
      </c>
      <c r="BD4" s="146">
        <v>655166</v>
      </c>
      <c r="BE4" s="124">
        <f>IFERROR(IF((ABS((BC4/BD4)-1))&lt;100%,(BC4/BD4)-1,"N/A"),"")</f>
        <v>-3.0479298376289377E-2</v>
      </c>
      <c r="BF4" s="125">
        <v>815458</v>
      </c>
      <c r="BG4" s="146">
        <v>797034</v>
      </c>
      <c r="BH4" s="124">
        <f>IFERROR(IF((ABS((BF4/BG4)-1))&lt;100%,(BF4/BG4)-1,"N/A"),"")</f>
        <v>2.3115701463174654E-2</v>
      </c>
      <c r="BI4" s="125">
        <v>922676</v>
      </c>
      <c r="BJ4" s="146">
        <v>1212682</v>
      </c>
      <c r="BK4" s="124">
        <f>IFERROR(IF((ABS((BI4/BJ4)-1))&lt;100%,(BI4/BJ4)-1,"N/A"),"")</f>
        <v>-0.23914430988503166</v>
      </c>
      <c r="BL4" s="125">
        <v>42388</v>
      </c>
      <c r="BM4" s="146">
        <v>158424</v>
      </c>
      <c r="BN4" s="124">
        <f>IFERROR(IF((ABS((BL4/BM4)-1))&lt;100%,(BL4/BM4)-1,"N/A"),"")</f>
        <v>-0.73243952936423773</v>
      </c>
      <c r="BO4" s="125">
        <v>84951</v>
      </c>
      <c r="BP4" s="146">
        <v>635197</v>
      </c>
      <c r="BQ4" s="124">
        <f>IFERROR(IF((ABS((BO4/BP4)-1))&lt;100%,(BO4/BP4)-1,"N/A"),"")</f>
        <v>-0.86626038850939158</v>
      </c>
      <c r="BR4" s="125">
        <v>160634</v>
      </c>
      <c r="BS4" s="146">
        <v>815458</v>
      </c>
      <c r="BT4" s="124">
        <f>IFERROR(IF((ABS((BR4/BS4)-1))&lt;100%,(BR4/BS4)-1,"N/A"),"")</f>
        <v>-0.8030137664968644</v>
      </c>
      <c r="BU4" s="442">
        <v>329902</v>
      </c>
      <c r="BV4" s="444">
        <v>922676</v>
      </c>
      <c r="BW4" s="445">
        <f>IFERROR(IF((ABS((BU4/BV4)-1))&lt;100%,(BU4/BV4)-1,"N/A"),"")</f>
        <v>-0.64245087116170785</v>
      </c>
      <c r="BX4" s="442">
        <v>100420</v>
      </c>
      <c r="BY4" s="444">
        <v>42388</v>
      </c>
      <c r="BZ4" s="445" t="str">
        <f>IFERROR(IF((ABS((BX4/BY4)-1))&lt;100%,(BX4/BY4)-1,"N/A"),"")</f>
        <v>N/A</v>
      </c>
      <c r="CA4" s="442">
        <v>176883</v>
      </c>
      <c r="CB4" s="444">
        <v>84951</v>
      </c>
      <c r="CC4" s="445" t="str">
        <f>IFERROR(IF((ABS((CA4/CB4)-1))&lt;100%,(CA4/CB4)-1,"N/A"),"")</f>
        <v>N/A</v>
      </c>
      <c r="CD4" s="442">
        <v>338661</v>
      </c>
      <c r="CE4" s="444">
        <v>160634</v>
      </c>
      <c r="CF4" s="445" t="str">
        <f>IFERROR(IF((ABS((CD4/CE4)-1))&lt;100%,(CD4/CE4)-1,"N/A"),"")</f>
        <v>N/A</v>
      </c>
      <c r="CG4" s="442">
        <v>592937</v>
      </c>
      <c r="CH4" s="444">
        <v>329902</v>
      </c>
      <c r="CI4" s="445">
        <f>IFERROR(IF((ABS((CG4/CH4)-1))&lt;100%,(CG4/CH4)-1,"N/A"),"")</f>
        <v>0.79731253523773726</v>
      </c>
      <c r="CJ4" s="442">
        <v>85625</v>
      </c>
      <c r="CK4" s="444">
        <v>100420</v>
      </c>
      <c r="CL4" s="445">
        <f>IFERROR(IF((ABS((CJ4/CK4)-1))&lt;100%,(CJ4/CK4)-1,"N/A"),"")</f>
        <v>-0.14733120892252538</v>
      </c>
      <c r="CM4" s="442">
        <v>186270</v>
      </c>
      <c r="CN4" s="444">
        <v>176883</v>
      </c>
      <c r="CO4" s="445">
        <f>IFERROR(IF((ABS((CM4/CN4)-1))&lt;100%,(CM4/CN4)-1,"N/A"),"")</f>
        <v>5.3068977798883976E-2</v>
      </c>
    </row>
    <row r="5" spans="1:93">
      <c r="A5" s="39" t="s">
        <v>88</v>
      </c>
      <c r="B5" s="129" t="s">
        <v>93</v>
      </c>
      <c r="C5" s="129" t="s">
        <v>88</v>
      </c>
      <c r="D5" s="147">
        <v>-693616</v>
      </c>
      <c r="E5" s="147">
        <v>-471646</v>
      </c>
      <c r="F5" s="131">
        <f>IFERROR(IF((ABS((D5/E5)-1))&lt;100%,(D5/E5)-1,"N/A"),"")</f>
        <v>0.47062839502508247</v>
      </c>
      <c r="G5" s="147">
        <v>-593758</v>
      </c>
      <c r="H5" s="147">
        <v>-229690</v>
      </c>
      <c r="I5" s="131" t="str">
        <f>IFERROR(IF((ABS((G5/H5)-1))&lt;100%,(G5/H5)-1,"N/A"),"")</f>
        <v>N/A</v>
      </c>
      <c r="J5" s="147">
        <v>1895837</v>
      </c>
      <c r="K5" s="147">
        <v>-328571</v>
      </c>
      <c r="L5" s="131" t="str">
        <f>IFERROR(IF((ABS((J5/K5)-1))&lt;100%,(J5/K5)-1,"N/A"),"")</f>
        <v>N/A</v>
      </c>
      <c r="M5" s="147">
        <v>0</v>
      </c>
      <c r="N5" s="147">
        <v>0</v>
      </c>
      <c r="O5" s="131" t="str">
        <f>IFERROR(IF((ABS((M5/N5)-1))&lt;100%,(M5/N5)-1,"N/A"),"")</f>
        <v/>
      </c>
      <c r="P5" s="147">
        <v>-6891779</v>
      </c>
      <c r="Q5" s="147">
        <v>-667210</v>
      </c>
      <c r="R5" s="131" t="str">
        <f>IFERROR(IF((ABS((P5/Q5)-1))&lt;100%,(P5/Q5)-1,"N/A"),"")</f>
        <v>N/A</v>
      </c>
      <c r="S5" s="147">
        <v>-6400503</v>
      </c>
      <c r="T5" s="147">
        <v>-472587</v>
      </c>
      <c r="U5" s="131" t="str">
        <f>IFERROR(IF((ABS((S5/T5)-1))&lt;100%,(S5/T5)-1,"N/A"),"")</f>
        <v>N/A</v>
      </c>
      <c r="V5" s="147">
        <v>-5136906</v>
      </c>
      <c r="W5" s="147">
        <v>2061720</v>
      </c>
      <c r="X5" s="131" t="str">
        <f>IFERROR(IF((ABS((V5/W5)-1))&lt;100%,(V5/W5)-1,"N/A"),"")</f>
        <v>N/A</v>
      </c>
      <c r="Y5" s="147">
        <v>1126453</v>
      </c>
      <c r="Z5" s="147">
        <v>9673836</v>
      </c>
      <c r="AA5" s="131">
        <f>IFERROR(IF((ABS((Y5/Z5)-1))&lt;100%,(Y5/Z5)-1,"N/A"),"")</f>
        <v>-0.88355674005637475</v>
      </c>
      <c r="AB5" s="147">
        <v>-5619262</v>
      </c>
      <c r="AC5" s="147">
        <v>-6953070</v>
      </c>
      <c r="AD5" s="131">
        <f>IFERROR(IF((ABS((AB5/AC5)-1))&lt;100%,(AB5/AC5)-1,"N/A"),"")</f>
        <v>-0.19183008368965071</v>
      </c>
      <c r="AE5" s="147">
        <v>-4269896</v>
      </c>
      <c r="AF5" s="147">
        <v>-6401758</v>
      </c>
      <c r="AG5" s="131">
        <f>IFERROR(IF((ABS((AE5/AF5)-1))&lt;100%,(AE5/AF5)-1,"N/A"),"")</f>
        <v>-0.33301196327633753</v>
      </c>
      <c r="AH5" s="147">
        <v>-4789806</v>
      </c>
      <c r="AI5" s="147">
        <v>-5127390</v>
      </c>
      <c r="AJ5" s="131">
        <f>IFERROR(IF((ABS((AH5/AI5)-1))&lt;100%,(AH5/AI5)-1,"N/A"),"")</f>
        <v>-6.5839345163913765E-2</v>
      </c>
      <c r="AK5" s="147">
        <v>2072013</v>
      </c>
      <c r="AL5" s="147">
        <v>1126453</v>
      </c>
      <c r="AM5" s="131">
        <f>IFERROR(IF((ABS((AK5/AL5)-1))&lt;100%,(AK5/AL5)-1,"N/A"),"")</f>
        <v>0.83941362844255374</v>
      </c>
      <c r="AN5" s="147">
        <v>1206780</v>
      </c>
      <c r="AO5" s="147">
        <v>1080027</v>
      </c>
      <c r="AP5" s="131">
        <f>IFERROR(IF((ABS((AN5/AO5)-1))&lt;100%,(AN5/AO5)-1,"N/A"),"")</f>
        <v>0.11736095486501719</v>
      </c>
      <c r="AQ5" s="147">
        <v>2384761</v>
      </c>
      <c r="AR5" s="147">
        <v>2290562</v>
      </c>
      <c r="AS5" s="131">
        <f>IFERROR(IF((ABS((AQ5/AR5)-1))&lt;100%,(AQ5/AR5)-1,"N/A"),"")</f>
        <v>4.1124841851039262E-2</v>
      </c>
      <c r="AT5" s="147">
        <v>3375283</v>
      </c>
      <c r="AU5" s="147">
        <v>3185044</v>
      </c>
      <c r="AV5" s="131">
        <f>IFERROR(IF((ABS((AT5/AU5)-1))&lt;100%,(AT5/AU5)-1,"N/A"),"")</f>
        <v>5.9728845190207824E-2</v>
      </c>
      <c r="AW5" s="147">
        <v>4314547</v>
      </c>
      <c r="AX5" s="147">
        <v>4974383</v>
      </c>
      <c r="AY5" s="131">
        <f>IFERROR(IF((ABS((AW5/AX5)-1))&lt;100%,(AW5/AX5)-1,"N/A"),"")</f>
        <v>-0.1326468026285873</v>
      </c>
      <c r="AZ5" s="147">
        <v>1039376</v>
      </c>
      <c r="BA5" s="147">
        <v>1194732</v>
      </c>
      <c r="BB5" s="131">
        <f>IFERROR(IF((ABS((AZ5/BA5)-1))&lt;100%,(AZ5/BA5)-1,"N/A"),"")</f>
        <v>-0.13003418339845252</v>
      </c>
      <c r="BC5" s="148">
        <v>2146121</v>
      </c>
      <c r="BD5" s="147">
        <v>2555133</v>
      </c>
      <c r="BE5" s="131">
        <f>IFERROR(IF((ABS((BC5/BD5)-1))&lt;100%,(BC5/BD5)-1,"N/A"),"")</f>
        <v>-0.16007464190709442</v>
      </c>
      <c r="BF5" s="148">
        <v>2599021</v>
      </c>
      <c r="BG5" s="147">
        <v>3274616</v>
      </c>
      <c r="BH5" s="131">
        <f>IFERROR(IF((ABS((BF5/BG5)-1))&lt;100%,(BF5/BG5)-1,"N/A"),"")</f>
        <v>-0.20631274018083345</v>
      </c>
      <c r="BI5" s="148">
        <v>2321985</v>
      </c>
      <c r="BJ5" s="147">
        <v>4583098</v>
      </c>
      <c r="BK5" s="131">
        <f>IFERROR(IF((ABS((BI5/BJ5)-1))&lt;100%,(BI5/BJ5)-1,"N/A"),"")</f>
        <v>-0.49335907720061845</v>
      </c>
      <c r="BL5" s="148">
        <v>211121</v>
      </c>
      <c r="BM5" s="147">
        <v>1039376</v>
      </c>
      <c r="BN5" s="131">
        <f>IFERROR(IF((ABS((BL5/BM5)-1))&lt;100%,(BL5/BM5)-1,"N/A"),"")</f>
        <v>-0.79687716476039472</v>
      </c>
      <c r="BO5" s="148">
        <v>413327</v>
      </c>
      <c r="BP5" s="147">
        <v>2146121</v>
      </c>
      <c r="BQ5" s="131">
        <f>IFERROR(IF((ABS((BO5/BP5)-1))&lt;100%,(BO5/BP5)-1,"N/A"),"")</f>
        <v>-0.80740741085894041</v>
      </c>
      <c r="BR5" s="148">
        <v>624390</v>
      </c>
      <c r="BS5" s="147">
        <v>2599021</v>
      </c>
      <c r="BT5" s="131">
        <f>IFERROR(IF((ABS((BR5/BS5)-1))&lt;100%,(BR5/BS5)-1,"N/A"),"")</f>
        <v>-0.75975954022687775</v>
      </c>
      <c r="BU5" s="148">
        <v>1046604</v>
      </c>
      <c r="BV5" s="45">
        <v>2321985</v>
      </c>
      <c r="BW5" s="131">
        <f>IFERROR(IF((ABS((BU5/BV5)-1))&lt;100%,(BU5/BV5)-1,"N/A"),"")</f>
        <v>-0.5492632381346132</v>
      </c>
      <c r="BX5" s="148">
        <v>276101</v>
      </c>
      <c r="BY5" s="45">
        <v>211121</v>
      </c>
      <c r="BZ5" s="131">
        <f>IFERROR(IF((ABS((BX5/BY5)-1))&lt;100%,(BX5/BY5)-1,"N/A"),"")</f>
        <v>0.30778558267533773</v>
      </c>
      <c r="CA5" s="148">
        <v>580766</v>
      </c>
      <c r="CB5" s="45">
        <v>413327</v>
      </c>
      <c r="CC5" s="131">
        <f>IFERROR(IF((ABS((CA5/CB5)-1))&lt;100%,(CA5/CB5)-1,"N/A"),"")</f>
        <v>0.40510056202474076</v>
      </c>
      <c r="CD5" s="148">
        <v>833418</v>
      </c>
      <c r="CE5" s="45">
        <v>624390</v>
      </c>
      <c r="CF5" s="131">
        <f>IFERROR(IF((ABS((CD5/CE5)-1))&lt;100%,(CD5/CE5)-1,"N/A"),"")</f>
        <v>0.33477153702013163</v>
      </c>
      <c r="CG5" s="148">
        <v>1342374</v>
      </c>
      <c r="CH5" s="45">
        <v>1046604</v>
      </c>
      <c r="CI5" s="131">
        <f>IFERROR(IF((ABS((CG5/CH5)-1))&lt;100%,(CG5/CH5)-1,"N/A"),"")</f>
        <v>0.28259972253115784</v>
      </c>
      <c r="CJ5" s="148">
        <v>316693</v>
      </c>
      <c r="CK5" s="45">
        <v>276101</v>
      </c>
      <c r="CL5" s="131">
        <f>IFERROR(IF((ABS((CJ5/CK5)-1))&lt;100%,(CJ5/CK5)-1,"N/A"),"")</f>
        <v>0.14701866346011072</v>
      </c>
      <c r="CM5" s="148">
        <v>692539</v>
      </c>
      <c r="CN5" s="45">
        <v>580766</v>
      </c>
      <c r="CO5" s="131">
        <f>IFERROR(IF((ABS((CM5/CN5)-1))&lt;100%,(CM5/CN5)-1,"N/A"),"")</f>
        <v>0.19245789181873585</v>
      </c>
    </row>
    <row r="6" spans="1:93">
      <c r="A6" s="39" t="s">
        <v>409</v>
      </c>
      <c r="B6" s="129" t="s">
        <v>223</v>
      </c>
      <c r="C6" s="129" t="s">
        <v>224</v>
      </c>
      <c r="D6" s="45">
        <v>0</v>
      </c>
      <c r="E6" s="45">
        <v>0</v>
      </c>
      <c r="F6" s="131" t="str">
        <f t="shared" ref="F6:F15" si="0">IFERROR(IF((ABS((D6/E6)-1))&lt;100%,(D6/E6)-1,"N/A"),"")</f>
        <v/>
      </c>
      <c r="G6" s="45">
        <v>-338210</v>
      </c>
      <c r="H6" s="45">
        <v>-32406</v>
      </c>
      <c r="I6" s="131" t="str">
        <f t="shared" ref="I6:I15" si="1">IFERROR(IF((ABS((G6/H6)-1))&lt;100%,(G6/H6)-1,"N/A"),"")</f>
        <v>N/A</v>
      </c>
      <c r="J6" s="45">
        <v>2173338</v>
      </c>
      <c r="K6" s="45">
        <v>-89169</v>
      </c>
      <c r="L6" s="131" t="str">
        <f t="shared" ref="L6:L15" si="2">IFERROR(IF((ABS((J6/K6)-1))&lt;100%,(J6/K6)-1,"N/A"),"")</f>
        <v>N/A</v>
      </c>
      <c r="M6" s="45">
        <v>9888989</v>
      </c>
      <c r="N6" s="45">
        <v>947185</v>
      </c>
      <c r="O6" s="131" t="str">
        <f t="shared" ref="O6:O15" si="3">IFERROR(IF((ABS((M6/N6)-1))&lt;100%,(M6/N6)-1,"N/A"),"")</f>
        <v>N/A</v>
      </c>
      <c r="P6" s="45">
        <v>-7057470</v>
      </c>
      <c r="Q6" s="45">
        <v>-635856</v>
      </c>
      <c r="R6" s="131" t="str">
        <f t="shared" ref="R6:R15" si="4">IFERROR(IF((ABS((P6/Q6)-1))&lt;100%,(P6/Q6)-1,"N/A"),"")</f>
        <v>N/A</v>
      </c>
      <c r="S6" s="45">
        <v>-7028641</v>
      </c>
      <c r="T6" s="45">
        <v>-355769</v>
      </c>
      <c r="U6" s="131" t="str">
        <f t="shared" ref="U6:U15" si="5">IFERROR(IF((ABS((S6/T6)-1))&lt;100%,(S6/T6)-1,"N/A"),"")</f>
        <v>N/A</v>
      </c>
      <c r="V6" s="45">
        <v>-6336895</v>
      </c>
      <c r="W6" s="45">
        <v>2185444</v>
      </c>
      <c r="X6" s="131" t="str">
        <f t="shared" ref="X6:X15" si="6">IFERROR(IF((ABS((V6/W6)-1))&lt;100%,(V6/W6)-1,"N/A"),"")</f>
        <v>N/A</v>
      </c>
      <c r="Y6" s="45">
        <v>504058</v>
      </c>
      <c r="Z6" s="45">
        <v>10279176</v>
      </c>
      <c r="AA6" s="131">
        <f t="shared" ref="AA6:AA15" si="7">IFERROR(IF((ABS((Y6/Z6)-1))&lt;100%,(Y6/Z6)-1,"N/A"),"")</f>
        <v>-0.95096319004558338</v>
      </c>
      <c r="AB6" s="45">
        <v>-5494843</v>
      </c>
      <c r="AC6" s="45">
        <v>-7087861</v>
      </c>
      <c r="AD6" s="131">
        <f t="shared" ref="AD6:AD15" si="8">IFERROR(IF((ABS((AB6/AC6)-1))&lt;100%,(AB6/AC6)-1,"N/A"),"")</f>
        <v>-0.22475299670803361</v>
      </c>
      <c r="AE6" s="45">
        <v>-3735445</v>
      </c>
      <c r="AF6" s="45">
        <v>-7028641</v>
      </c>
      <c r="AG6" s="131">
        <f t="shared" ref="AG6:AG15" si="9">IFERROR(IF((ABS((AE6/AF6)-1))&lt;100%,(AE6/AF6)-1,"N/A"),"")</f>
        <v>-0.46853950856218152</v>
      </c>
      <c r="AH6" s="45">
        <v>-4285891</v>
      </c>
      <c r="AI6" s="45">
        <v>-6336895</v>
      </c>
      <c r="AJ6" s="131">
        <f t="shared" ref="AJ6:AJ15" si="10">IFERROR(IF((ABS((AH6/AI6)-1))&lt;100%,(AH6/AI6)-1,"N/A"),"")</f>
        <v>-0.32366072027388804</v>
      </c>
      <c r="AK6" s="45">
        <v>3143182</v>
      </c>
      <c r="AL6" s="45">
        <v>504058</v>
      </c>
      <c r="AM6" s="131" t="str">
        <f t="shared" ref="AM6:AM15" si="11">IFERROR(IF((ABS((AK6/AL6)-1))&lt;100%,(AK6/AL6)-1,"N/A"),"")</f>
        <v>N/A</v>
      </c>
      <c r="AN6" s="45">
        <v>-5386786</v>
      </c>
      <c r="AO6" s="45">
        <v>-5897463</v>
      </c>
      <c r="AP6" s="131">
        <f t="shared" ref="AP6:AP15" si="12">IFERROR(IF((ABS((AN6/AO6)-1))&lt;100%,(AN6/AO6)-1,"N/A"),"")</f>
        <v>-8.6592658571999492E-2</v>
      </c>
      <c r="AQ6" s="45">
        <v>-2307057</v>
      </c>
      <c r="AR6" s="45">
        <v>-4148110</v>
      </c>
      <c r="AS6" s="131">
        <f t="shared" ref="AS6:AS15" si="13">IFERROR(IF((ABS((AQ6/AR6)-1))&lt;100%,(AQ6/AR6)-1,"N/A"),"")</f>
        <v>-0.44382935843070703</v>
      </c>
      <c r="AT6" s="45">
        <v>-3600165</v>
      </c>
      <c r="AU6" s="45">
        <v>-4797404</v>
      </c>
      <c r="AV6" s="131">
        <f t="shared" ref="AV6:AV15" si="14">IFERROR(IF((ABS((AT6/AU6)-1))&lt;100%,(AT6/AU6)-1,"N/A"),"")</f>
        <v>-0.24955976190456342</v>
      </c>
      <c r="AW6" s="45">
        <v>3888393</v>
      </c>
      <c r="AX6" s="45">
        <v>2722484</v>
      </c>
      <c r="AY6" s="131">
        <f t="shared" ref="AY6:AY15" si="15">IFERROR(IF((ABS((AW6/AX6)-1))&lt;100%,(AW6/AX6)-1,"N/A"),"")</f>
        <v>0.42825191993782141</v>
      </c>
      <c r="AZ6" s="45">
        <v>-3607977</v>
      </c>
      <c r="BA6" s="45">
        <v>-2942767</v>
      </c>
      <c r="BB6" s="131">
        <f t="shared" ref="BB6:BB15" si="16">IFERROR(IF((ABS((AZ6/BA6)-1))&lt;100%,(AZ6/BA6)-1,"N/A"),"")</f>
        <v>0.22604915713680351</v>
      </c>
      <c r="BC6" s="49">
        <v>-1767846</v>
      </c>
      <c r="BD6" s="45">
        <v>-810380</v>
      </c>
      <c r="BE6" s="131" t="str">
        <f t="shared" ref="BE6:BE15" si="17">IFERROR(IF((ABS((BC6/BD6)-1))&lt;100%,(BC6/BD6)-1,"N/A"),"")</f>
        <v>N/A</v>
      </c>
      <c r="BF6" s="49">
        <v>-2252534</v>
      </c>
      <c r="BG6" s="45">
        <v>-2000730</v>
      </c>
      <c r="BH6" s="131">
        <f t="shared" ref="BH6:BH15" si="18">IFERROR(IF((ABS((BF6/BG6)-1))&lt;100%,(BF6/BG6)-1,"N/A"),"")</f>
        <v>0.12585606253717385</v>
      </c>
      <c r="BI6" s="49">
        <v>-462317</v>
      </c>
      <c r="BJ6" s="45">
        <v>3170497</v>
      </c>
      <c r="BK6" s="131" t="str">
        <f t="shared" ref="BK6:BK15" si="19">IFERROR(IF((ABS((BI6/BJ6)-1))&lt;100%,(BI6/BJ6)-1,"N/A"),"")</f>
        <v>N/A</v>
      </c>
      <c r="BL6" s="49">
        <v>-1215488</v>
      </c>
      <c r="BM6" s="45">
        <v>-3607977</v>
      </c>
      <c r="BN6" s="131">
        <f t="shared" ref="BN6:BN15" si="20">IFERROR(IF((ABS((BL6/BM6)-1))&lt;100%,(BL6/BM6)-1,"N/A"),"")</f>
        <v>-0.6631109344654913</v>
      </c>
      <c r="BO6" s="49">
        <v>-1103630</v>
      </c>
      <c r="BP6" s="45">
        <v>-1767846</v>
      </c>
      <c r="BQ6" s="131">
        <f t="shared" ref="BQ6:BQ15" si="21">IFERROR(IF((ABS((BO6/BP6)-1))&lt;100%,(BO6/BP6)-1,"N/A"),"")</f>
        <v>-0.37572050959189884</v>
      </c>
      <c r="BR6" s="49">
        <v>-1229289</v>
      </c>
      <c r="BS6" s="45">
        <v>-2252534</v>
      </c>
      <c r="BT6" s="131">
        <f t="shared" ref="BT6:BT15" si="22">IFERROR(IF((ABS((BR6/BS6)-1))&lt;100%,(BR6/BS6)-1,"N/A"),"")</f>
        <v>-0.45426395339648595</v>
      </c>
      <c r="BU6" s="49">
        <v>630301</v>
      </c>
      <c r="BV6" s="45">
        <v>-462317</v>
      </c>
      <c r="BW6" s="131" t="str">
        <f t="shared" ref="BW6:BW15" si="23">IFERROR(IF((ABS((BU6/BV6)-1))&lt;100%,(BU6/BV6)-1,"N/A"),"")</f>
        <v>N/A</v>
      </c>
      <c r="BX6" s="49">
        <v>-1240492</v>
      </c>
      <c r="BY6" s="45">
        <v>-1215488</v>
      </c>
      <c r="BZ6" s="131">
        <f t="shared" ref="BZ6:BZ15" si="24">IFERROR(IF((ABS((BX6/BY6)-1))&lt;100%,(BX6/BY6)-1,"N/A"),"")</f>
        <v>2.0571161541701688E-2</v>
      </c>
      <c r="CA6" s="49">
        <v>-678203</v>
      </c>
      <c r="CB6" s="45">
        <v>-1103630</v>
      </c>
      <c r="CC6" s="131">
        <f t="shared" ref="CC6:CC15" si="25">IFERROR(IF((ABS((CA6/CB6)-1))&lt;100%,(CA6/CB6)-1,"N/A"),"")</f>
        <v>-0.38547973505613298</v>
      </c>
      <c r="CD6" s="49">
        <v>-944605</v>
      </c>
      <c r="CE6" s="45">
        <v>-1229289</v>
      </c>
      <c r="CF6" s="131">
        <f t="shared" ref="CF6:CF15" si="26">IFERROR(IF((ABS((CD6/CE6)-1))&lt;100%,(CD6/CE6)-1,"N/A"),"")</f>
        <v>-0.23158427351094824</v>
      </c>
      <c r="CG6" s="49">
        <v>1138587</v>
      </c>
      <c r="CH6" s="45">
        <v>630301</v>
      </c>
      <c r="CI6" s="131">
        <f t="shared" ref="CI6:CI15" si="27">IFERROR(IF((ABS((CG6/CH6)-1))&lt;100%,(CG6/CH6)-1,"N/A"),"")</f>
        <v>0.80641788605761366</v>
      </c>
      <c r="CJ6" s="49">
        <v>-1319924</v>
      </c>
      <c r="CK6" s="45">
        <v>-1240492</v>
      </c>
      <c r="CL6" s="131">
        <f t="shared" ref="CL6:CL15" si="28">IFERROR(IF((ABS((CJ6/CK6)-1))&lt;100%,(CJ6/CK6)-1,"N/A"),"")</f>
        <v>6.4032658009886445E-2</v>
      </c>
      <c r="CM6" s="49">
        <v>-769224</v>
      </c>
      <c r="CN6" s="45">
        <v>-678203</v>
      </c>
      <c r="CO6" s="131">
        <f t="shared" ref="CO6:CO15" si="29">IFERROR(IF((ABS((CM6/CN6)-1))&lt;100%,(CM6/CN6)-1,"N/A"),"")</f>
        <v>0.13420907899257295</v>
      </c>
    </row>
    <row r="7" spans="1:93">
      <c r="A7" s="39" t="s">
        <v>410</v>
      </c>
      <c r="B7" s="129" t="s">
        <v>225</v>
      </c>
      <c r="C7" s="129" t="s">
        <v>226</v>
      </c>
      <c r="D7" s="45">
        <v>-33026</v>
      </c>
      <c r="E7" s="45">
        <v>-144750</v>
      </c>
      <c r="F7" s="131">
        <f t="shared" si="0"/>
        <v>-0.7718411053540587</v>
      </c>
      <c r="G7" s="45">
        <v>-362828</v>
      </c>
      <c r="H7" s="45">
        <v>-124266</v>
      </c>
      <c r="I7" s="131" t="str">
        <f t="shared" si="1"/>
        <v>N/A</v>
      </c>
      <c r="J7" s="45">
        <v>-4632372</v>
      </c>
      <c r="K7" s="45">
        <v>-225641</v>
      </c>
      <c r="L7" s="131" t="str">
        <f t="shared" si="2"/>
        <v>N/A</v>
      </c>
      <c r="M7" s="45">
        <v>-5220260</v>
      </c>
      <c r="N7" s="45">
        <v>-403177</v>
      </c>
      <c r="O7" s="131" t="str">
        <f t="shared" si="3"/>
        <v>N/A</v>
      </c>
      <c r="P7" s="45">
        <v>-412705</v>
      </c>
      <c r="Q7" s="45">
        <v>-29444</v>
      </c>
      <c r="R7" s="131" t="str">
        <f t="shared" si="4"/>
        <v>N/A</v>
      </c>
      <c r="S7" s="45">
        <v>-665048</v>
      </c>
      <c r="T7" s="45">
        <v>-362792</v>
      </c>
      <c r="U7" s="131">
        <f t="shared" si="5"/>
        <v>0.83313854770777751</v>
      </c>
      <c r="V7" s="45">
        <v>-1267790</v>
      </c>
      <c r="W7" s="45">
        <v>-4632519</v>
      </c>
      <c r="X7" s="131">
        <f t="shared" si="6"/>
        <v>-0.72632815969022468</v>
      </c>
      <c r="Y7" s="45">
        <v>-2444466</v>
      </c>
      <c r="Z7" s="45">
        <v>-5220260</v>
      </c>
      <c r="AA7" s="131">
        <f t="shared" si="7"/>
        <v>-0.53173481780600973</v>
      </c>
      <c r="AB7" s="45">
        <v>-536981</v>
      </c>
      <c r="AC7" s="45">
        <v>-393684</v>
      </c>
      <c r="AD7" s="131">
        <f t="shared" si="8"/>
        <v>0.36398990052935853</v>
      </c>
      <c r="AE7" s="45">
        <v>-842835</v>
      </c>
      <c r="AF7" s="45">
        <v>-665048</v>
      </c>
      <c r="AG7" s="131">
        <f t="shared" si="9"/>
        <v>0.26732957621104037</v>
      </c>
      <c r="AH7" s="45">
        <v>-1454124</v>
      </c>
      <c r="AI7" s="45">
        <v>-1267790</v>
      </c>
      <c r="AJ7" s="131">
        <f t="shared" si="10"/>
        <v>0.14697544546021035</v>
      </c>
      <c r="AK7" s="45">
        <v>-1953254</v>
      </c>
      <c r="AL7" s="45">
        <v>-2444466</v>
      </c>
      <c r="AM7" s="131">
        <f t="shared" si="11"/>
        <v>-0.20094859163514645</v>
      </c>
      <c r="AN7" s="45">
        <v>-449949</v>
      </c>
      <c r="AO7" s="45">
        <v>-176739</v>
      </c>
      <c r="AP7" s="131" t="str">
        <f t="shared" si="12"/>
        <v>N/A</v>
      </c>
      <c r="AQ7" s="45">
        <v>-1017091</v>
      </c>
      <c r="AR7" s="45">
        <v>-492969</v>
      </c>
      <c r="AS7" s="131" t="str">
        <f t="shared" si="13"/>
        <v>N/A</v>
      </c>
      <c r="AT7" s="45">
        <v>-1763246</v>
      </c>
      <c r="AU7" s="45">
        <v>-1146322</v>
      </c>
      <c r="AV7" s="131">
        <f t="shared" si="14"/>
        <v>0.53817688223727722</v>
      </c>
      <c r="AW7" s="45">
        <v>-3142935</v>
      </c>
      <c r="AX7" s="45">
        <v>-1815962</v>
      </c>
      <c r="AY7" s="131">
        <f t="shared" si="15"/>
        <v>0.73072729495440991</v>
      </c>
      <c r="AZ7" s="45">
        <v>-481225</v>
      </c>
      <c r="BA7" s="45">
        <v>-363578</v>
      </c>
      <c r="BB7" s="131">
        <f t="shared" si="16"/>
        <v>0.32358118478015729</v>
      </c>
      <c r="BC7" s="49">
        <v>887349</v>
      </c>
      <c r="BD7" s="45">
        <v>-814906</v>
      </c>
      <c r="BE7" s="131" t="str">
        <f t="shared" si="17"/>
        <v>N/A</v>
      </c>
      <c r="BF7" s="49">
        <v>-36108</v>
      </c>
      <c r="BG7" s="45">
        <v>-1418905</v>
      </c>
      <c r="BH7" s="131">
        <f t="shared" si="18"/>
        <v>-0.97455220751213079</v>
      </c>
      <c r="BI7" s="49">
        <v>-6734779</v>
      </c>
      <c r="BJ7" s="45">
        <v>-2663402</v>
      </c>
      <c r="BK7" s="131" t="str">
        <f t="shared" si="19"/>
        <v>N/A</v>
      </c>
      <c r="BL7" s="49">
        <v>-51536</v>
      </c>
      <c r="BM7" s="45">
        <v>-481225</v>
      </c>
      <c r="BN7" s="131">
        <f t="shared" si="20"/>
        <v>-0.89290664450101298</v>
      </c>
      <c r="BO7" s="49">
        <v>-120906</v>
      </c>
      <c r="BP7" s="45">
        <v>887349</v>
      </c>
      <c r="BQ7" s="131" t="str">
        <f t="shared" si="21"/>
        <v>N/A</v>
      </c>
      <c r="BR7" s="49">
        <v>-187072</v>
      </c>
      <c r="BS7" s="45">
        <v>-36108</v>
      </c>
      <c r="BT7" s="131" t="str">
        <f t="shared" si="22"/>
        <v>N/A</v>
      </c>
      <c r="BU7" s="49">
        <v>-273926</v>
      </c>
      <c r="BV7" s="45">
        <v>-6734779</v>
      </c>
      <c r="BW7" s="131">
        <f t="shared" si="23"/>
        <v>-0.95932665348038892</v>
      </c>
      <c r="BX7" s="49">
        <v>-232437</v>
      </c>
      <c r="BY7" s="45">
        <v>-51536</v>
      </c>
      <c r="BZ7" s="131" t="str">
        <f t="shared" si="24"/>
        <v>N/A</v>
      </c>
      <c r="CA7" s="49">
        <v>-286921</v>
      </c>
      <c r="CB7" s="45">
        <v>-120906</v>
      </c>
      <c r="CC7" s="131" t="str">
        <f t="shared" si="25"/>
        <v>N/A</v>
      </c>
      <c r="CD7" s="49">
        <v>-389329</v>
      </c>
      <c r="CE7" s="45">
        <v>-187072</v>
      </c>
      <c r="CF7" s="131" t="str">
        <f t="shared" si="26"/>
        <v>N/A</v>
      </c>
      <c r="CG7" s="49">
        <v>-571021</v>
      </c>
      <c r="CH7" s="45">
        <v>-273926</v>
      </c>
      <c r="CI7" s="131" t="str">
        <f t="shared" si="27"/>
        <v>N/A</v>
      </c>
      <c r="CJ7" s="49">
        <v>-57416</v>
      </c>
      <c r="CK7" s="45">
        <v>-232437</v>
      </c>
      <c r="CL7" s="131">
        <f t="shared" si="28"/>
        <v>-0.75298252859914727</v>
      </c>
      <c r="CM7" s="49">
        <v>-137361</v>
      </c>
      <c r="CN7" s="45">
        <v>-286921</v>
      </c>
      <c r="CO7" s="131">
        <f t="shared" si="29"/>
        <v>-0.52125846487360628</v>
      </c>
    </row>
    <row r="8" spans="1:93">
      <c r="A8" s="39" t="s">
        <v>411</v>
      </c>
      <c r="B8" s="129" t="s">
        <v>227</v>
      </c>
      <c r="C8" s="129" t="s">
        <v>230</v>
      </c>
      <c r="D8" s="45">
        <v>-97865</v>
      </c>
      <c r="E8" s="45">
        <v>-30586</v>
      </c>
      <c r="F8" s="131" t="str">
        <f t="shared" si="0"/>
        <v>N/A</v>
      </c>
      <c r="G8" s="45">
        <v>-284157</v>
      </c>
      <c r="H8" s="45">
        <v>-222158</v>
      </c>
      <c r="I8" s="131">
        <f t="shared" si="1"/>
        <v>0.27907615300821931</v>
      </c>
      <c r="J8" s="45">
        <v>4338529</v>
      </c>
      <c r="K8" s="45">
        <v>-284678</v>
      </c>
      <c r="L8" s="131" t="str">
        <f t="shared" si="2"/>
        <v>N/A</v>
      </c>
      <c r="M8" s="45">
        <v>2506692</v>
      </c>
      <c r="N8" s="45">
        <v>-355982</v>
      </c>
      <c r="O8" s="131" t="str">
        <f t="shared" si="3"/>
        <v>N/A</v>
      </c>
      <c r="P8" s="45">
        <v>1648265</v>
      </c>
      <c r="Q8" s="45">
        <v>-66860</v>
      </c>
      <c r="R8" s="131" t="str">
        <f t="shared" si="4"/>
        <v>N/A</v>
      </c>
      <c r="S8" s="45">
        <v>1055387</v>
      </c>
      <c r="T8" s="45">
        <v>-301894</v>
      </c>
      <c r="U8" s="131" t="str">
        <f t="shared" si="5"/>
        <v>N/A</v>
      </c>
      <c r="V8" s="45">
        <v>936387</v>
      </c>
      <c r="W8" s="45">
        <v>4318694</v>
      </c>
      <c r="X8" s="131">
        <f t="shared" si="6"/>
        <v>-0.78317820155815621</v>
      </c>
      <c r="Y8" s="45">
        <v>809216</v>
      </c>
      <c r="Z8" s="45">
        <v>2493205</v>
      </c>
      <c r="AA8" s="131">
        <f t="shared" si="7"/>
        <v>-0.6754314226066449</v>
      </c>
      <c r="AB8" s="45">
        <v>-997824</v>
      </c>
      <c r="AC8" s="45">
        <v>1648535</v>
      </c>
      <c r="AD8" s="131" t="str">
        <f t="shared" si="8"/>
        <v>N/A</v>
      </c>
      <c r="AE8" s="45">
        <v>-1189732</v>
      </c>
      <c r="AF8" s="45">
        <v>1055391</v>
      </c>
      <c r="AG8" s="131" t="str">
        <f t="shared" si="9"/>
        <v>N/A</v>
      </c>
      <c r="AH8" s="45">
        <v>-1570856</v>
      </c>
      <c r="AI8" s="45">
        <v>936387</v>
      </c>
      <c r="AJ8" s="131" t="str">
        <f t="shared" si="10"/>
        <v>N/A</v>
      </c>
      <c r="AK8" s="45">
        <v>-2392797</v>
      </c>
      <c r="AL8" s="45">
        <v>809216</v>
      </c>
      <c r="AM8" s="131" t="str">
        <f t="shared" si="11"/>
        <v>N/A</v>
      </c>
      <c r="AN8" s="45">
        <v>596259</v>
      </c>
      <c r="AO8" s="45">
        <v>-933696</v>
      </c>
      <c r="AP8" s="131" t="str">
        <f t="shared" si="12"/>
        <v>N/A</v>
      </c>
      <c r="AQ8" s="45">
        <v>410163</v>
      </c>
      <c r="AR8" s="45">
        <v>-1111697</v>
      </c>
      <c r="AS8" s="131" t="str">
        <f t="shared" si="13"/>
        <v>N/A</v>
      </c>
      <c r="AT8" s="45">
        <v>970110</v>
      </c>
      <c r="AU8" s="45">
        <v>-1432541</v>
      </c>
      <c r="AV8" s="131" t="str">
        <f t="shared" si="14"/>
        <v>N/A</v>
      </c>
      <c r="AW8" s="45">
        <v>300065</v>
      </c>
      <c r="AX8" s="45">
        <v>-2158006</v>
      </c>
      <c r="AY8" s="131" t="str">
        <f t="shared" si="15"/>
        <v>N/A</v>
      </c>
      <c r="AZ8" s="45">
        <v>933861</v>
      </c>
      <c r="BA8" s="45">
        <v>670217</v>
      </c>
      <c r="BB8" s="131">
        <f t="shared" si="16"/>
        <v>0.39337110219525906</v>
      </c>
      <c r="BC8" s="49">
        <v>186305</v>
      </c>
      <c r="BD8" s="45">
        <v>895301</v>
      </c>
      <c r="BE8" s="131">
        <f t="shared" si="17"/>
        <v>-0.79190797284935455</v>
      </c>
      <c r="BF8" s="49">
        <v>7893876</v>
      </c>
      <c r="BG8" s="45">
        <v>1550493</v>
      </c>
      <c r="BH8" s="131" t="str">
        <f t="shared" si="18"/>
        <v>N/A</v>
      </c>
      <c r="BI8" s="49">
        <v>3977780</v>
      </c>
      <c r="BJ8" s="45">
        <v>414804</v>
      </c>
      <c r="BK8" s="131" t="str">
        <f t="shared" si="19"/>
        <v>N/A</v>
      </c>
      <c r="BL8" s="49">
        <v>757773</v>
      </c>
      <c r="BM8" s="45">
        <v>933861</v>
      </c>
      <c r="BN8" s="131">
        <f t="shared" si="20"/>
        <v>-0.18855911104543399</v>
      </c>
      <c r="BO8" s="49">
        <v>146856</v>
      </c>
      <c r="BP8" s="45">
        <v>186305</v>
      </c>
      <c r="BQ8" s="131">
        <f t="shared" si="21"/>
        <v>-0.2117441829258474</v>
      </c>
      <c r="BR8" s="49">
        <v>-54559</v>
      </c>
      <c r="BS8" s="45">
        <v>7893876</v>
      </c>
      <c r="BT8" s="131" t="str">
        <f t="shared" si="22"/>
        <v>N/A</v>
      </c>
      <c r="BU8" s="49">
        <v>-469470</v>
      </c>
      <c r="BV8" s="45">
        <v>3977780</v>
      </c>
      <c r="BW8" s="131" t="str">
        <f t="shared" si="23"/>
        <v>N/A</v>
      </c>
      <c r="BX8" s="49">
        <v>-43219</v>
      </c>
      <c r="BY8" s="45">
        <v>757773</v>
      </c>
      <c r="BZ8" s="131" t="str">
        <f t="shared" si="24"/>
        <v>N/A</v>
      </c>
      <c r="CA8" s="49">
        <v>-135919</v>
      </c>
      <c r="CB8" s="45">
        <v>146856</v>
      </c>
      <c r="CC8" s="131" t="str">
        <f t="shared" si="25"/>
        <v>N/A</v>
      </c>
      <c r="CD8" s="49">
        <v>-130980</v>
      </c>
      <c r="CE8" s="45">
        <v>-54559</v>
      </c>
      <c r="CF8" s="131" t="str">
        <f t="shared" si="26"/>
        <v>N/A</v>
      </c>
      <c r="CG8" s="49">
        <v>-457199</v>
      </c>
      <c r="CH8" s="45">
        <v>-469470</v>
      </c>
      <c r="CI8" s="131">
        <f t="shared" si="27"/>
        <v>-2.6137985387777674E-2</v>
      </c>
      <c r="CJ8" s="49">
        <v>-19496</v>
      </c>
      <c r="CK8" s="45">
        <v>-43219</v>
      </c>
      <c r="CL8" s="131">
        <f t="shared" si="28"/>
        <v>-0.54890210324162991</v>
      </c>
      <c r="CM8" s="49">
        <v>-423858</v>
      </c>
      <c r="CN8" s="45">
        <v>-135919</v>
      </c>
      <c r="CO8" s="131" t="str">
        <f t="shared" si="29"/>
        <v>N/A</v>
      </c>
    </row>
    <row r="9" spans="1:93">
      <c r="A9" s="39" t="s">
        <v>412</v>
      </c>
      <c r="B9" s="440" t="s">
        <v>94</v>
      </c>
      <c r="C9" s="440" t="s">
        <v>89</v>
      </c>
      <c r="D9" s="146">
        <v>-739798</v>
      </c>
      <c r="E9" s="146">
        <v>-545703</v>
      </c>
      <c r="F9" s="124">
        <f t="shared" si="0"/>
        <v>0.3556788216300808</v>
      </c>
      <c r="G9" s="146">
        <v>-985195</v>
      </c>
      <c r="H9" s="146">
        <v>-378830</v>
      </c>
      <c r="I9" s="124" t="str">
        <f t="shared" si="1"/>
        <v>N/A</v>
      </c>
      <c r="J9" s="146">
        <v>1879495</v>
      </c>
      <c r="K9" s="146">
        <v>-599488</v>
      </c>
      <c r="L9" s="124" t="str">
        <f t="shared" si="2"/>
        <v>N/A</v>
      </c>
      <c r="M9" s="146">
        <v>7175421</v>
      </c>
      <c r="N9" s="146">
        <v>188026</v>
      </c>
      <c r="O9" s="124" t="str">
        <f t="shared" si="3"/>
        <v>N/A</v>
      </c>
      <c r="P9" s="146">
        <v>-5821910</v>
      </c>
      <c r="Q9" s="146">
        <v>-732160</v>
      </c>
      <c r="R9" s="124" t="str">
        <f t="shared" si="4"/>
        <v>N/A</v>
      </c>
      <c r="S9" s="146">
        <v>-6638302</v>
      </c>
      <c r="T9" s="146">
        <v>-1020455</v>
      </c>
      <c r="U9" s="124" t="str">
        <f t="shared" si="5"/>
        <v>N/A</v>
      </c>
      <c r="V9" s="146">
        <v>-6668298</v>
      </c>
      <c r="W9" s="146">
        <v>1871619</v>
      </c>
      <c r="X9" s="124" t="str">
        <f t="shared" si="6"/>
        <v>N/A</v>
      </c>
      <c r="Y9" s="146">
        <v>-1522105</v>
      </c>
      <c r="Z9" s="146">
        <v>7125600</v>
      </c>
      <c r="AA9" s="124" t="str">
        <f t="shared" si="7"/>
        <v>N/A</v>
      </c>
      <c r="AB9" s="146">
        <v>-7029648</v>
      </c>
      <c r="AC9" s="146">
        <v>-5833010</v>
      </c>
      <c r="AD9" s="124">
        <f t="shared" si="8"/>
        <v>0.20514931399054692</v>
      </c>
      <c r="AE9" s="146">
        <v>-5768012</v>
      </c>
      <c r="AF9" s="146">
        <v>-6638298</v>
      </c>
      <c r="AG9" s="124">
        <f t="shared" si="9"/>
        <v>-0.13110077311985691</v>
      </c>
      <c r="AH9" s="146">
        <v>-7310871</v>
      </c>
      <c r="AI9" s="146">
        <v>-6668298</v>
      </c>
      <c r="AJ9" s="124">
        <f t="shared" si="10"/>
        <v>9.6362370128029617E-2</v>
      </c>
      <c r="AK9" s="146">
        <v>-1202869</v>
      </c>
      <c r="AL9" s="146">
        <v>-1522105</v>
      </c>
      <c r="AM9" s="124">
        <f t="shared" si="11"/>
        <v>-0.20973323128167898</v>
      </c>
      <c r="AN9" s="146">
        <v>-5240476</v>
      </c>
      <c r="AO9" s="146">
        <v>-7007898</v>
      </c>
      <c r="AP9" s="124">
        <f t="shared" si="12"/>
        <v>-0.2522042986356251</v>
      </c>
      <c r="AQ9" s="146">
        <f>SUM(AQ6:AQ8)</f>
        <v>-2913985</v>
      </c>
      <c r="AR9" s="146">
        <f>SUM(AR6:AR8)</f>
        <v>-5752776</v>
      </c>
      <c r="AS9" s="124">
        <f t="shared" si="13"/>
        <v>-0.49346454650763383</v>
      </c>
      <c r="AT9" s="146">
        <f>SUM(AT6:AT8)</f>
        <v>-4393301</v>
      </c>
      <c r="AU9" s="146">
        <v>-7376267</v>
      </c>
      <c r="AV9" s="124">
        <f t="shared" si="14"/>
        <v>-0.40440049146810986</v>
      </c>
      <c r="AW9" s="146">
        <f>SUM(AW6:AW8)</f>
        <v>1045523</v>
      </c>
      <c r="AX9" s="146">
        <v>-1251484</v>
      </c>
      <c r="AY9" s="124" t="str">
        <f t="shared" si="15"/>
        <v>N/A</v>
      </c>
      <c r="AZ9" s="146">
        <v>-3155341</v>
      </c>
      <c r="BA9" s="146">
        <v>-2636128</v>
      </c>
      <c r="BB9" s="124">
        <f t="shared" si="16"/>
        <v>0.19696046625960495</v>
      </c>
      <c r="BC9" s="125">
        <f>SUM(BC6:BC8)</f>
        <v>-694192</v>
      </c>
      <c r="BD9" s="146">
        <f>SUM(BD6:BD8)</f>
        <v>-729985</v>
      </c>
      <c r="BE9" s="124">
        <f t="shared" si="17"/>
        <v>-4.9032514366733615E-2</v>
      </c>
      <c r="BF9" s="125">
        <v>5605234</v>
      </c>
      <c r="BG9" s="146">
        <v>-1869142</v>
      </c>
      <c r="BH9" s="124" t="str">
        <f t="shared" si="18"/>
        <v>N/A</v>
      </c>
      <c r="BI9" s="125">
        <v>-3219316</v>
      </c>
      <c r="BJ9" s="146">
        <v>921899</v>
      </c>
      <c r="BK9" s="124" t="str">
        <f t="shared" si="19"/>
        <v>N/A</v>
      </c>
      <c r="BL9" s="125">
        <v>-509251</v>
      </c>
      <c r="BM9" s="146">
        <v>-3155341</v>
      </c>
      <c r="BN9" s="124">
        <f t="shared" si="20"/>
        <v>-0.8386066672350152</v>
      </c>
      <c r="BO9" s="125">
        <v>-1077680</v>
      </c>
      <c r="BP9" s="146">
        <v>-694192</v>
      </c>
      <c r="BQ9" s="124">
        <f t="shared" si="21"/>
        <v>0.55242353700417168</v>
      </c>
      <c r="BR9" s="125">
        <v>-1470920</v>
      </c>
      <c r="BS9" s="146">
        <v>5605234</v>
      </c>
      <c r="BT9" s="124" t="str">
        <f t="shared" si="22"/>
        <v>N/A</v>
      </c>
      <c r="BU9" s="442">
        <v>-113095</v>
      </c>
      <c r="BV9" s="444">
        <v>-3219316</v>
      </c>
      <c r="BW9" s="445">
        <f t="shared" si="23"/>
        <v>-0.96486986676672937</v>
      </c>
      <c r="BX9" s="442">
        <v>-1516148</v>
      </c>
      <c r="BY9" s="444">
        <v>-509251</v>
      </c>
      <c r="BZ9" s="445" t="str">
        <f t="shared" si="24"/>
        <v>N/A</v>
      </c>
      <c r="CA9" s="442">
        <v>-1101043</v>
      </c>
      <c r="CB9" s="444">
        <v>-1077680</v>
      </c>
      <c r="CC9" s="445">
        <f t="shared" si="25"/>
        <v>2.1678977061836635E-2</v>
      </c>
      <c r="CD9" s="442">
        <v>-1464914</v>
      </c>
      <c r="CE9" s="444">
        <v>-1470920</v>
      </c>
      <c r="CF9" s="445">
        <f t="shared" si="26"/>
        <v>-4.0831588393658302E-3</v>
      </c>
      <c r="CG9" s="442">
        <v>110367</v>
      </c>
      <c r="CH9" s="444">
        <v>-113095</v>
      </c>
      <c r="CI9" s="445" t="str">
        <f t="shared" si="27"/>
        <v>N/A</v>
      </c>
      <c r="CJ9" s="442">
        <v>-1396836</v>
      </c>
      <c r="CK9" s="444">
        <v>-1516148</v>
      </c>
      <c r="CL9" s="445">
        <f t="shared" si="28"/>
        <v>-7.8694164421942991E-2</v>
      </c>
      <c r="CM9" s="442">
        <v>-1330443</v>
      </c>
      <c r="CN9" s="444">
        <v>-1101043</v>
      </c>
      <c r="CO9" s="445">
        <f t="shared" si="29"/>
        <v>0.2083479028521138</v>
      </c>
    </row>
    <row r="10" spans="1:93">
      <c r="A10" s="39" t="s">
        <v>413</v>
      </c>
      <c r="B10" s="129" t="s">
        <v>96</v>
      </c>
      <c r="C10" s="129" t="s">
        <v>90</v>
      </c>
      <c r="D10" s="149">
        <v>-2317</v>
      </c>
      <c r="E10" s="149">
        <v>-5114</v>
      </c>
      <c r="F10" s="131">
        <f t="shared" si="0"/>
        <v>-0.54692999608916693</v>
      </c>
      <c r="G10" s="149">
        <v>-37667</v>
      </c>
      <c r="H10" s="149">
        <v>23123</v>
      </c>
      <c r="I10" s="131" t="str">
        <f t="shared" si="1"/>
        <v>N/A</v>
      </c>
      <c r="J10" s="149">
        <v>131906</v>
      </c>
      <c r="K10" s="149">
        <v>7739</v>
      </c>
      <c r="L10" s="131" t="str">
        <f t="shared" si="2"/>
        <v>N/A</v>
      </c>
      <c r="M10" s="149">
        <v>-60642</v>
      </c>
      <c r="N10" s="149">
        <v>48750</v>
      </c>
      <c r="O10" s="131" t="str">
        <f t="shared" si="3"/>
        <v>N/A</v>
      </c>
      <c r="P10" s="149">
        <v>476928</v>
      </c>
      <c r="Q10" s="149">
        <v>-9955</v>
      </c>
      <c r="R10" s="131" t="str">
        <f t="shared" si="4"/>
        <v>N/A</v>
      </c>
      <c r="S10" s="149">
        <v>746490</v>
      </c>
      <c r="T10" s="149">
        <v>-2407</v>
      </c>
      <c r="U10" s="131" t="str">
        <f t="shared" si="5"/>
        <v>N/A</v>
      </c>
      <c r="V10" s="149">
        <v>865578</v>
      </c>
      <c r="W10" s="149">
        <v>131946</v>
      </c>
      <c r="X10" s="131" t="str">
        <f t="shared" si="6"/>
        <v>N/A</v>
      </c>
      <c r="Y10" s="149">
        <v>1282065</v>
      </c>
      <c r="Z10" s="149">
        <v>-10821</v>
      </c>
      <c r="AA10" s="131" t="str">
        <f t="shared" si="7"/>
        <v>N/A</v>
      </c>
      <c r="AB10" s="149">
        <v>59840</v>
      </c>
      <c r="AC10" s="149">
        <v>488028</v>
      </c>
      <c r="AD10" s="131">
        <f t="shared" si="8"/>
        <v>-0.8773840845197407</v>
      </c>
      <c r="AE10" s="149">
        <v>-2931</v>
      </c>
      <c r="AF10" s="149">
        <v>746486</v>
      </c>
      <c r="AG10" s="131" t="str">
        <f t="shared" si="9"/>
        <v>N/A</v>
      </c>
      <c r="AH10" s="149">
        <v>37900</v>
      </c>
      <c r="AI10" s="149">
        <v>865578</v>
      </c>
      <c r="AJ10" s="131">
        <f t="shared" si="10"/>
        <v>-0.95621422910471388</v>
      </c>
      <c r="AK10" s="149">
        <v>-133482</v>
      </c>
      <c r="AL10" s="149">
        <v>1282065</v>
      </c>
      <c r="AM10" s="131" t="str">
        <f t="shared" si="11"/>
        <v>N/A</v>
      </c>
      <c r="AN10" s="149">
        <v>-451945</v>
      </c>
      <c r="AO10" s="149">
        <v>38090</v>
      </c>
      <c r="AP10" s="131" t="str">
        <f t="shared" si="12"/>
        <v>N/A</v>
      </c>
      <c r="AQ10" s="149">
        <v>-753693</v>
      </c>
      <c r="AR10" s="149">
        <v>-18167</v>
      </c>
      <c r="AS10" s="131" t="str">
        <f t="shared" si="13"/>
        <v>N/A</v>
      </c>
      <c r="AT10" s="149">
        <v>-961218</v>
      </c>
      <c r="AU10" s="149">
        <v>103296</v>
      </c>
      <c r="AV10" s="131" t="str">
        <f t="shared" si="14"/>
        <v>N/A</v>
      </c>
      <c r="AW10" s="149">
        <v>-451471</v>
      </c>
      <c r="AX10" s="149">
        <v>-84867</v>
      </c>
      <c r="AY10" s="131" t="str">
        <f t="shared" si="15"/>
        <v>N/A</v>
      </c>
      <c r="AZ10" s="149">
        <v>-34105</v>
      </c>
      <c r="BA10" s="149">
        <v>-350623</v>
      </c>
      <c r="BB10" s="131">
        <f t="shared" si="16"/>
        <v>-0.90273028295348567</v>
      </c>
      <c r="BC10" s="132">
        <v>-87643</v>
      </c>
      <c r="BD10" s="149">
        <v>-445961</v>
      </c>
      <c r="BE10" s="131">
        <f t="shared" si="17"/>
        <v>-0.80347384636773167</v>
      </c>
      <c r="BF10" s="132">
        <v>-131536</v>
      </c>
      <c r="BG10" s="149">
        <v>-592662</v>
      </c>
      <c r="BH10" s="131">
        <f t="shared" si="18"/>
        <v>-0.77805899484022933</v>
      </c>
      <c r="BI10" s="132">
        <v>-191690</v>
      </c>
      <c r="BJ10" s="149">
        <v>-229837</v>
      </c>
      <c r="BK10" s="131">
        <f t="shared" si="19"/>
        <v>-0.16597414689540846</v>
      </c>
      <c r="BL10" s="132">
        <v>21239</v>
      </c>
      <c r="BM10" s="149">
        <v>-34105</v>
      </c>
      <c r="BN10" s="131" t="str">
        <f t="shared" si="20"/>
        <v>N/A</v>
      </c>
      <c r="BO10" s="132">
        <v>4085</v>
      </c>
      <c r="BP10" s="149">
        <v>-87643</v>
      </c>
      <c r="BQ10" s="131" t="str">
        <f t="shared" si="21"/>
        <v>N/A</v>
      </c>
      <c r="BR10" s="132">
        <v>4495</v>
      </c>
      <c r="BS10" s="149">
        <v>-131536</v>
      </c>
      <c r="BT10" s="131" t="str">
        <f t="shared" si="22"/>
        <v>N/A</v>
      </c>
      <c r="BU10" s="132">
        <v>-40188</v>
      </c>
      <c r="BV10" s="149">
        <v>-191690</v>
      </c>
      <c r="BW10" s="131">
        <f t="shared" si="23"/>
        <v>-0.79034900099118366</v>
      </c>
      <c r="BX10" s="132">
        <v>10162</v>
      </c>
      <c r="BY10" s="149">
        <v>21239</v>
      </c>
      <c r="BZ10" s="131">
        <f t="shared" si="24"/>
        <v>-0.52154056217336031</v>
      </c>
      <c r="CA10" s="132">
        <v>13245</v>
      </c>
      <c r="CB10" s="149">
        <v>4085</v>
      </c>
      <c r="CC10" s="131" t="str">
        <f t="shared" si="25"/>
        <v>N/A</v>
      </c>
      <c r="CD10" s="132">
        <v>19098</v>
      </c>
      <c r="CE10" s="149">
        <v>4495</v>
      </c>
      <c r="CF10" s="131" t="str">
        <f t="shared" si="26"/>
        <v>N/A</v>
      </c>
      <c r="CG10" s="132">
        <v>21821</v>
      </c>
      <c r="CH10" s="149">
        <v>-40188</v>
      </c>
      <c r="CI10" s="131" t="str">
        <f t="shared" si="27"/>
        <v>N/A</v>
      </c>
      <c r="CJ10" s="132">
        <v>-4832</v>
      </c>
      <c r="CK10" s="149">
        <v>10162</v>
      </c>
      <c r="CL10" s="131" t="str">
        <f t="shared" si="28"/>
        <v>N/A</v>
      </c>
      <c r="CM10" s="132">
        <v>32753</v>
      </c>
      <c r="CN10" s="149">
        <v>13245</v>
      </c>
      <c r="CO10" s="131" t="str">
        <f t="shared" si="29"/>
        <v>N/A</v>
      </c>
    </row>
    <row r="11" spans="1:93">
      <c r="A11" s="39" t="s">
        <v>414</v>
      </c>
      <c r="B11" s="440" t="s">
        <v>228</v>
      </c>
      <c r="C11" s="440" t="s">
        <v>229</v>
      </c>
      <c r="D11" s="146">
        <v>-742115</v>
      </c>
      <c r="E11" s="146">
        <v>-550817</v>
      </c>
      <c r="F11" s="124">
        <f t="shared" si="0"/>
        <v>0.3472986490976131</v>
      </c>
      <c r="G11" s="146">
        <v>-1022862</v>
      </c>
      <c r="H11" s="146">
        <v>-355707</v>
      </c>
      <c r="I11" s="124" t="str">
        <f t="shared" si="1"/>
        <v>N/A</v>
      </c>
      <c r="J11" s="146">
        <v>2011401</v>
      </c>
      <c r="K11" s="146">
        <v>-591749</v>
      </c>
      <c r="L11" s="124" t="str">
        <f t="shared" si="2"/>
        <v>N/A</v>
      </c>
      <c r="M11" s="146">
        <v>7114779</v>
      </c>
      <c r="N11" s="146">
        <v>236776</v>
      </c>
      <c r="O11" s="124" t="str">
        <f t="shared" si="3"/>
        <v>N/A</v>
      </c>
      <c r="P11" s="146">
        <v>-5344982</v>
      </c>
      <c r="Q11" s="146">
        <v>-742115</v>
      </c>
      <c r="R11" s="124" t="str">
        <f t="shared" si="4"/>
        <v>N/A</v>
      </c>
      <c r="S11" s="146">
        <v>-5891812</v>
      </c>
      <c r="T11" s="146">
        <v>-1022862</v>
      </c>
      <c r="U11" s="124" t="str">
        <f t="shared" si="5"/>
        <v>N/A</v>
      </c>
      <c r="V11" s="146">
        <v>-5802720</v>
      </c>
      <c r="W11" s="146">
        <v>2003565</v>
      </c>
      <c r="X11" s="124" t="str">
        <f t="shared" si="6"/>
        <v>N/A</v>
      </c>
      <c r="Y11" s="146">
        <v>-240040</v>
      </c>
      <c r="Z11" s="146">
        <v>7114779</v>
      </c>
      <c r="AA11" s="124" t="str">
        <f t="shared" si="7"/>
        <v>N/A</v>
      </c>
      <c r="AB11" s="146">
        <v>-6969808</v>
      </c>
      <c r="AC11" s="146">
        <v>-5344982</v>
      </c>
      <c r="AD11" s="124">
        <f t="shared" si="8"/>
        <v>0.30399092083004198</v>
      </c>
      <c r="AE11" s="146">
        <v>-5770943</v>
      </c>
      <c r="AF11" s="146">
        <v>-5891812</v>
      </c>
      <c r="AG11" s="124">
        <f t="shared" si="9"/>
        <v>-2.0514741475118337E-2</v>
      </c>
      <c r="AH11" s="146">
        <v>-7272971</v>
      </c>
      <c r="AI11" s="146">
        <v>-5802720</v>
      </c>
      <c r="AJ11" s="124">
        <f t="shared" si="10"/>
        <v>0.25337272865139115</v>
      </c>
      <c r="AK11" s="146">
        <v>-1336351</v>
      </c>
      <c r="AL11" s="146">
        <v>-240040</v>
      </c>
      <c r="AM11" s="124" t="str">
        <f t="shared" si="11"/>
        <v>N/A</v>
      </c>
      <c r="AN11" s="146">
        <v>-5692421</v>
      </c>
      <c r="AO11" s="146">
        <v>-6969808</v>
      </c>
      <c r="AP11" s="124">
        <f t="shared" si="12"/>
        <v>-0.18327434557738176</v>
      </c>
      <c r="AQ11" s="146">
        <v>-3667678</v>
      </c>
      <c r="AR11" s="146">
        <v>-5770943</v>
      </c>
      <c r="AS11" s="124">
        <f t="shared" si="13"/>
        <v>-0.36445776712748679</v>
      </c>
      <c r="AT11" s="146">
        <v>-5354519</v>
      </c>
      <c r="AU11" s="146">
        <v>-7272971</v>
      </c>
      <c r="AV11" s="124">
        <f t="shared" si="14"/>
        <v>-0.2637783101293818</v>
      </c>
      <c r="AW11" s="146">
        <v>594052</v>
      </c>
      <c r="AX11" s="146">
        <v>-1336351</v>
      </c>
      <c r="AY11" s="124" t="str">
        <f t="shared" si="15"/>
        <v>N/A</v>
      </c>
      <c r="AZ11" s="146">
        <v>-3189446</v>
      </c>
      <c r="BA11" s="146">
        <v>-2986751</v>
      </c>
      <c r="BB11" s="124">
        <f t="shared" si="16"/>
        <v>6.7864713195040283E-2</v>
      </c>
      <c r="BC11" s="125">
        <f>SUM(BC9:BC10)</f>
        <v>-781835</v>
      </c>
      <c r="BD11" s="146">
        <f>SUM(BD9:BD10)</f>
        <v>-1175946</v>
      </c>
      <c r="BE11" s="124">
        <f t="shared" si="17"/>
        <v>-0.33514379061623578</v>
      </c>
      <c r="BF11" s="125">
        <f t="shared" ref="BF11:BG11" si="30">SUM(BF9:BF10)</f>
        <v>5473698</v>
      </c>
      <c r="BG11" s="146">
        <f t="shared" si="30"/>
        <v>-2461804</v>
      </c>
      <c r="BH11" s="124" t="str">
        <f t="shared" si="18"/>
        <v>N/A</v>
      </c>
      <c r="BI11" s="125">
        <f t="shared" ref="BI11:BJ11" si="31">SUM(BI9:BI10)</f>
        <v>-3411006</v>
      </c>
      <c r="BJ11" s="146">
        <f t="shared" si="31"/>
        <v>692062</v>
      </c>
      <c r="BK11" s="124" t="str">
        <f t="shared" si="19"/>
        <v>N/A</v>
      </c>
      <c r="BL11" s="125">
        <f t="shared" ref="BL11:BM11" si="32">SUM(BL9:BL10)</f>
        <v>-488012</v>
      </c>
      <c r="BM11" s="146">
        <f t="shared" si="32"/>
        <v>-3189446</v>
      </c>
      <c r="BN11" s="124">
        <f t="shared" si="20"/>
        <v>-0.8469916092010964</v>
      </c>
      <c r="BO11" s="125">
        <f t="shared" ref="BO11:BP11" si="33">SUM(BO9:BO10)</f>
        <v>-1073595</v>
      </c>
      <c r="BP11" s="146">
        <f t="shared" si="33"/>
        <v>-781835</v>
      </c>
      <c r="BQ11" s="124">
        <f t="shared" si="21"/>
        <v>0.37317336778220467</v>
      </c>
      <c r="BR11" s="125">
        <f t="shared" ref="BR11:BS11" si="34">SUM(BR9:BR10)</f>
        <v>-1466425</v>
      </c>
      <c r="BS11" s="146">
        <f t="shared" si="34"/>
        <v>5473698</v>
      </c>
      <c r="BT11" s="124" t="str">
        <f t="shared" si="22"/>
        <v>N/A</v>
      </c>
      <c r="BU11" s="442">
        <f t="shared" ref="BU11:BV11" si="35">SUM(BU9:BU10)</f>
        <v>-153283</v>
      </c>
      <c r="BV11" s="444">
        <f t="shared" si="35"/>
        <v>-3411006</v>
      </c>
      <c r="BW11" s="445">
        <f t="shared" si="23"/>
        <v>-0.95506223090783193</v>
      </c>
      <c r="BX11" s="442">
        <f t="shared" ref="BX11:BY11" si="36">SUM(BX9:BX10)</f>
        <v>-1505986</v>
      </c>
      <c r="BY11" s="444">
        <f t="shared" si="36"/>
        <v>-488012</v>
      </c>
      <c r="BZ11" s="445" t="str">
        <f t="shared" si="24"/>
        <v>N/A</v>
      </c>
      <c r="CA11" s="442">
        <f t="shared" ref="CA11:CB11" si="37">SUM(CA9:CA10)</f>
        <v>-1087798</v>
      </c>
      <c r="CB11" s="444">
        <f t="shared" si="37"/>
        <v>-1073595</v>
      </c>
      <c r="CC11" s="445">
        <f t="shared" si="25"/>
        <v>1.3229383519856253E-2</v>
      </c>
      <c r="CD11" s="442">
        <f t="shared" ref="CD11:CE11" si="38">SUM(CD9:CD10)</f>
        <v>-1445816</v>
      </c>
      <c r="CE11" s="444">
        <f t="shared" si="38"/>
        <v>-1466425</v>
      </c>
      <c r="CF11" s="445">
        <f t="shared" si="26"/>
        <v>-1.405390660961181E-2</v>
      </c>
      <c r="CG11" s="442">
        <f t="shared" ref="CG11:CH11" si="39">SUM(CG9:CG10)</f>
        <v>132188</v>
      </c>
      <c r="CH11" s="444">
        <f t="shared" si="39"/>
        <v>-153283</v>
      </c>
      <c r="CI11" s="445" t="str">
        <f t="shared" si="27"/>
        <v>N/A</v>
      </c>
      <c r="CJ11" s="442">
        <f t="shared" ref="CJ11:CK11" si="40">SUM(CJ9:CJ10)</f>
        <v>-1401668</v>
      </c>
      <c r="CK11" s="444">
        <f t="shared" si="40"/>
        <v>-1505986</v>
      </c>
      <c r="CL11" s="445">
        <f t="shared" si="28"/>
        <v>-6.9268904226201355E-2</v>
      </c>
      <c r="CM11" s="442">
        <f t="shared" ref="CM11:CN11" si="41">SUM(CM9:CM10)</f>
        <v>-1297690</v>
      </c>
      <c r="CN11" s="444">
        <f t="shared" si="41"/>
        <v>-1087798</v>
      </c>
      <c r="CO11" s="445">
        <f t="shared" si="29"/>
        <v>0.19295126484880476</v>
      </c>
    </row>
    <row r="12" spans="1:93">
      <c r="A12" s="39"/>
      <c r="B12" s="440" t="s">
        <v>639</v>
      </c>
      <c r="C12" s="440" t="s">
        <v>443</v>
      </c>
      <c r="D12" s="146"/>
      <c r="E12" s="146"/>
      <c r="F12" s="124" t="str">
        <f t="shared" si="0"/>
        <v/>
      </c>
      <c r="G12" s="146"/>
      <c r="H12" s="146"/>
      <c r="I12" s="124" t="str">
        <f t="shared" si="1"/>
        <v/>
      </c>
      <c r="J12" s="146"/>
      <c r="K12" s="146"/>
      <c r="L12" s="124" t="str">
        <f t="shared" si="2"/>
        <v/>
      </c>
      <c r="M12" s="146"/>
      <c r="N12" s="146"/>
      <c r="O12" s="124" t="str">
        <f t="shared" si="3"/>
        <v/>
      </c>
      <c r="P12" s="146"/>
      <c r="Q12" s="146"/>
      <c r="R12" s="124" t="str">
        <f t="shared" si="4"/>
        <v/>
      </c>
      <c r="S12" s="146"/>
      <c r="T12" s="146"/>
      <c r="U12" s="124" t="str">
        <f t="shared" si="5"/>
        <v/>
      </c>
      <c r="V12" s="146"/>
      <c r="W12" s="146"/>
      <c r="X12" s="124" t="str">
        <f t="shared" si="6"/>
        <v/>
      </c>
      <c r="Y12" s="146"/>
      <c r="Z12" s="146"/>
      <c r="AA12" s="124" t="str">
        <f t="shared" si="7"/>
        <v/>
      </c>
      <c r="AB12" s="146">
        <v>3710833</v>
      </c>
      <c r="AC12" s="146"/>
      <c r="AD12" s="124" t="str">
        <f t="shared" si="8"/>
        <v/>
      </c>
      <c r="AE12" s="146">
        <v>3710833</v>
      </c>
      <c r="AF12" s="146"/>
      <c r="AG12" s="124" t="str">
        <f t="shared" si="9"/>
        <v/>
      </c>
      <c r="AH12" s="146">
        <v>3710833</v>
      </c>
      <c r="AI12" s="146"/>
      <c r="AJ12" s="124" t="str">
        <f t="shared" si="10"/>
        <v/>
      </c>
      <c r="AK12" s="146">
        <v>3710833</v>
      </c>
      <c r="AL12" s="146"/>
      <c r="AM12" s="124" t="str">
        <f t="shared" si="11"/>
        <v/>
      </c>
      <c r="AN12" s="146">
        <v>3210708</v>
      </c>
      <c r="AO12" s="146">
        <v>3710833</v>
      </c>
      <c r="AP12" s="124">
        <f t="shared" si="12"/>
        <v>-0.13477432156068458</v>
      </c>
      <c r="AQ12" s="146">
        <v>3210708</v>
      </c>
      <c r="AR12" s="146">
        <v>3710833</v>
      </c>
      <c r="AS12" s="124">
        <f t="shared" si="13"/>
        <v>-0.13477432156068458</v>
      </c>
      <c r="AT12" s="146">
        <v>3210708</v>
      </c>
      <c r="AU12" s="146">
        <v>3710833</v>
      </c>
      <c r="AV12" s="124">
        <f t="shared" si="14"/>
        <v>-0.13477432156068458</v>
      </c>
      <c r="AW12" s="146">
        <v>3210708</v>
      </c>
      <c r="AX12" s="146">
        <v>3710833</v>
      </c>
      <c r="AY12" s="124">
        <f t="shared" si="15"/>
        <v>-0.13477432156068458</v>
      </c>
      <c r="AZ12" s="146"/>
      <c r="BA12" s="146"/>
      <c r="BB12" s="124" t="str">
        <f t="shared" si="16"/>
        <v/>
      </c>
      <c r="BC12" s="125"/>
      <c r="BD12" s="146"/>
      <c r="BE12" s="124" t="str">
        <f t="shared" si="17"/>
        <v/>
      </c>
      <c r="BF12" s="125"/>
      <c r="BG12" s="146"/>
      <c r="BH12" s="124" t="str">
        <f t="shared" si="18"/>
        <v/>
      </c>
      <c r="BI12" s="125"/>
      <c r="BJ12" s="146"/>
      <c r="BK12" s="124" t="str">
        <f t="shared" si="19"/>
        <v/>
      </c>
      <c r="BL12" s="125"/>
      <c r="BM12" s="146"/>
      <c r="BN12" s="124" t="str">
        <f t="shared" si="20"/>
        <v/>
      </c>
      <c r="BO12" s="125"/>
      <c r="BP12" s="146"/>
      <c r="BQ12" s="124" t="str">
        <f t="shared" si="21"/>
        <v/>
      </c>
      <c r="BR12" s="125"/>
      <c r="BS12" s="146"/>
      <c r="BT12" s="124" t="str">
        <f t="shared" si="22"/>
        <v/>
      </c>
      <c r="BU12" s="442"/>
      <c r="BV12" s="444"/>
      <c r="BW12" s="445" t="str">
        <f t="shared" si="23"/>
        <v/>
      </c>
      <c r="BX12" s="442"/>
      <c r="BY12" s="444"/>
      <c r="BZ12" s="445" t="str">
        <f t="shared" si="24"/>
        <v/>
      </c>
      <c r="CA12" s="442"/>
      <c r="CB12" s="444"/>
      <c r="CC12" s="445" t="str">
        <f t="shared" si="25"/>
        <v/>
      </c>
      <c r="CD12" s="442"/>
      <c r="CE12" s="444"/>
      <c r="CF12" s="445" t="str">
        <f t="shared" si="26"/>
        <v/>
      </c>
      <c r="CG12" s="442"/>
      <c r="CH12" s="444"/>
      <c r="CI12" s="445" t="str">
        <f t="shared" si="27"/>
        <v/>
      </c>
      <c r="CJ12" s="442"/>
      <c r="CK12" s="444"/>
      <c r="CL12" s="445" t="str">
        <f t="shared" si="28"/>
        <v/>
      </c>
      <c r="CM12" s="442"/>
      <c r="CN12" s="444"/>
      <c r="CO12" s="445" t="str">
        <f t="shared" si="29"/>
        <v/>
      </c>
    </row>
    <row r="13" spans="1:93">
      <c r="A13" s="39" t="s">
        <v>415</v>
      </c>
      <c r="B13" s="440" t="s">
        <v>95</v>
      </c>
      <c r="C13" s="440" t="s">
        <v>91</v>
      </c>
      <c r="D13" s="146">
        <v>2953937</v>
      </c>
      <c r="E13" s="146">
        <v>2717162</v>
      </c>
      <c r="F13" s="124">
        <f t="shared" si="0"/>
        <v>8.7140553268447052E-2</v>
      </c>
      <c r="G13" s="146">
        <v>2953937</v>
      </c>
      <c r="H13" s="146">
        <v>2717162</v>
      </c>
      <c r="I13" s="124">
        <f t="shared" si="1"/>
        <v>8.7140553268447052E-2</v>
      </c>
      <c r="J13" s="146">
        <v>2953937</v>
      </c>
      <c r="K13" s="146">
        <v>2717162</v>
      </c>
      <c r="L13" s="124">
        <f t="shared" si="2"/>
        <v>8.7140553268447052E-2</v>
      </c>
      <c r="M13" s="146">
        <v>2953938</v>
      </c>
      <c r="N13" s="146">
        <v>2717162</v>
      </c>
      <c r="O13" s="124">
        <f t="shared" si="3"/>
        <v>8.7140921299502905E-2</v>
      </c>
      <c r="P13" s="146">
        <v>10068717</v>
      </c>
      <c r="Q13" s="146">
        <v>2953938</v>
      </c>
      <c r="R13" s="124" t="str">
        <f t="shared" si="4"/>
        <v>N/A</v>
      </c>
      <c r="S13" s="146">
        <v>10068717</v>
      </c>
      <c r="T13" s="146">
        <v>2953938</v>
      </c>
      <c r="U13" s="124" t="str">
        <f t="shared" si="5"/>
        <v>N/A</v>
      </c>
      <c r="V13" s="146">
        <v>10068717</v>
      </c>
      <c r="W13" s="146">
        <v>2953938</v>
      </c>
      <c r="X13" s="124" t="str">
        <f t="shared" si="6"/>
        <v>N/A</v>
      </c>
      <c r="Y13" s="146">
        <v>10068717</v>
      </c>
      <c r="Z13" s="146">
        <v>2953938</v>
      </c>
      <c r="AA13" s="124" t="str">
        <f t="shared" si="7"/>
        <v>N/A</v>
      </c>
      <c r="AB13" s="146">
        <v>6117844</v>
      </c>
      <c r="AC13" s="146">
        <v>10068717</v>
      </c>
      <c r="AD13" s="124">
        <f t="shared" si="8"/>
        <v>-0.39239090740160831</v>
      </c>
      <c r="AE13" s="146">
        <v>6117844</v>
      </c>
      <c r="AF13" s="146">
        <v>10068717</v>
      </c>
      <c r="AG13" s="124">
        <f t="shared" si="9"/>
        <v>-0.39239090740160831</v>
      </c>
      <c r="AH13" s="146">
        <v>6117844</v>
      </c>
      <c r="AI13" s="146">
        <v>10068717</v>
      </c>
      <c r="AJ13" s="124">
        <f t="shared" si="10"/>
        <v>-0.39239090740160831</v>
      </c>
      <c r="AK13" s="146">
        <v>6117844</v>
      </c>
      <c r="AL13" s="146">
        <v>10068717</v>
      </c>
      <c r="AM13" s="124">
        <f t="shared" si="11"/>
        <v>-0.39239090740160831</v>
      </c>
      <c r="AN13" s="146">
        <v>5281618</v>
      </c>
      <c r="AO13" s="146">
        <v>6117844</v>
      </c>
      <c r="AP13" s="124">
        <f t="shared" si="12"/>
        <v>-0.13668638821127177</v>
      </c>
      <c r="AQ13" s="146">
        <v>5281684</v>
      </c>
      <c r="AR13" s="146">
        <v>6117844</v>
      </c>
      <c r="AS13" s="124">
        <f t="shared" si="13"/>
        <v>-0.13667560009702762</v>
      </c>
      <c r="AT13" s="146">
        <v>5281684</v>
      </c>
      <c r="AU13" s="146">
        <v>6117844</v>
      </c>
      <c r="AV13" s="124">
        <f t="shared" si="14"/>
        <v>-0.13667560009702762</v>
      </c>
      <c r="AW13" s="146">
        <v>5281618</v>
      </c>
      <c r="AX13" s="146">
        <v>6117844</v>
      </c>
      <c r="AY13" s="124">
        <f t="shared" si="15"/>
        <v>-0.13668638821127177</v>
      </c>
      <c r="AZ13" s="146">
        <v>5973764</v>
      </c>
      <c r="BA13" s="146">
        <v>5281618</v>
      </c>
      <c r="BB13" s="124">
        <f t="shared" si="16"/>
        <v>0.13104809927563865</v>
      </c>
      <c r="BC13" s="125">
        <v>5973764</v>
      </c>
      <c r="BD13" s="146">
        <v>5281618</v>
      </c>
      <c r="BE13" s="124">
        <f t="shared" si="17"/>
        <v>0.13104809927563865</v>
      </c>
      <c r="BF13" s="125">
        <v>5973680</v>
      </c>
      <c r="BG13" s="146">
        <v>5281618</v>
      </c>
      <c r="BH13" s="124">
        <f t="shared" si="18"/>
        <v>0.13103219505840813</v>
      </c>
      <c r="BI13" s="125">
        <v>5973680</v>
      </c>
      <c r="BJ13" s="146">
        <v>5281618</v>
      </c>
      <c r="BK13" s="124">
        <f t="shared" si="19"/>
        <v>0.13103219505840813</v>
      </c>
      <c r="BL13" s="125">
        <v>2562674</v>
      </c>
      <c r="BM13" s="146">
        <v>5973764</v>
      </c>
      <c r="BN13" s="124">
        <f t="shared" si="20"/>
        <v>-0.5710118444585357</v>
      </c>
      <c r="BO13" s="125">
        <v>2562674</v>
      </c>
      <c r="BP13" s="146">
        <v>5973764</v>
      </c>
      <c r="BQ13" s="124">
        <f t="shared" si="21"/>
        <v>-0.5710118444585357</v>
      </c>
      <c r="BR13" s="125">
        <v>2562674</v>
      </c>
      <c r="BS13" s="146">
        <v>5973680</v>
      </c>
      <c r="BT13" s="124">
        <f t="shared" si="22"/>
        <v>-0.57100581216268698</v>
      </c>
      <c r="BU13" s="442">
        <v>2562674</v>
      </c>
      <c r="BV13" s="444">
        <v>5973680</v>
      </c>
      <c r="BW13" s="445">
        <f t="shared" si="23"/>
        <v>-0.57100581216268698</v>
      </c>
      <c r="BX13" s="442">
        <v>2409391</v>
      </c>
      <c r="BY13" s="444">
        <v>2562674</v>
      </c>
      <c r="BZ13" s="445">
        <f t="shared" si="24"/>
        <v>-5.9813694601810408E-2</v>
      </c>
      <c r="CA13" s="442">
        <v>2409391</v>
      </c>
      <c r="CB13" s="444">
        <v>2562674</v>
      </c>
      <c r="CC13" s="445">
        <f t="shared" si="25"/>
        <v>-5.9813694601810408E-2</v>
      </c>
      <c r="CD13" s="442">
        <v>2409391</v>
      </c>
      <c r="CE13" s="444">
        <v>2562674</v>
      </c>
      <c r="CF13" s="445">
        <f t="shared" si="26"/>
        <v>-5.9813694601810408E-2</v>
      </c>
      <c r="CG13" s="442">
        <v>2409391</v>
      </c>
      <c r="CH13" s="444">
        <v>2562674</v>
      </c>
      <c r="CI13" s="445">
        <f t="shared" si="27"/>
        <v>-5.9813694601810408E-2</v>
      </c>
      <c r="CJ13" s="442">
        <v>2541579</v>
      </c>
      <c r="CK13" s="444">
        <v>2409391</v>
      </c>
      <c r="CL13" s="445">
        <f t="shared" si="28"/>
        <v>5.4863656417742046E-2</v>
      </c>
      <c r="CM13" s="442">
        <v>2541579</v>
      </c>
      <c r="CN13" s="444">
        <v>2409391</v>
      </c>
      <c r="CO13" s="445">
        <f t="shared" si="29"/>
        <v>5.4863656417742046E-2</v>
      </c>
    </row>
    <row r="14" spans="1:93">
      <c r="A14" s="39" t="s">
        <v>433</v>
      </c>
      <c r="B14" s="440" t="s">
        <v>640</v>
      </c>
      <c r="C14" s="440" t="s">
        <v>433</v>
      </c>
      <c r="D14" s="146"/>
      <c r="E14" s="146"/>
      <c r="F14" s="124" t="str">
        <f t="shared" si="0"/>
        <v/>
      </c>
      <c r="G14" s="146"/>
      <c r="H14" s="146"/>
      <c r="I14" s="124" t="str">
        <f t="shared" si="1"/>
        <v/>
      </c>
      <c r="J14" s="146"/>
      <c r="K14" s="146"/>
      <c r="L14" s="124" t="str">
        <f t="shared" si="2"/>
        <v/>
      </c>
      <c r="M14" s="146"/>
      <c r="N14" s="146"/>
      <c r="O14" s="124" t="str">
        <f t="shared" si="3"/>
        <v/>
      </c>
      <c r="P14" s="146"/>
      <c r="Q14" s="146"/>
      <c r="R14" s="124" t="str">
        <f t="shared" si="4"/>
        <v/>
      </c>
      <c r="S14" s="146"/>
      <c r="T14" s="146"/>
      <c r="U14" s="124" t="str">
        <f t="shared" si="5"/>
        <v/>
      </c>
      <c r="V14" s="146">
        <v>581239</v>
      </c>
      <c r="W14" s="146"/>
      <c r="X14" s="124" t="str">
        <f t="shared" si="6"/>
        <v/>
      </c>
      <c r="Y14" s="146">
        <v>3710833</v>
      </c>
      <c r="Z14" s="146"/>
      <c r="AA14" s="124" t="str">
        <f t="shared" si="7"/>
        <v/>
      </c>
      <c r="AB14" s="146">
        <v>484895</v>
      </c>
      <c r="AC14" s="146"/>
      <c r="AD14" s="124" t="str">
        <f t="shared" si="8"/>
        <v/>
      </c>
      <c r="AE14" s="146">
        <v>691582</v>
      </c>
      <c r="AF14" s="146"/>
      <c r="AG14" s="124" t="str">
        <f t="shared" si="9"/>
        <v/>
      </c>
      <c r="AH14" s="146">
        <v>496696</v>
      </c>
      <c r="AI14" s="146">
        <v>581239</v>
      </c>
      <c r="AJ14" s="124">
        <f t="shared" si="10"/>
        <v>-0.14545307524099382</v>
      </c>
      <c r="AK14" s="146">
        <v>3210708</v>
      </c>
      <c r="AL14" s="146">
        <v>3710833</v>
      </c>
      <c r="AM14" s="124">
        <f t="shared" si="11"/>
        <v>-0.13477432156068458</v>
      </c>
      <c r="AN14" s="146">
        <v>505038</v>
      </c>
      <c r="AO14" s="146">
        <v>484895</v>
      </c>
      <c r="AP14" s="124">
        <f t="shared" si="12"/>
        <v>4.1540952164901723E-2</v>
      </c>
      <c r="AQ14" s="146">
        <v>-719042</v>
      </c>
      <c r="AR14" s="146">
        <v>-691582</v>
      </c>
      <c r="AS14" s="124">
        <f t="shared" si="13"/>
        <v>3.9706065224369702E-2</v>
      </c>
      <c r="AT14" s="146">
        <v>-318059</v>
      </c>
      <c r="AU14" s="146">
        <v>-496696</v>
      </c>
      <c r="AV14" s="124">
        <f t="shared" si="14"/>
        <v>-0.35965057097298947</v>
      </c>
      <c r="AW14" s="146">
        <v>-3112614</v>
      </c>
      <c r="AX14" s="146">
        <v>-3210708</v>
      </c>
      <c r="AY14" s="124">
        <f t="shared" si="15"/>
        <v>-3.0552139901853459E-2</v>
      </c>
      <c r="AZ14" s="146"/>
      <c r="BA14" s="146"/>
      <c r="BB14" s="124" t="str">
        <f t="shared" si="16"/>
        <v/>
      </c>
      <c r="BC14" s="125"/>
      <c r="BD14" s="146"/>
      <c r="BE14" s="124" t="str">
        <f t="shared" si="17"/>
        <v/>
      </c>
      <c r="BF14" s="125">
        <v>-10610011</v>
      </c>
      <c r="BG14" s="146">
        <v>0</v>
      </c>
      <c r="BH14" s="124" t="str">
        <f t="shared" si="18"/>
        <v/>
      </c>
      <c r="BI14" s="125">
        <v>0</v>
      </c>
      <c r="BJ14" s="146">
        <v>0</v>
      </c>
      <c r="BK14" s="124" t="str">
        <f t="shared" si="19"/>
        <v/>
      </c>
      <c r="BL14" s="125">
        <v>0</v>
      </c>
      <c r="BM14" s="146">
        <v>0</v>
      </c>
      <c r="BN14" s="124" t="str">
        <f t="shared" si="20"/>
        <v/>
      </c>
      <c r="BO14" s="125">
        <v>0</v>
      </c>
      <c r="BP14" s="146">
        <v>0</v>
      </c>
      <c r="BQ14" s="124" t="str">
        <f t="shared" si="21"/>
        <v/>
      </c>
      <c r="BR14" s="125">
        <v>0</v>
      </c>
      <c r="BS14" s="146">
        <v>-10610011</v>
      </c>
      <c r="BT14" s="124" t="str">
        <f t="shared" si="22"/>
        <v>N/A</v>
      </c>
      <c r="BU14" s="442">
        <v>0</v>
      </c>
      <c r="BV14" s="444">
        <v>0</v>
      </c>
      <c r="BW14" s="445" t="str">
        <f t="shared" si="23"/>
        <v/>
      </c>
      <c r="BX14" s="442">
        <v>0</v>
      </c>
      <c r="BY14" s="444">
        <v>0</v>
      </c>
      <c r="BZ14" s="445" t="str">
        <f t="shared" si="24"/>
        <v/>
      </c>
      <c r="CA14" s="442">
        <v>0</v>
      </c>
      <c r="CB14" s="444">
        <v>0</v>
      </c>
      <c r="CC14" s="445" t="str">
        <f t="shared" si="25"/>
        <v/>
      </c>
      <c r="CD14" s="442">
        <v>0</v>
      </c>
      <c r="CE14" s="444">
        <v>0</v>
      </c>
      <c r="CF14" s="445" t="str">
        <f t="shared" si="26"/>
        <v/>
      </c>
      <c r="CG14" s="442">
        <v>0</v>
      </c>
      <c r="CH14" s="444">
        <v>0</v>
      </c>
      <c r="CI14" s="445" t="str">
        <f t="shared" si="27"/>
        <v/>
      </c>
      <c r="CJ14" s="442">
        <v>0</v>
      </c>
      <c r="CK14" s="444">
        <v>0</v>
      </c>
      <c r="CL14" s="445" t="str">
        <f t="shared" si="28"/>
        <v/>
      </c>
      <c r="CM14" s="442">
        <v>0</v>
      </c>
      <c r="CN14" s="444">
        <v>0</v>
      </c>
      <c r="CO14" s="445" t="str">
        <f t="shared" si="29"/>
        <v/>
      </c>
    </row>
    <row r="15" spans="1:93">
      <c r="A15" s="39" t="s">
        <v>416</v>
      </c>
      <c r="B15" s="440" t="s">
        <v>641</v>
      </c>
      <c r="C15" s="440" t="s">
        <v>92</v>
      </c>
      <c r="D15" s="146">
        <v>2211822</v>
      </c>
      <c r="E15" s="146">
        <v>2166345</v>
      </c>
      <c r="F15" s="124">
        <f t="shared" si="0"/>
        <v>2.0992501194408097E-2</v>
      </c>
      <c r="G15" s="146">
        <v>1931075</v>
      </c>
      <c r="H15" s="146">
        <v>2361455</v>
      </c>
      <c r="I15" s="124">
        <f t="shared" si="1"/>
        <v>-0.18225204376115578</v>
      </c>
      <c r="J15" s="146">
        <v>4965341</v>
      </c>
      <c r="K15" s="146">
        <v>2125415</v>
      </c>
      <c r="L15" s="124" t="str">
        <f t="shared" si="2"/>
        <v>N/A</v>
      </c>
      <c r="M15" s="146">
        <v>10068717</v>
      </c>
      <c r="N15" s="146">
        <v>2953938</v>
      </c>
      <c r="O15" s="124" t="str">
        <f t="shared" si="3"/>
        <v>N/A</v>
      </c>
      <c r="P15" s="146">
        <v>4723735</v>
      </c>
      <c r="Q15" s="146">
        <v>2211823</v>
      </c>
      <c r="R15" s="124" t="str">
        <f t="shared" si="4"/>
        <v>N/A</v>
      </c>
      <c r="S15" s="146">
        <v>4176905</v>
      </c>
      <c r="T15" s="146">
        <v>1931076</v>
      </c>
      <c r="U15" s="124" t="str">
        <f t="shared" si="5"/>
        <v>N/A</v>
      </c>
      <c r="V15" s="146">
        <v>3684758</v>
      </c>
      <c r="W15" s="146">
        <v>4957410</v>
      </c>
      <c r="X15" s="124">
        <f t="shared" si="6"/>
        <v>-0.25671711639747363</v>
      </c>
      <c r="Y15" s="146">
        <v>6117844</v>
      </c>
      <c r="Z15" s="146">
        <v>10068717</v>
      </c>
      <c r="AA15" s="124">
        <f t="shared" si="7"/>
        <v>-0.39239090740160831</v>
      </c>
      <c r="AB15" s="146">
        <v>2373974</v>
      </c>
      <c r="AC15" s="146">
        <v>4723735</v>
      </c>
      <c r="AD15" s="124">
        <f t="shared" si="8"/>
        <v>-0.49743709162347172</v>
      </c>
      <c r="AE15" s="146">
        <v>3366152</v>
      </c>
      <c r="AF15" s="146">
        <v>4176905</v>
      </c>
      <c r="AG15" s="124">
        <f t="shared" si="9"/>
        <v>-0.19410376822072806</v>
      </c>
      <c r="AH15" s="146">
        <v>2059010</v>
      </c>
      <c r="AI15" s="146">
        <v>3684758</v>
      </c>
      <c r="AJ15" s="124">
        <f t="shared" si="10"/>
        <v>-0.44120889350128289</v>
      </c>
      <c r="AK15" s="146">
        <v>5281618</v>
      </c>
      <c r="AL15" s="146">
        <v>6117844</v>
      </c>
      <c r="AM15" s="124">
        <f t="shared" si="11"/>
        <v>-0.13668638821127177</v>
      </c>
      <c r="AN15" s="146">
        <v>2294867</v>
      </c>
      <c r="AO15" s="146">
        <v>2373974</v>
      </c>
      <c r="AP15" s="124">
        <f t="shared" si="12"/>
        <v>-3.3322605892061152E-2</v>
      </c>
      <c r="AQ15" s="146">
        <v>4105672</v>
      </c>
      <c r="AR15" s="146">
        <v>3366152</v>
      </c>
      <c r="AS15" s="124">
        <f t="shared" si="13"/>
        <v>0.21969299069085402</v>
      </c>
      <c r="AT15" s="146">
        <v>2819814</v>
      </c>
      <c r="AU15" s="146">
        <v>2059010</v>
      </c>
      <c r="AV15" s="124">
        <f t="shared" si="14"/>
        <v>0.369499905294292</v>
      </c>
      <c r="AW15" s="146">
        <v>5973764</v>
      </c>
      <c r="AX15" s="146">
        <v>5281618</v>
      </c>
      <c r="AY15" s="124">
        <f t="shared" si="15"/>
        <v>0.13104809927563865</v>
      </c>
      <c r="AZ15" s="146">
        <v>2784318</v>
      </c>
      <c r="BA15" s="146">
        <v>2294867</v>
      </c>
      <c r="BB15" s="124">
        <f t="shared" si="16"/>
        <v>0.21328076964808851</v>
      </c>
      <c r="BC15" s="125">
        <v>5191929</v>
      </c>
      <c r="BD15" s="146">
        <v>4105672</v>
      </c>
      <c r="BE15" s="124">
        <f t="shared" si="17"/>
        <v>0.26457471517451947</v>
      </c>
      <c r="BF15" s="125">
        <v>837367</v>
      </c>
      <c r="BG15" s="146">
        <v>2819814</v>
      </c>
      <c r="BH15" s="124">
        <f t="shared" si="18"/>
        <v>-0.70304176091047133</v>
      </c>
      <c r="BI15" s="125">
        <v>2562674</v>
      </c>
      <c r="BJ15" s="146">
        <v>5973680</v>
      </c>
      <c r="BK15" s="124">
        <f t="shared" si="19"/>
        <v>-0.57100581216268698</v>
      </c>
      <c r="BL15" s="125">
        <v>2074662</v>
      </c>
      <c r="BM15" s="146">
        <v>2784318</v>
      </c>
      <c r="BN15" s="124">
        <f t="shared" si="20"/>
        <v>-0.25487605941562708</v>
      </c>
      <c r="BO15" s="125">
        <v>1489079</v>
      </c>
      <c r="BP15" s="146">
        <v>5191929</v>
      </c>
      <c r="BQ15" s="124">
        <f t="shared" si="21"/>
        <v>-0.71319349706053381</v>
      </c>
      <c r="BR15" s="125">
        <v>1096249</v>
      </c>
      <c r="BS15" s="146">
        <v>837367</v>
      </c>
      <c r="BT15" s="124">
        <f t="shared" si="22"/>
        <v>0.30916193258153246</v>
      </c>
      <c r="BU15" s="442">
        <v>2409391</v>
      </c>
      <c r="BV15" s="444">
        <v>2562674</v>
      </c>
      <c r="BW15" s="445">
        <f t="shared" si="23"/>
        <v>-5.9813694601810408E-2</v>
      </c>
      <c r="BX15" s="442">
        <v>903405</v>
      </c>
      <c r="BY15" s="444">
        <v>2074662</v>
      </c>
      <c r="BZ15" s="445">
        <f t="shared" si="24"/>
        <v>-0.56455316576868908</v>
      </c>
      <c r="CA15" s="442">
        <v>1321593</v>
      </c>
      <c r="CB15" s="444">
        <v>1489079</v>
      </c>
      <c r="CC15" s="445">
        <f t="shared" si="25"/>
        <v>-0.11247623531055106</v>
      </c>
      <c r="CD15" s="442">
        <v>963575</v>
      </c>
      <c r="CE15" s="444">
        <v>1096249</v>
      </c>
      <c r="CF15" s="445">
        <f t="shared" si="26"/>
        <v>-0.12102542396845972</v>
      </c>
      <c r="CG15" s="442">
        <v>2541579</v>
      </c>
      <c r="CH15" s="444">
        <v>2409391</v>
      </c>
      <c r="CI15" s="445">
        <f t="shared" si="27"/>
        <v>5.4863656417742046E-2</v>
      </c>
      <c r="CJ15" s="442">
        <v>1139911</v>
      </c>
      <c r="CK15" s="444">
        <v>903405</v>
      </c>
      <c r="CL15" s="445">
        <f t="shared" si="28"/>
        <v>0.2617939905136677</v>
      </c>
      <c r="CM15" s="442">
        <v>1243889</v>
      </c>
      <c r="CN15" s="444">
        <v>1321593</v>
      </c>
      <c r="CO15" s="445">
        <f t="shared" si="29"/>
        <v>-5.8795710933698953E-2</v>
      </c>
    </row>
    <row r="16" spans="1:93">
      <c r="B16" s="150"/>
      <c r="C16" s="150"/>
      <c r="D16" s="150"/>
      <c r="E16" s="150"/>
      <c r="F16" s="150"/>
      <c r="G16" s="150"/>
      <c r="H16" s="150"/>
      <c r="I16" s="150"/>
      <c r="J16" s="150"/>
      <c r="K16" s="150"/>
      <c r="L16" s="151"/>
      <c r="M16" s="150"/>
      <c r="N16" s="150"/>
      <c r="O16" s="151"/>
      <c r="P16" s="150"/>
      <c r="Q16" s="150"/>
      <c r="R16" s="150"/>
      <c r="S16" s="150"/>
      <c r="T16" s="150"/>
      <c r="V16" s="150"/>
      <c r="W16" s="150"/>
      <c r="Y16" s="150"/>
      <c r="Z16" s="150"/>
      <c r="AB16" s="150"/>
      <c r="AC16" s="150"/>
      <c r="AD16" s="152"/>
      <c r="AE16" s="150"/>
      <c r="AF16" s="150"/>
      <c r="AH16" s="150"/>
      <c r="AI16" s="150"/>
      <c r="AK16" s="150"/>
      <c r="AL16" s="150"/>
      <c r="AN16" s="150"/>
      <c r="AO16" s="150"/>
      <c r="AP16" s="152"/>
      <c r="AQ16" s="150"/>
      <c r="AR16" s="150"/>
      <c r="AT16" s="150"/>
      <c r="AU16" s="150"/>
      <c r="AW16" s="150"/>
      <c r="AX16" s="150"/>
      <c r="AZ16" s="150"/>
      <c r="BA16" s="150"/>
      <c r="BB16" s="152"/>
      <c r="BC16" s="150"/>
      <c r="BD16" s="150"/>
      <c r="BF16" s="150"/>
      <c r="BG16" s="150"/>
    </row>
    <row r="17" spans="1:59" s="66" customFormat="1" ht="14.5">
      <c r="A17" s="153"/>
      <c r="B17" s="140"/>
      <c r="C17" s="140"/>
      <c r="D17" s="150"/>
      <c r="E17" s="150"/>
      <c r="F17" s="140"/>
      <c r="G17" s="150"/>
      <c r="H17" s="150"/>
      <c r="I17" s="140"/>
      <c r="J17" s="150"/>
      <c r="K17" s="150"/>
      <c r="L17" s="154"/>
      <c r="M17" s="150"/>
      <c r="N17" s="150"/>
      <c r="O17" s="154"/>
      <c r="P17" s="150"/>
      <c r="Q17" s="150"/>
      <c r="R17" s="150"/>
      <c r="S17" s="150"/>
      <c r="T17" s="150"/>
      <c r="U17" s="138"/>
      <c r="V17" s="150"/>
      <c r="W17" s="150"/>
      <c r="Y17" s="150"/>
      <c r="Z17" s="150"/>
      <c r="AB17" s="150"/>
      <c r="AC17" s="150"/>
      <c r="AD17" s="155"/>
      <c r="AE17" s="150"/>
      <c r="AF17" s="150"/>
      <c r="AG17" s="138"/>
      <c r="AH17" s="150"/>
      <c r="AI17" s="150"/>
      <c r="AK17" s="150"/>
      <c r="AL17" s="150"/>
      <c r="AN17" s="150"/>
      <c r="AO17" s="150"/>
      <c r="AP17" s="155"/>
      <c r="AQ17" s="150"/>
      <c r="AR17" s="150"/>
      <c r="AS17" s="138"/>
      <c r="AT17" s="150"/>
      <c r="AU17" s="150"/>
      <c r="AW17" s="150"/>
      <c r="AX17" s="150"/>
      <c r="AZ17" s="150"/>
      <c r="BA17" s="150"/>
      <c r="BB17" s="155"/>
      <c r="BC17" s="150"/>
      <c r="BD17" s="150"/>
      <c r="BE17" s="138"/>
      <c r="BF17" s="150"/>
      <c r="BG17" s="150"/>
    </row>
    <row r="18" spans="1:59">
      <c r="B18" s="156"/>
      <c r="C18" s="156"/>
      <c r="D18" s="156"/>
      <c r="E18" s="156"/>
      <c r="F18" s="156"/>
      <c r="G18" s="156"/>
      <c r="H18" s="156"/>
      <c r="I18" s="156"/>
      <c r="J18" s="156"/>
      <c r="K18" s="156"/>
      <c r="L18" s="157"/>
      <c r="M18" s="156"/>
      <c r="N18" s="156"/>
      <c r="O18" s="157"/>
      <c r="P18" s="156"/>
      <c r="Q18" s="156"/>
      <c r="R18" s="156"/>
      <c r="S18" s="156"/>
      <c r="T18" s="156"/>
      <c r="V18" s="156"/>
      <c r="W18" s="156"/>
      <c r="Y18" s="156"/>
      <c r="Z18" s="156"/>
      <c r="AB18" s="156"/>
      <c r="AC18" s="156"/>
      <c r="AD18" s="155"/>
      <c r="AE18" s="156"/>
      <c r="AF18" s="156"/>
      <c r="AH18" s="156"/>
      <c r="AI18" s="156"/>
      <c r="AK18" s="156"/>
      <c r="AL18" s="156"/>
      <c r="AN18" s="156"/>
      <c r="AO18" s="156"/>
      <c r="AP18" s="155"/>
      <c r="AQ18" s="156"/>
      <c r="AR18" s="156"/>
      <c r="AT18" s="156"/>
      <c r="AU18" s="156"/>
      <c r="AW18" s="156"/>
      <c r="AX18" s="156"/>
      <c r="AZ18" s="156"/>
      <c r="BA18" s="156"/>
      <c r="BB18" s="155"/>
      <c r="BC18" s="156"/>
      <c r="BD18" s="156"/>
      <c r="BF18" s="156"/>
      <c r="BG18" s="156"/>
    </row>
    <row r="19" spans="1:59">
      <c r="B19" s="156"/>
      <c r="C19" s="156"/>
      <c r="D19" s="156"/>
      <c r="E19" s="156"/>
      <c r="F19" s="156"/>
      <c r="G19" s="156"/>
      <c r="H19" s="156"/>
      <c r="I19" s="156"/>
      <c r="J19" s="156"/>
      <c r="K19" s="156"/>
      <c r="L19" s="157"/>
      <c r="M19" s="157"/>
      <c r="N19" s="157"/>
      <c r="O19" s="157"/>
      <c r="P19" s="157"/>
      <c r="Q19" s="157"/>
      <c r="R19" s="155"/>
      <c r="AB19" s="157"/>
      <c r="AC19" s="157"/>
      <c r="AD19" s="155"/>
      <c r="AN19" s="157"/>
      <c r="AO19" s="157"/>
      <c r="AP19" s="155"/>
      <c r="AX19" s="104"/>
      <c r="AZ19" s="157"/>
      <c r="BA19" s="157"/>
      <c r="BB19" s="155"/>
    </row>
    <row r="20" spans="1:59">
      <c r="L20" s="157"/>
      <c r="M20" s="157"/>
      <c r="N20" s="157"/>
      <c r="O20" s="157"/>
      <c r="P20" s="157"/>
      <c r="Q20" s="157"/>
      <c r="R20" s="155"/>
      <c r="AB20" s="157"/>
      <c r="AC20" s="157"/>
      <c r="AD20" s="155"/>
      <c r="AN20" s="157"/>
      <c r="AO20" s="157"/>
      <c r="AP20" s="155"/>
      <c r="AZ20" s="157"/>
      <c r="BA20" s="157"/>
      <c r="BB20" s="15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D154"/>
  <sheetViews>
    <sheetView zoomScaleNormal="100" workbookViewId="0">
      <pane xSplit="3" ySplit="4" topLeftCell="EI7" activePane="bottomRight" state="frozen"/>
      <selection activeCell="A56" sqref="A56:XFD56"/>
      <selection pane="topRight" activeCell="A56" sqref="A56:XFD56"/>
      <selection pane="bottomLeft" activeCell="A56" sqref="A56:XFD56"/>
      <selection pane="bottomRight" activeCell="EI16" sqref="EI16"/>
    </sheetView>
  </sheetViews>
  <sheetFormatPr baseColWidth="10" defaultColWidth="10.83203125" defaultRowHeight="18" outlineLevelRow="1" outlineLevelCol="1"/>
  <cols>
    <col min="1" max="1" width="2.58203125" style="39" customWidth="1"/>
    <col min="2" max="2" width="31.33203125" style="25" bestFit="1" customWidth="1"/>
    <col min="3" max="3" width="28.75" style="25" bestFit="1" customWidth="1"/>
    <col min="4" max="4" width="15" style="25" hidden="1" customWidth="1" outlineLevel="1"/>
    <col min="5" max="5" width="9" style="25" hidden="1" customWidth="1" outlineLevel="1"/>
    <col min="6" max="6" width="13.33203125" style="138" hidden="1" customWidth="1" outlineLevel="1"/>
    <col min="7" max="8" width="9" style="26" hidden="1" customWidth="1" outlineLevel="1"/>
    <col min="9" max="9" width="7.83203125" style="112" hidden="1" customWidth="1" outlineLevel="1"/>
    <col min="10" max="11" width="9" style="26" hidden="1" customWidth="1" outlineLevel="1"/>
    <col min="12" max="12" width="10.25" style="112" hidden="1" customWidth="1" outlineLevel="1"/>
    <col min="13" max="14" width="9" style="26" hidden="1" customWidth="1" outlineLevel="1"/>
    <col min="15" max="15" width="7.83203125" style="112" hidden="1" customWidth="1" outlineLevel="1"/>
    <col min="16" max="17" width="9" style="26" hidden="1" customWidth="1" outlineLevel="1"/>
    <col min="18" max="18" width="7.83203125" style="112" hidden="1" customWidth="1" outlineLevel="1"/>
    <col min="19" max="20" width="9" style="26" hidden="1" customWidth="1" outlineLevel="1"/>
    <col min="21" max="21" width="7.83203125" style="112" hidden="1" customWidth="1" outlineLevel="1"/>
    <col min="22" max="23" width="9.33203125" style="26" hidden="1" customWidth="1" outlineLevel="1"/>
    <col min="24" max="24" width="7.83203125" style="112" hidden="1" customWidth="1" outlineLevel="1"/>
    <col min="25" max="25" width="3.83203125" style="112" customWidth="1" collapsed="1"/>
    <col min="26" max="27" width="9" style="25" hidden="1" customWidth="1" outlineLevel="1"/>
    <col min="28" max="28" width="7.83203125" style="138" hidden="1" customWidth="1" outlineLevel="1"/>
    <col min="29" max="30" width="9" style="26" hidden="1" customWidth="1" outlineLevel="1"/>
    <col min="31" max="31" width="7.83203125" style="112" hidden="1" customWidth="1" outlineLevel="1"/>
    <col min="32" max="33" width="9" style="26" hidden="1" customWidth="1" outlineLevel="1"/>
    <col min="34" max="34" width="7.83203125" style="112" hidden="1" customWidth="1" outlineLevel="1"/>
    <col min="35" max="36" width="9" style="26" hidden="1" customWidth="1" outlineLevel="1"/>
    <col min="37" max="37" width="7.83203125" style="112" hidden="1" customWidth="1" outlineLevel="1"/>
    <col min="38" max="39" width="9" style="26" hidden="1" customWidth="1" outlineLevel="1"/>
    <col min="40" max="40" width="7.83203125" style="112" hidden="1" customWidth="1" outlineLevel="1"/>
    <col min="41" max="42" width="9" style="26" hidden="1" customWidth="1" outlineLevel="1"/>
    <col min="43" max="43" width="7.83203125" style="112" hidden="1" customWidth="1" outlineLevel="1"/>
    <col min="44" max="45" width="9.33203125" style="26" hidden="1" customWidth="1" outlineLevel="1"/>
    <col min="46" max="46" width="7.83203125" style="112" hidden="1" customWidth="1" outlineLevel="1"/>
    <col min="47" max="47" width="4.08203125" style="112" customWidth="1" collapsed="1"/>
    <col min="48" max="49" width="9" style="25" hidden="1" customWidth="1" outlineLevel="1"/>
    <col min="50" max="50" width="7.83203125" style="138" hidden="1" customWidth="1" outlineLevel="1"/>
    <col min="51" max="52" width="9" style="26" hidden="1" customWidth="1" outlineLevel="1"/>
    <col min="53" max="53" width="7.83203125" style="112" hidden="1" customWidth="1" outlineLevel="1"/>
    <col min="54" max="54" width="10.75" style="26" hidden="1" customWidth="1" outlineLevel="1"/>
    <col min="55" max="55" width="9" style="26" hidden="1" customWidth="1" outlineLevel="1"/>
    <col min="56" max="56" width="7.83203125" style="112" hidden="1" customWidth="1" outlineLevel="1"/>
    <col min="57" max="57" width="10.33203125" style="26" hidden="1" customWidth="1" outlineLevel="1"/>
    <col min="58" max="58" width="9" style="26" hidden="1" customWidth="1" outlineLevel="1"/>
    <col min="59" max="59" width="7.83203125" style="112" hidden="1" customWidth="1" outlineLevel="1"/>
    <col min="60" max="60" width="9" style="26" hidden="1" customWidth="1" outlineLevel="1"/>
    <col min="61" max="61" width="9.33203125" style="26" hidden="1" customWidth="1" outlineLevel="1"/>
    <col min="62" max="62" width="7.83203125" style="112" hidden="1" customWidth="1" outlineLevel="1"/>
    <col min="63" max="63" width="13.33203125" style="26" hidden="1" customWidth="1" outlineLevel="1"/>
    <col min="64" max="64" width="9" style="26" hidden="1" customWidth="1" outlineLevel="1"/>
    <col min="65" max="65" width="7.83203125" style="112" hidden="1" customWidth="1" outlineLevel="1"/>
    <col min="66" max="66" width="11.5" style="26" hidden="1" customWidth="1" outlineLevel="1"/>
    <col min="67" max="67" width="10.75" style="25" hidden="1" customWidth="1" outlineLevel="1"/>
    <col min="68" max="68" width="7.83203125" style="112" hidden="1" customWidth="1" outlineLevel="1"/>
    <col min="69" max="69" width="4.5" style="112" customWidth="1" collapsed="1"/>
    <col min="70" max="70" width="12.33203125" style="25" hidden="1" customWidth="1" outlineLevel="1"/>
    <col min="71" max="71" width="13" style="25" hidden="1" customWidth="1" outlineLevel="1"/>
    <col min="72" max="72" width="6.58203125" style="138" hidden="1" customWidth="1" outlineLevel="1"/>
    <col min="73" max="74" width="9" style="26" hidden="1" customWidth="1" outlineLevel="1"/>
    <col min="75" max="75" width="7.33203125" style="112" hidden="1" customWidth="1" outlineLevel="1"/>
    <col min="76" max="76" width="10.08203125" style="26" hidden="1" customWidth="1" outlineLevel="1"/>
    <col min="77" max="77" width="11.25" style="26" hidden="1" customWidth="1" outlineLevel="1"/>
    <col min="78" max="78" width="6.33203125" style="112" hidden="1" customWidth="1" outlineLevel="1"/>
    <col min="79" max="79" width="10.08203125" style="26" hidden="1" customWidth="1" outlineLevel="1"/>
    <col min="80" max="80" width="9.5" style="26" hidden="1" customWidth="1" outlineLevel="1"/>
    <col min="81" max="81" width="6.83203125" style="112" hidden="1" customWidth="1" outlineLevel="1"/>
    <col min="82" max="83" width="9" style="26" hidden="1" customWidth="1" outlineLevel="1"/>
    <col min="84" max="84" width="7.33203125" style="112" hidden="1" customWidth="1" outlineLevel="1"/>
    <col min="85" max="85" width="10.83203125" style="26" hidden="1" customWidth="1" outlineLevel="1"/>
    <col min="86" max="86" width="11.08203125" style="26" hidden="1" customWidth="1" outlineLevel="1"/>
    <col min="87" max="87" width="7.58203125" style="112" hidden="1" customWidth="1" outlineLevel="1"/>
    <col min="88" max="88" width="9.83203125" style="26" hidden="1" customWidth="1" outlineLevel="1"/>
    <col min="89" max="89" width="11.08203125" style="26" hidden="1" customWidth="1" outlineLevel="1"/>
    <col min="90" max="90" width="7.5" style="112" hidden="1" customWidth="1" outlineLevel="1"/>
    <col min="91" max="91" width="4.5" style="112" customWidth="1" collapsed="1"/>
    <col min="92" max="92" width="12.33203125" style="25" hidden="1" customWidth="1" outlineLevel="1"/>
    <col min="93" max="93" width="13" style="25" hidden="1" customWidth="1" outlineLevel="1"/>
    <col min="94" max="94" width="8" style="138" hidden="1" customWidth="1" outlineLevel="1"/>
    <col min="95" max="95" width="10.5" style="26" hidden="1" customWidth="1" outlineLevel="1"/>
    <col min="96" max="96" width="11.08203125" style="26" hidden="1" customWidth="1" outlineLevel="1"/>
    <col min="97" max="97" width="7.33203125" style="112" hidden="1" customWidth="1" outlineLevel="1"/>
    <col min="98" max="98" width="10.08203125" style="26" hidden="1" customWidth="1" outlineLevel="1"/>
    <col min="99" max="99" width="11.25" style="26" hidden="1" customWidth="1" outlineLevel="1"/>
    <col min="100" max="100" width="7.75" style="112" hidden="1" customWidth="1" outlineLevel="1"/>
    <col min="101" max="101" width="10.08203125" style="26" hidden="1" customWidth="1" outlineLevel="1"/>
    <col min="102" max="102" width="9.5" style="26" hidden="1" customWidth="1" outlineLevel="1"/>
    <col min="103" max="103" width="6.83203125" style="112" hidden="1" customWidth="1" outlineLevel="1"/>
    <col min="104" max="104" width="9.58203125" style="26" hidden="1" customWidth="1" outlineLevel="1"/>
    <col min="105" max="105" width="9.9140625" style="26" hidden="1" customWidth="1" outlineLevel="1"/>
    <col min="106" max="106" width="7.33203125" style="112" hidden="1" customWidth="1" outlineLevel="1"/>
    <col min="107" max="107" width="10.83203125" style="26" hidden="1" customWidth="1" outlineLevel="1"/>
    <col min="108" max="108" width="11.08203125" style="26" hidden="1" customWidth="1" outlineLevel="1"/>
    <col min="109" max="109" width="7.58203125" style="112" hidden="1" customWidth="1" outlineLevel="1"/>
    <col min="110" max="110" width="14" style="26" hidden="1" customWidth="1" outlineLevel="1"/>
    <col min="111" max="111" width="11.08203125" style="26" hidden="1" customWidth="1" outlineLevel="1"/>
    <col min="112" max="112" width="7.5" style="112" hidden="1" customWidth="1" outlineLevel="1"/>
    <col min="113" max="113" width="6.33203125" style="25" customWidth="1" collapsed="1"/>
    <col min="114" max="114" width="12.33203125" style="25" hidden="1" customWidth="1" outlineLevel="1"/>
    <col min="115" max="115" width="13" style="25" hidden="1" customWidth="1" outlineLevel="1"/>
    <col min="116" max="116" width="8" style="138" hidden="1" customWidth="1" outlineLevel="1"/>
    <col min="117" max="117" width="10.5" style="26" hidden="1" customWidth="1" outlineLevel="1"/>
    <col min="118" max="118" width="11.08203125" style="26" hidden="1" customWidth="1" outlineLevel="1"/>
    <col min="119" max="119" width="7.33203125" style="112" hidden="1" customWidth="1" outlineLevel="1"/>
    <col min="120" max="120" width="10.08203125" style="26" hidden="1" customWidth="1" outlineLevel="1"/>
    <col min="121" max="121" width="11.25" style="26" hidden="1" customWidth="1" outlineLevel="1"/>
    <col min="122" max="122" width="7.75" style="112" hidden="1" customWidth="1" outlineLevel="1"/>
    <col min="123" max="123" width="10.08203125" style="26" hidden="1" customWidth="1" outlineLevel="1"/>
    <col min="124" max="124" width="9.5" style="26" hidden="1" customWidth="1" outlineLevel="1"/>
    <col min="125" max="125" width="7.83203125" style="112" hidden="1" customWidth="1" outlineLevel="1"/>
    <col min="126" max="126" width="11.1640625" style="26" hidden="1" customWidth="1" outlineLevel="1"/>
    <col min="127" max="127" width="10.9140625" style="26" hidden="1" customWidth="1" outlineLevel="1"/>
    <col min="128" max="128" width="7.33203125" style="112" hidden="1" customWidth="1" outlineLevel="1"/>
    <col min="129" max="129" width="10.83203125" style="26" hidden="1" customWidth="1" outlineLevel="1"/>
    <col min="130" max="130" width="11.08203125" style="26" hidden="1" customWidth="1" outlineLevel="1"/>
    <col min="131" max="131" width="7.58203125" style="112" hidden="1" customWidth="1" outlineLevel="1"/>
    <col min="132" max="132" width="14" style="26" hidden="1" customWidth="1" outlineLevel="1"/>
    <col min="133" max="133" width="11.08203125" style="26" hidden="1" customWidth="1" outlineLevel="1"/>
    <col min="134" max="134" width="7.5" style="112" hidden="1" customWidth="1" outlineLevel="1"/>
    <col min="135" max="135" width="5.08203125" style="25" customWidth="1" collapsed="1"/>
    <col min="136" max="136" width="12.33203125" style="25" hidden="1" customWidth="1" outlineLevel="1"/>
    <col min="137" max="137" width="13" style="25" hidden="1" customWidth="1" outlineLevel="1"/>
    <col min="138" max="138" width="8" style="138" hidden="1" customWidth="1" outlineLevel="1"/>
    <col min="139" max="139" width="10.5" style="26" customWidth="1" collapsed="1"/>
    <col min="140" max="140" width="11.08203125" style="26" customWidth="1"/>
    <col min="141" max="141" width="8.4140625" style="112" customWidth="1"/>
    <col min="142" max="142" width="10.08203125" style="26" hidden="1" customWidth="1" outlineLevel="1"/>
    <col min="143" max="143" width="11.25" style="26" hidden="1" customWidth="1" outlineLevel="1"/>
    <col min="144" max="144" width="7.75" style="112" hidden="1" customWidth="1" outlineLevel="1"/>
    <col min="145" max="145" width="10.08203125" style="26" hidden="1" customWidth="1" outlineLevel="1"/>
    <col min="146" max="146" width="9.83203125" style="26" hidden="1" customWidth="1" outlineLevel="1"/>
    <col min="147" max="147" width="7.83203125" style="112" hidden="1" customWidth="1" outlineLevel="1"/>
    <col min="148" max="148" width="11.1640625" style="26" customWidth="1" collapsed="1"/>
    <col min="149" max="149" width="10.9140625" style="26" customWidth="1"/>
    <col min="150" max="150" width="7.33203125" style="112" customWidth="1"/>
    <col min="151" max="151" width="10.83203125" style="26" hidden="1" customWidth="1" outlineLevel="1"/>
    <col min="152" max="152" width="11.08203125" style="26" hidden="1" customWidth="1" outlineLevel="1"/>
    <col min="153" max="153" width="7.58203125" style="112" hidden="1" customWidth="1" outlineLevel="1"/>
    <col min="154" max="154" width="14" style="26" hidden="1" customWidth="1" outlineLevel="1"/>
    <col min="155" max="155" width="11.08203125" style="26" hidden="1" customWidth="1" outlineLevel="1"/>
    <col min="156" max="156" width="7.5" style="112" hidden="1" customWidth="1" outlineLevel="1"/>
    <col min="157" max="157" width="10.83203125" style="25" collapsed="1"/>
    <col min="158" max="16384" width="10.83203125" style="25"/>
  </cols>
  <sheetData>
    <row r="1" spans="1:160">
      <c r="B1" s="19"/>
      <c r="C1" s="19"/>
      <c r="D1" s="21"/>
      <c r="E1" s="21"/>
      <c r="F1" s="22"/>
      <c r="G1" s="21"/>
      <c r="H1" s="21"/>
      <c r="I1" s="22"/>
      <c r="J1" s="21"/>
      <c r="K1" s="21"/>
      <c r="L1" s="22"/>
      <c r="M1" s="21"/>
      <c r="N1" s="21"/>
      <c r="O1" s="22"/>
      <c r="P1" s="21"/>
      <c r="Q1" s="21"/>
      <c r="R1" s="22"/>
      <c r="S1" s="21"/>
      <c r="T1" s="21"/>
      <c r="U1" s="22"/>
      <c r="V1" s="21"/>
      <c r="W1" s="21"/>
      <c r="X1" s="22"/>
      <c r="Y1" s="22"/>
      <c r="Z1" s="21"/>
      <c r="AA1" s="21"/>
      <c r="AB1" s="22"/>
      <c r="AC1" s="21"/>
      <c r="AD1" s="21"/>
      <c r="AE1" s="22"/>
      <c r="AF1" s="21"/>
      <c r="AG1" s="21"/>
      <c r="AH1" s="22"/>
      <c r="AI1" s="21"/>
      <c r="AJ1" s="21"/>
      <c r="AK1" s="22"/>
      <c r="AL1" s="21"/>
      <c r="AM1" s="21"/>
      <c r="AN1" s="22"/>
      <c r="AO1" s="21"/>
      <c r="AP1" s="21"/>
      <c r="AQ1" s="22"/>
      <c r="AR1" s="21"/>
      <c r="AS1" s="21"/>
      <c r="AT1" s="22"/>
      <c r="AU1" s="22"/>
      <c r="AV1" s="21"/>
      <c r="AW1" s="21"/>
      <c r="AX1" s="22"/>
      <c r="AY1" s="21"/>
      <c r="AZ1" s="21"/>
      <c r="BA1" s="22"/>
      <c r="BB1" s="21"/>
      <c r="BC1" s="21"/>
      <c r="BD1" s="22"/>
      <c r="BE1" s="21"/>
      <c r="BF1" s="21"/>
      <c r="BG1" s="22"/>
      <c r="BH1" s="21"/>
      <c r="BI1" s="21"/>
      <c r="BJ1" s="22"/>
      <c r="BK1" s="21"/>
      <c r="BL1" s="21"/>
      <c r="BM1" s="22"/>
      <c r="BN1" s="21"/>
      <c r="BO1" s="21"/>
      <c r="BP1" s="22"/>
      <c r="BQ1" s="22"/>
      <c r="BR1" s="21"/>
      <c r="BS1" s="21"/>
      <c r="BT1" s="22"/>
      <c r="BU1" s="21"/>
      <c r="BV1" s="21"/>
      <c r="BW1" s="22"/>
      <c r="BX1" s="21"/>
      <c r="BY1" s="21"/>
      <c r="BZ1" s="22"/>
      <c r="CA1" s="21"/>
      <c r="CB1" s="21"/>
      <c r="CC1" s="22"/>
      <c r="CD1" s="21"/>
      <c r="CE1" s="21"/>
      <c r="CF1" s="22"/>
      <c r="CG1" s="21"/>
      <c r="CH1" s="21"/>
      <c r="CI1" s="22"/>
      <c r="CJ1" s="21"/>
      <c r="CK1" s="21"/>
      <c r="CL1" s="22"/>
      <c r="CM1" s="22"/>
      <c r="CN1" s="21"/>
      <c r="CO1" s="21"/>
      <c r="CP1" s="22"/>
      <c r="CQ1" s="21"/>
      <c r="CR1" s="21"/>
      <c r="CS1" s="22"/>
      <c r="CT1" s="21"/>
      <c r="CU1" s="21"/>
      <c r="CV1" s="22"/>
      <c r="CW1" s="21"/>
      <c r="CX1" s="21"/>
      <c r="CY1" s="22"/>
      <c r="CZ1" s="21"/>
      <c r="DA1" s="21"/>
      <c r="DB1" s="22"/>
      <c r="DC1" s="21"/>
      <c r="DD1" s="21"/>
      <c r="DE1" s="22"/>
      <c r="DF1" s="21"/>
      <c r="DG1" s="21"/>
      <c r="DH1" s="22"/>
      <c r="DI1" s="19"/>
      <c r="DJ1" s="21"/>
      <c r="DK1" s="21"/>
      <c r="DL1" s="22"/>
      <c r="DM1" s="21"/>
      <c r="DN1" s="21"/>
      <c r="DO1" s="22"/>
      <c r="DP1" s="21"/>
      <c r="DQ1" s="21"/>
      <c r="DR1" s="22"/>
      <c r="DS1" s="21"/>
      <c r="DT1" s="21"/>
      <c r="DU1" s="22"/>
      <c r="DV1" s="21"/>
      <c r="DW1" s="21"/>
      <c r="DX1" s="22"/>
      <c r="DY1" s="21"/>
      <c r="DZ1" s="21"/>
      <c r="EA1" s="22"/>
      <c r="EB1" s="21"/>
      <c r="EC1" s="21"/>
      <c r="ED1" s="22"/>
      <c r="EF1" s="21"/>
      <c r="EG1" s="21"/>
      <c r="EH1" s="22"/>
      <c r="EI1" s="21"/>
      <c r="EJ1" s="21"/>
      <c r="EK1" s="22"/>
      <c r="EL1" s="21"/>
      <c r="EM1" s="21"/>
      <c r="EN1" s="22"/>
      <c r="EO1" s="21"/>
      <c r="EP1" s="21"/>
      <c r="EQ1" s="22"/>
      <c r="ER1" s="21"/>
      <c r="ES1" s="21"/>
      <c r="ET1" s="22"/>
      <c r="EU1" s="21"/>
      <c r="EV1" s="21"/>
      <c r="EW1" s="22"/>
      <c r="EX1" s="21"/>
      <c r="EY1" s="21"/>
      <c r="EZ1" s="22"/>
    </row>
    <row r="2" spans="1:160">
      <c r="B2" s="116" t="s">
        <v>241</v>
      </c>
      <c r="C2" s="116" t="s">
        <v>241</v>
      </c>
      <c r="D2" s="31"/>
      <c r="E2" s="31"/>
      <c r="F2" s="30"/>
      <c r="G2" s="31"/>
      <c r="H2" s="31"/>
      <c r="I2" s="30"/>
      <c r="J2" s="31"/>
      <c r="K2" s="31"/>
      <c r="L2" s="30"/>
      <c r="M2" s="31"/>
      <c r="N2" s="31"/>
      <c r="O2" s="30"/>
      <c r="P2" s="31"/>
      <c r="Q2" s="31"/>
      <c r="R2" s="30"/>
      <c r="S2" s="31"/>
      <c r="T2" s="31"/>
      <c r="U2" s="30"/>
      <c r="V2" s="31"/>
      <c r="W2" s="31"/>
      <c r="X2" s="30"/>
      <c r="Y2" s="30"/>
      <c r="Z2" s="31"/>
      <c r="AA2" s="31"/>
      <c r="AB2" s="30"/>
      <c r="AC2" s="31"/>
      <c r="AD2" s="31"/>
      <c r="AE2" s="30"/>
      <c r="AF2" s="31"/>
      <c r="AG2" s="31"/>
      <c r="AH2" s="30"/>
      <c r="AI2" s="31"/>
      <c r="AJ2" s="31"/>
      <c r="AK2" s="30"/>
      <c r="AL2" s="31"/>
      <c r="AM2" s="31"/>
      <c r="AN2" s="30"/>
      <c r="AO2" s="31"/>
      <c r="AP2" s="31"/>
      <c r="AQ2" s="30"/>
      <c r="AR2" s="31"/>
      <c r="AS2" s="31"/>
      <c r="AT2" s="30"/>
      <c r="AU2" s="30"/>
      <c r="AV2" s="31"/>
      <c r="AW2" s="31"/>
      <c r="AX2" s="30"/>
      <c r="AY2" s="31"/>
      <c r="AZ2" s="31"/>
      <c r="BA2" s="30"/>
      <c r="BB2" s="31"/>
      <c r="BC2" s="31"/>
      <c r="BD2" s="30"/>
      <c r="BE2" s="31"/>
      <c r="BF2" s="31"/>
      <c r="BG2" s="30"/>
      <c r="BH2" s="31"/>
      <c r="BI2" s="31"/>
      <c r="BJ2" s="30"/>
      <c r="BK2" s="31"/>
      <c r="BL2" s="31"/>
      <c r="BM2" s="30"/>
      <c r="BN2" s="31"/>
      <c r="BO2" s="31"/>
      <c r="BP2" s="30"/>
      <c r="BQ2" s="30"/>
      <c r="BR2" s="31"/>
      <c r="BS2" s="31"/>
      <c r="BT2" s="30"/>
      <c r="BU2" s="31"/>
      <c r="BV2" s="31"/>
      <c r="BW2" s="30"/>
      <c r="BX2" s="31"/>
      <c r="BY2" s="31"/>
      <c r="BZ2" s="30"/>
      <c r="CA2" s="31"/>
      <c r="CB2" s="31"/>
      <c r="CC2" s="30"/>
      <c r="CD2" s="31"/>
      <c r="CE2" s="31"/>
      <c r="CF2" s="30"/>
      <c r="CG2" s="31"/>
      <c r="CH2" s="31"/>
      <c r="CI2" s="30"/>
      <c r="CJ2" s="31"/>
      <c r="CK2" s="31"/>
      <c r="CL2" s="30"/>
      <c r="CM2" s="30"/>
      <c r="CN2" s="31"/>
      <c r="CO2" s="31"/>
      <c r="CP2" s="30"/>
      <c r="CQ2" s="31"/>
      <c r="CR2" s="31"/>
      <c r="CS2" s="30"/>
      <c r="CT2" s="31"/>
      <c r="CU2" s="31"/>
      <c r="CV2" s="30"/>
      <c r="CW2" s="31"/>
      <c r="CX2" s="31"/>
      <c r="CY2" s="30"/>
      <c r="CZ2" s="31"/>
      <c r="DA2" s="31"/>
      <c r="DB2" s="30"/>
      <c r="DC2" s="31"/>
      <c r="DD2" s="31"/>
      <c r="DE2" s="30"/>
      <c r="DF2" s="31"/>
      <c r="DG2" s="31"/>
      <c r="DH2" s="30"/>
      <c r="DI2" s="27"/>
      <c r="DJ2" s="31"/>
      <c r="DK2" s="31"/>
      <c r="DL2" s="30"/>
      <c r="DM2" s="31"/>
      <c r="DN2" s="31"/>
      <c r="DO2" s="30"/>
      <c r="DP2" s="31"/>
      <c r="DQ2" s="31"/>
      <c r="DR2" s="30"/>
      <c r="DS2" s="31"/>
      <c r="DT2" s="31"/>
      <c r="DU2" s="30"/>
      <c r="DV2" s="31"/>
      <c r="DW2" s="31"/>
      <c r="DX2" s="30"/>
      <c r="DY2" s="31"/>
      <c r="DZ2" s="31"/>
      <c r="EA2" s="30"/>
      <c r="EB2" s="31"/>
      <c r="EC2" s="31"/>
      <c r="ED2" s="30"/>
      <c r="EF2" s="31"/>
      <c r="EG2" s="31"/>
      <c r="EH2" s="30"/>
      <c r="EI2" s="31"/>
      <c r="EJ2" s="31"/>
      <c r="EK2" s="30"/>
      <c r="EL2" s="31"/>
      <c r="EM2" s="31"/>
      <c r="EN2" s="30"/>
      <c r="EO2" s="31"/>
      <c r="EP2" s="31"/>
      <c r="EQ2" s="30"/>
      <c r="ER2" s="31"/>
      <c r="ES2" s="31"/>
      <c r="ET2" s="30"/>
      <c r="EU2" s="31"/>
      <c r="EV2" s="31"/>
      <c r="EW2" s="30"/>
      <c r="EX2" s="31"/>
      <c r="EY2" s="31"/>
      <c r="EZ2" s="30"/>
    </row>
    <row r="3" spans="1:160" s="38" customFormat="1" ht="21.75" customHeight="1">
      <c r="A3" s="158"/>
      <c r="B3" s="32" t="s">
        <v>318</v>
      </c>
      <c r="C3" s="32" t="s">
        <v>239</v>
      </c>
      <c r="D3" s="159"/>
      <c r="E3" s="159"/>
      <c r="F3" s="33"/>
      <c r="G3" s="159"/>
      <c r="H3" s="159"/>
      <c r="I3" s="34"/>
      <c r="J3" s="159"/>
      <c r="K3" s="159"/>
      <c r="L3" s="34"/>
      <c r="M3" s="159"/>
      <c r="N3" s="159"/>
      <c r="O3" s="34"/>
      <c r="P3" s="159"/>
      <c r="Q3" s="159"/>
      <c r="R3" s="34"/>
      <c r="S3" s="159"/>
      <c r="T3" s="159"/>
      <c r="U3" s="34"/>
      <c r="V3" s="159"/>
      <c r="W3" s="159"/>
      <c r="X3" s="34"/>
      <c r="Y3" s="34"/>
      <c r="Z3" s="159"/>
      <c r="AA3" s="159"/>
      <c r="AB3" s="33"/>
      <c r="AC3" s="159"/>
      <c r="AD3" s="159"/>
      <c r="AE3" s="34"/>
      <c r="AF3" s="159"/>
      <c r="AG3" s="159"/>
      <c r="AH3" s="34"/>
      <c r="AI3" s="159"/>
      <c r="AJ3" s="159"/>
      <c r="AK3" s="34"/>
      <c r="AL3" s="159"/>
      <c r="AM3" s="159"/>
      <c r="AN3" s="34"/>
      <c r="AO3" s="159"/>
      <c r="AP3" s="159"/>
      <c r="AQ3" s="34"/>
      <c r="AR3" s="159"/>
      <c r="AS3" s="159"/>
      <c r="AT3" s="34"/>
      <c r="AU3" s="34"/>
      <c r="AV3" s="159"/>
      <c r="AW3" s="159"/>
      <c r="AX3" s="33"/>
      <c r="AY3" s="159"/>
      <c r="AZ3" s="159"/>
      <c r="BA3" s="34"/>
      <c r="BB3" s="159"/>
      <c r="BC3" s="159"/>
      <c r="BD3" s="34"/>
      <c r="BE3" s="159"/>
      <c r="BF3" s="159"/>
      <c r="BG3" s="34"/>
      <c r="BH3" s="159"/>
      <c r="BI3" s="159"/>
      <c r="BJ3" s="34"/>
      <c r="BK3" s="159"/>
      <c r="BL3" s="159"/>
      <c r="BM3" s="34"/>
      <c r="BN3" s="159"/>
      <c r="BO3" s="159"/>
      <c r="BP3" s="34"/>
      <c r="BQ3" s="34"/>
      <c r="BR3" s="159"/>
      <c r="BS3" s="159"/>
      <c r="BT3" s="33"/>
      <c r="BU3" s="159"/>
      <c r="BV3" s="159"/>
      <c r="BW3" s="34"/>
      <c r="BX3" s="159"/>
      <c r="BY3" s="159"/>
      <c r="BZ3" s="34"/>
      <c r="CA3" s="159"/>
      <c r="CB3" s="159"/>
      <c r="CC3" s="34"/>
      <c r="CD3" s="159"/>
      <c r="CE3" s="159"/>
      <c r="CF3" s="34"/>
      <c r="CG3" s="159"/>
      <c r="CH3" s="159"/>
      <c r="CI3" s="34"/>
      <c r="CJ3" s="159"/>
      <c r="CK3" s="159"/>
      <c r="CL3" s="34"/>
      <c r="CM3" s="34"/>
      <c r="CN3" s="159"/>
      <c r="CO3" s="159"/>
      <c r="CP3" s="33"/>
      <c r="CQ3" s="159"/>
      <c r="CR3" s="159"/>
      <c r="CS3" s="34"/>
      <c r="CT3" s="159"/>
      <c r="CU3" s="159"/>
      <c r="CV3" s="34"/>
      <c r="CW3" s="159"/>
      <c r="CX3" s="159"/>
      <c r="CY3" s="34"/>
      <c r="CZ3" s="159"/>
      <c r="DA3" s="159"/>
      <c r="DB3" s="34"/>
      <c r="DC3" s="159"/>
      <c r="DD3" s="159"/>
      <c r="DE3" s="34"/>
      <c r="DF3" s="159"/>
      <c r="DG3" s="159"/>
      <c r="DH3" s="34"/>
      <c r="DI3" s="32"/>
      <c r="DJ3" s="159"/>
      <c r="DK3" s="159"/>
      <c r="DL3" s="33"/>
      <c r="DM3" s="159"/>
      <c r="DN3" s="159"/>
      <c r="DO3" s="34"/>
      <c r="DP3" s="159"/>
      <c r="DQ3" s="159"/>
      <c r="DR3" s="34"/>
      <c r="DS3" s="159"/>
      <c r="DT3" s="159"/>
      <c r="DU3" s="34"/>
      <c r="DV3" s="159"/>
      <c r="DW3" s="159"/>
      <c r="DX3" s="34"/>
      <c r="DY3" s="159"/>
      <c r="DZ3" s="159"/>
      <c r="EA3" s="34"/>
      <c r="EB3" s="159"/>
      <c r="EC3" s="159"/>
      <c r="ED3" s="34"/>
      <c r="EF3" s="159"/>
      <c r="EG3" s="159"/>
      <c r="EH3" s="33"/>
      <c r="EI3" s="159"/>
      <c r="EJ3" s="159"/>
      <c r="EK3" s="34"/>
      <c r="EL3" s="159"/>
      <c r="EM3" s="159"/>
      <c r="EN3" s="34"/>
      <c r="EO3" s="159"/>
      <c r="EP3" s="159"/>
      <c r="EQ3" s="34"/>
      <c r="ER3" s="159"/>
      <c r="ES3" s="159"/>
      <c r="ET3" s="34"/>
      <c r="EU3" s="159"/>
      <c r="EV3" s="159"/>
      <c r="EW3" s="34"/>
      <c r="EX3" s="159"/>
      <c r="EY3" s="159"/>
      <c r="EZ3" s="34"/>
      <c r="FA3" s="37"/>
      <c r="FB3" s="37"/>
      <c r="FC3" s="37"/>
      <c r="FD3" s="37"/>
    </row>
    <row r="4" spans="1:160" s="42" customFormat="1" ht="18.5" thickBot="1">
      <c r="A4" s="41" t="s">
        <v>150</v>
      </c>
      <c r="B4" s="390" t="s">
        <v>198</v>
      </c>
      <c r="C4" s="390" t="s">
        <v>149</v>
      </c>
      <c r="D4" s="387" t="s">
        <v>362</v>
      </c>
      <c r="E4" s="388" t="s">
        <v>369</v>
      </c>
      <c r="F4" s="389" t="s">
        <v>310</v>
      </c>
      <c r="G4" s="387" t="s">
        <v>361</v>
      </c>
      <c r="H4" s="388" t="s">
        <v>368</v>
      </c>
      <c r="I4" s="389" t="s">
        <v>310</v>
      </c>
      <c r="J4" s="387" t="s">
        <v>360</v>
      </c>
      <c r="K4" s="388" t="s">
        <v>367</v>
      </c>
      <c r="L4" s="389" t="s">
        <v>310</v>
      </c>
      <c r="M4" s="387" t="s">
        <v>359</v>
      </c>
      <c r="N4" s="388" t="s">
        <v>366</v>
      </c>
      <c r="O4" s="389" t="s">
        <v>310</v>
      </c>
      <c r="P4" s="387" t="s">
        <v>358</v>
      </c>
      <c r="Q4" s="388" t="s">
        <v>365</v>
      </c>
      <c r="R4" s="389" t="s">
        <v>310</v>
      </c>
      <c r="S4" s="387" t="s">
        <v>357</v>
      </c>
      <c r="T4" s="388" t="s">
        <v>364</v>
      </c>
      <c r="U4" s="389" t="s">
        <v>310</v>
      </c>
      <c r="V4" s="420" t="s">
        <v>356</v>
      </c>
      <c r="W4" s="421" t="s">
        <v>363</v>
      </c>
      <c r="X4" s="389" t="s">
        <v>310</v>
      </c>
      <c r="Y4" s="397"/>
      <c r="Z4" s="387" t="s">
        <v>349</v>
      </c>
      <c r="AA4" s="388" t="s">
        <v>362</v>
      </c>
      <c r="AB4" s="389" t="s">
        <v>310</v>
      </c>
      <c r="AC4" s="387" t="s">
        <v>350</v>
      </c>
      <c r="AD4" s="388" t="s">
        <v>361</v>
      </c>
      <c r="AE4" s="389" t="s">
        <v>310</v>
      </c>
      <c r="AF4" s="387" t="s">
        <v>351</v>
      </c>
      <c r="AG4" s="388" t="s">
        <v>360</v>
      </c>
      <c r="AH4" s="389" t="s">
        <v>310</v>
      </c>
      <c r="AI4" s="387" t="s">
        <v>352</v>
      </c>
      <c r="AJ4" s="388" t="s">
        <v>359</v>
      </c>
      <c r="AK4" s="389" t="s">
        <v>310</v>
      </c>
      <c r="AL4" s="387" t="s">
        <v>353</v>
      </c>
      <c r="AM4" s="388" t="s">
        <v>358</v>
      </c>
      <c r="AN4" s="389" t="s">
        <v>310</v>
      </c>
      <c r="AO4" s="387" t="s">
        <v>354</v>
      </c>
      <c r="AP4" s="388" t="s">
        <v>357</v>
      </c>
      <c r="AQ4" s="389" t="s">
        <v>310</v>
      </c>
      <c r="AR4" s="420" t="s">
        <v>355</v>
      </c>
      <c r="AS4" s="421" t="s">
        <v>356</v>
      </c>
      <c r="AT4" s="389" t="s">
        <v>310</v>
      </c>
      <c r="AU4" s="397"/>
      <c r="AV4" s="387" t="s">
        <v>172</v>
      </c>
      <c r="AW4" s="388" t="s">
        <v>349</v>
      </c>
      <c r="AX4" s="389" t="s">
        <v>310</v>
      </c>
      <c r="AY4" s="387" t="s">
        <v>173</v>
      </c>
      <c r="AZ4" s="388" t="s">
        <v>350</v>
      </c>
      <c r="BA4" s="389" t="s">
        <v>310</v>
      </c>
      <c r="BB4" s="387" t="s">
        <v>174</v>
      </c>
      <c r="BC4" s="388" t="s">
        <v>351</v>
      </c>
      <c r="BD4" s="389" t="s">
        <v>310</v>
      </c>
      <c r="BE4" s="387" t="s">
        <v>175</v>
      </c>
      <c r="BF4" s="388" t="s">
        <v>352</v>
      </c>
      <c r="BG4" s="389" t="s">
        <v>310</v>
      </c>
      <c r="BH4" s="387" t="s">
        <v>235</v>
      </c>
      <c r="BI4" s="388" t="s">
        <v>353</v>
      </c>
      <c r="BJ4" s="389" t="s">
        <v>310</v>
      </c>
      <c r="BK4" s="387" t="s">
        <v>237</v>
      </c>
      <c r="BL4" s="388" t="s">
        <v>354</v>
      </c>
      <c r="BM4" s="389" t="s">
        <v>310</v>
      </c>
      <c r="BN4" s="420" t="s">
        <v>277</v>
      </c>
      <c r="BO4" s="420" t="s">
        <v>355</v>
      </c>
      <c r="BP4" s="389" t="s">
        <v>310</v>
      </c>
      <c r="BQ4" s="397"/>
      <c r="BR4" s="387" t="s">
        <v>136</v>
      </c>
      <c r="BS4" s="388" t="s">
        <v>172</v>
      </c>
      <c r="BT4" s="389" t="s">
        <v>310</v>
      </c>
      <c r="BU4" s="387" t="s">
        <v>158</v>
      </c>
      <c r="BV4" s="388" t="s">
        <v>173</v>
      </c>
      <c r="BW4" s="389" t="s">
        <v>310</v>
      </c>
      <c r="BX4" s="387" t="s">
        <v>159</v>
      </c>
      <c r="BY4" s="388" t="s">
        <v>174</v>
      </c>
      <c r="BZ4" s="389" t="s">
        <v>310</v>
      </c>
      <c r="CA4" s="387" t="s">
        <v>160</v>
      </c>
      <c r="CB4" s="388" t="s">
        <v>175</v>
      </c>
      <c r="CC4" s="389" t="s">
        <v>310</v>
      </c>
      <c r="CD4" s="387" t="s">
        <v>234</v>
      </c>
      <c r="CE4" s="388" t="s">
        <v>235</v>
      </c>
      <c r="CF4" s="389" t="s">
        <v>310</v>
      </c>
      <c r="CG4" s="387" t="s">
        <v>236</v>
      </c>
      <c r="CH4" s="388" t="s">
        <v>237</v>
      </c>
      <c r="CI4" s="389" t="s">
        <v>310</v>
      </c>
      <c r="CJ4" s="420" t="s">
        <v>276</v>
      </c>
      <c r="CK4" s="421" t="s">
        <v>277</v>
      </c>
      <c r="CL4" s="389" t="s">
        <v>310</v>
      </c>
      <c r="CM4" s="397"/>
      <c r="CN4" s="387" t="s">
        <v>587</v>
      </c>
      <c r="CO4" s="388" t="s">
        <v>136</v>
      </c>
      <c r="CP4" s="389" t="s">
        <v>310</v>
      </c>
      <c r="CQ4" s="387" t="s">
        <v>588</v>
      </c>
      <c r="CR4" s="388" t="s">
        <v>158</v>
      </c>
      <c r="CS4" s="389" t="s">
        <v>310</v>
      </c>
      <c r="CT4" s="387" t="s">
        <v>589</v>
      </c>
      <c r="CU4" s="388" t="s">
        <v>159</v>
      </c>
      <c r="CV4" s="389" t="s">
        <v>310</v>
      </c>
      <c r="CW4" s="387" t="s">
        <v>590</v>
      </c>
      <c r="CX4" s="388" t="s">
        <v>160</v>
      </c>
      <c r="CY4" s="389" t="s">
        <v>310</v>
      </c>
      <c r="CZ4" s="387" t="s">
        <v>591</v>
      </c>
      <c r="DA4" s="388" t="s">
        <v>234</v>
      </c>
      <c r="DB4" s="389" t="s">
        <v>310</v>
      </c>
      <c r="DC4" s="387" t="s">
        <v>592</v>
      </c>
      <c r="DD4" s="388" t="s">
        <v>236</v>
      </c>
      <c r="DE4" s="389" t="s">
        <v>310</v>
      </c>
      <c r="DF4" s="420" t="s">
        <v>593</v>
      </c>
      <c r="DG4" s="421" t="s">
        <v>276</v>
      </c>
      <c r="DH4" s="389" t="s">
        <v>310</v>
      </c>
      <c r="DI4" s="378"/>
      <c r="DJ4" s="387" t="s">
        <v>613</v>
      </c>
      <c r="DK4" s="388" t="s">
        <v>587</v>
      </c>
      <c r="DL4" s="389" t="s">
        <v>310</v>
      </c>
      <c r="DM4" s="387" t="s">
        <v>614</v>
      </c>
      <c r="DN4" s="388" t="s">
        <v>588</v>
      </c>
      <c r="DO4" s="389" t="s">
        <v>310</v>
      </c>
      <c r="DP4" s="387" t="s">
        <v>615</v>
      </c>
      <c r="DQ4" s="388" t="s">
        <v>589</v>
      </c>
      <c r="DR4" s="389" t="s">
        <v>310</v>
      </c>
      <c r="DS4" s="387" t="s">
        <v>616</v>
      </c>
      <c r="DT4" s="388" t="s">
        <v>590</v>
      </c>
      <c r="DU4" s="389" t="s">
        <v>310</v>
      </c>
      <c r="DV4" s="387" t="s">
        <v>617</v>
      </c>
      <c r="DW4" s="388" t="s">
        <v>591</v>
      </c>
      <c r="DX4" s="389" t="s">
        <v>310</v>
      </c>
      <c r="DY4" s="387" t="s">
        <v>618</v>
      </c>
      <c r="DZ4" s="388" t="s">
        <v>592</v>
      </c>
      <c r="EA4" s="389" t="s">
        <v>310</v>
      </c>
      <c r="EB4" s="387" t="s">
        <v>619</v>
      </c>
      <c r="EC4" s="388" t="s">
        <v>593</v>
      </c>
      <c r="ED4" s="389" t="s">
        <v>310</v>
      </c>
      <c r="EF4" s="387" t="s">
        <v>632</v>
      </c>
      <c r="EG4" s="388" t="s">
        <v>613</v>
      </c>
      <c r="EH4" s="389" t="s">
        <v>310</v>
      </c>
      <c r="EI4" s="387" t="s">
        <v>633</v>
      </c>
      <c r="EJ4" s="388" t="s">
        <v>614</v>
      </c>
      <c r="EK4" s="389" t="s">
        <v>310</v>
      </c>
      <c r="EL4" s="387" t="s">
        <v>634</v>
      </c>
      <c r="EM4" s="388" t="s">
        <v>615</v>
      </c>
      <c r="EN4" s="389" t="s">
        <v>310</v>
      </c>
      <c r="EO4" s="387" t="s">
        <v>635</v>
      </c>
      <c r="EP4" s="388" t="s">
        <v>616</v>
      </c>
      <c r="EQ4" s="389" t="s">
        <v>310</v>
      </c>
      <c r="ER4" s="387" t="s">
        <v>636</v>
      </c>
      <c r="ES4" s="388" t="s">
        <v>617</v>
      </c>
      <c r="ET4" s="389" t="s">
        <v>310</v>
      </c>
      <c r="EU4" s="387" t="s">
        <v>637</v>
      </c>
      <c r="EV4" s="388" t="s">
        <v>618</v>
      </c>
      <c r="EW4" s="389" t="s">
        <v>310</v>
      </c>
      <c r="EX4" s="387" t="s">
        <v>638</v>
      </c>
      <c r="EY4" s="388" t="s">
        <v>619</v>
      </c>
      <c r="EZ4" s="389" t="s">
        <v>310</v>
      </c>
    </row>
    <row r="5" spans="1:160" hidden="1" outlineLevel="1">
      <c r="A5" s="43" t="s">
        <v>0</v>
      </c>
      <c r="B5" s="44" t="s">
        <v>200</v>
      </c>
      <c r="C5" s="44" t="s">
        <v>1</v>
      </c>
      <c r="D5" s="45">
        <v>2652633</v>
      </c>
      <c r="E5" s="45">
        <v>2471070</v>
      </c>
      <c r="F5" s="46">
        <f t="shared" ref="F5:F10" si="0">IF((ABS((D5/E5)-1))&lt;100%,(D5/E5)-1,"N/A")</f>
        <v>7.347545799997568E-2</v>
      </c>
      <c r="G5" s="45">
        <v>2564357</v>
      </c>
      <c r="H5" s="45">
        <v>2433106</v>
      </c>
      <c r="I5" s="46">
        <f t="shared" ref="I5:I10" si="1">IF((ABS((G5/H5)-1))&lt;100%,(G5/H5)-1,"N/A")</f>
        <v>5.3943806804964467E-2</v>
      </c>
      <c r="J5" s="45">
        <v>2663461</v>
      </c>
      <c r="K5" s="45">
        <v>2412625</v>
      </c>
      <c r="L5" s="46">
        <f t="shared" ref="L5:L10" si="2">IF((ABS((J5/K5)-1))&lt;100%,(J5/K5)-1,"N/A")</f>
        <v>0.10396808455520445</v>
      </c>
      <c r="M5" s="45">
        <v>3092009</v>
      </c>
      <c r="N5" s="45">
        <v>2954582</v>
      </c>
      <c r="O5" s="46">
        <f t="shared" ref="O5:O10" si="3">IF((ABS((M5/N5)-1))&lt;100%,(M5/N5)-1,"N/A")</f>
        <v>4.651317851391501E-2</v>
      </c>
      <c r="P5" s="45">
        <v>5216990</v>
      </c>
      <c r="Q5" s="45">
        <v>4904176</v>
      </c>
      <c r="R5" s="46">
        <f t="shared" ref="R5:R10" si="4">IF((ABS((P5/Q5)-1))&lt;100%,(P5/Q5)-1,"N/A")</f>
        <v>6.3785231198880243E-2</v>
      </c>
      <c r="S5" s="45">
        <v>7880451</v>
      </c>
      <c r="T5" s="45">
        <v>7316801</v>
      </c>
      <c r="U5" s="46">
        <f t="shared" ref="U5:U10" si="5">IF((ABS((S5/T5)-1))&lt;100%,(S5/T5)-1,"N/A")</f>
        <v>7.7035032113077939E-2</v>
      </c>
      <c r="V5" s="45">
        <v>10972460</v>
      </c>
      <c r="W5" s="45">
        <v>10271383</v>
      </c>
      <c r="X5" s="46">
        <f t="shared" ref="X5:X10" si="6">IF((ABS((V5/W5)-1))&lt;100%,(V5/W5)-1,"N/A")</f>
        <v>6.8255365416711733E-2</v>
      </c>
      <c r="Y5" s="160"/>
      <c r="Z5" s="45">
        <v>2597027</v>
      </c>
      <c r="AA5" s="45">
        <f>D5</f>
        <v>2652633</v>
      </c>
      <c r="AB5" s="46">
        <f t="shared" ref="AB5:AB10" si="7">IF((ABS((Z5/AA5)-1))&lt;100%,(Z5/AA5)-1,"N/A")</f>
        <v>-2.0962568135132198E-2</v>
      </c>
      <c r="AC5" s="45">
        <v>2506218</v>
      </c>
      <c r="AD5" s="45">
        <f>G5</f>
        <v>2564357</v>
      </c>
      <c r="AE5" s="46">
        <f t="shared" ref="AE5:AE10" si="8">IF((ABS((AC5/AD5)-1))&lt;100%,(AC5/AD5)-1,"N/A")</f>
        <v>-2.2671960261383295E-2</v>
      </c>
      <c r="AF5" s="45">
        <v>2563439</v>
      </c>
      <c r="AG5" s="45">
        <f>J5</f>
        <v>2663461</v>
      </c>
      <c r="AH5" s="46">
        <f t="shared" ref="AH5:AH10" si="9">IF((ABS((AF5/AG5)-1))&lt;100%,(AF5/AG5)-1,"N/A")</f>
        <v>-3.7553393873610341E-2</v>
      </c>
      <c r="AI5" s="45">
        <v>2921800</v>
      </c>
      <c r="AJ5" s="45">
        <f>M5</f>
        <v>3092009</v>
      </c>
      <c r="AK5" s="46">
        <f t="shared" ref="AK5:AK10" si="10">IF((ABS((AI5/AJ5)-1))&lt;100%,(AI5/AJ5)-1,"N/A")</f>
        <v>-5.5048028644159808E-2</v>
      </c>
      <c r="AL5" s="45">
        <v>5103245</v>
      </c>
      <c r="AM5" s="45">
        <f>P5</f>
        <v>5216990</v>
      </c>
      <c r="AN5" s="46">
        <f t="shared" ref="AN5:AN10" si="11">IF((ABS((AL5/AM5)-1))&lt;100%,(AL5/AM5)-1,"N/A")</f>
        <v>-2.180280199885376E-2</v>
      </c>
      <c r="AO5" s="45">
        <v>7666684</v>
      </c>
      <c r="AP5" s="45">
        <f>S5</f>
        <v>7880451</v>
      </c>
      <c r="AQ5" s="46">
        <f t="shared" ref="AQ5:AQ10" si="12">IF((ABS((AO5/AP5)-1))&lt;100%,(AO5/AP5)-1,"N/A")</f>
        <v>-2.7126239348484016E-2</v>
      </c>
      <c r="AR5" s="45">
        <v>10588484</v>
      </c>
      <c r="AS5" s="45">
        <f>V5</f>
        <v>10972460</v>
      </c>
      <c r="AT5" s="46">
        <f t="shared" ref="AT5:AT10" si="13">IF((ABS((AR5/AS5)-1))&lt;100%,(AR5/AS5)-1,"N/A")</f>
        <v>-3.4994522650344639E-2</v>
      </c>
      <c r="AU5" s="160"/>
      <c r="AV5" s="45">
        <v>2570517</v>
      </c>
      <c r="AW5" s="45">
        <f>Z5</f>
        <v>2597027</v>
      </c>
      <c r="AX5" s="46">
        <f t="shared" ref="AX5:AX10" si="14">IF((ABS((AV5/AW5)-1))&lt;100%,(AV5/AW5)-1,"N/A")</f>
        <v>-1.0207826102693551E-2</v>
      </c>
      <c r="AY5" s="45">
        <v>2537885</v>
      </c>
      <c r="AZ5" s="45">
        <f>AC5</f>
        <v>2506218</v>
      </c>
      <c r="BA5" s="46">
        <f t="shared" ref="BA5:BA10" si="15">IF((ABS((AY5/AZ5)-1))&lt;100%,(AY5/AZ5)-1,"N/A")</f>
        <v>1.2635373299529462E-2</v>
      </c>
      <c r="BB5" s="45">
        <v>2546788</v>
      </c>
      <c r="BC5" s="45">
        <f>AF5</f>
        <v>2563439</v>
      </c>
      <c r="BD5" s="46">
        <f t="shared" ref="BD5:BD10" si="16">IF((ABS((BB5/BC5)-1))&lt;100%,(BB5/BC5)-1,"N/A")</f>
        <v>-6.4955709888161461E-3</v>
      </c>
      <c r="BE5" s="49">
        <v>2964333</v>
      </c>
      <c r="BF5" s="45">
        <f>AI5</f>
        <v>2921800</v>
      </c>
      <c r="BG5" s="46">
        <f t="shared" ref="BG5:BG10" si="17">IF((ABS((BE5/BF5)-1))&lt;100%,(BE5/BF5)-1,"N/A")</f>
        <v>1.4557122321856353E-2</v>
      </c>
      <c r="BH5" s="45">
        <v>5108402</v>
      </c>
      <c r="BI5" s="45">
        <f>AL5</f>
        <v>5103245</v>
      </c>
      <c r="BJ5" s="46">
        <f t="shared" ref="BJ5:BJ10" si="18">IF((ABS((BH5/BI5)-1))&lt;100%,(BH5/BI5)-1,"N/A")</f>
        <v>1.0105334938848021E-3</v>
      </c>
      <c r="BK5" s="45">
        <v>7655190</v>
      </c>
      <c r="BL5" s="45">
        <f>AO5</f>
        <v>7666684</v>
      </c>
      <c r="BM5" s="46">
        <f t="shared" ref="BM5:BM10" si="19">IF((ABS((BK5/BL5)-1))&lt;100%,(BK5/BL5)-1,"N/A")</f>
        <v>-1.4992140017769939E-3</v>
      </c>
      <c r="BN5" s="45">
        <v>10619523</v>
      </c>
      <c r="BO5" s="45">
        <f>AR5</f>
        <v>10588484</v>
      </c>
      <c r="BP5" s="46">
        <f t="shared" ref="BP5:BP10" si="20">IF((ABS((BN5/BO5)-1))&lt;100%,(BN5/BO5)-1,"N/A")</f>
        <v>2.9313922559641714E-3</v>
      </c>
      <c r="BQ5" s="48"/>
      <c r="BR5" s="49">
        <f>CO5</f>
        <v>2644631</v>
      </c>
      <c r="BS5" s="45">
        <v>2570517</v>
      </c>
      <c r="BT5" s="46">
        <f t="shared" ref="BT5:BT10" si="21">IF((ABS((BR5/BS5)-1))&lt;100%,(BR5/BS5)-1,"N/A")</f>
        <v>2.8832332172866293E-2</v>
      </c>
      <c r="BU5" s="49">
        <f>CR5</f>
        <v>2614852</v>
      </c>
      <c r="BV5" s="45">
        <v>2537885</v>
      </c>
      <c r="BW5" s="46">
        <f t="shared" ref="BW5:BW10" si="22">IF((ABS((BU5/BV5)-1))&lt;100%,(BU5/BV5)-1,"N/A")</f>
        <v>3.0327221288592776E-2</v>
      </c>
      <c r="BX5" s="49">
        <f>CU5</f>
        <v>2675083</v>
      </c>
      <c r="BY5" s="45">
        <v>2546788</v>
      </c>
      <c r="BZ5" s="46">
        <f t="shared" ref="BZ5:BZ10" si="23">IF((ABS((BX5/BY5)-1))&lt;100%,(BX5/BY5)-1,"N/A")</f>
        <v>5.0375217725228794E-2</v>
      </c>
      <c r="CA5" s="49">
        <f>CX5</f>
        <v>3109562</v>
      </c>
      <c r="CB5" s="45">
        <v>2964333</v>
      </c>
      <c r="CC5" s="46">
        <f t="shared" ref="CC5:CC10" si="24">IF((ABS((CA5/CB5)-1))&lt;100%,(CA5/CB5)-1,"N/A")</f>
        <v>4.8992134149570932E-2</v>
      </c>
      <c r="CD5" s="49">
        <f>DA5</f>
        <v>5259483</v>
      </c>
      <c r="CE5" s="45">
        <v>5108402</v>
      </c>
      <c r="CF5" s="46">
        <f t="shared" ref="CF5:CF10" si="25">IF((ABS((CD5/CE5)-1))&lt;100%,(CD5/CE5)-1,"N/A")</f>
        <v>2.957500212395181E-2</v>
      </c>
      <c r="CG5" s="49">
        <f>DD5</f>
        <v>7934566</v>
      </c>
      <c r="CH5" s="45">
        <v>7655190</v>
      </c>
      <c r="CI5" s="46">
        <f t="shared" ref="CI5:CI10" si="26">IF((ABS((CG5/CH5)-1))&lt;100%,(CG5/CH5)-1,"N/A")</f>
        <v>3.6494979223245849E-2</v>
      </c>
      <c r="CJ5" s="49">
        <f>DG5</f>
        <v>11044128</v>
      </c>
      <c r="CK5" s="45">
        <v>10619523</v>
      </c>
      <c r="CL5" s="46">
        <f t="shared" ref="CL5:CL10" si="27">IF((ABS((CJ5/CK5)-1))&lt;100%,(CJ5/CK5)-1,"N/A")</f>
        <v>3.9983434284195152E-2</v>
      </c>
      <c r="CM5" s="48"/>
      <c r="CN5" s="49">
        <v>2918803</v>
      </c>
      <c r="CO5" s="45">
        <v>2644631</v>
      </c>
      <c r="CP5" s="46">
        <f t="shared" ref="CP5:CP8" si="28">IF((ABS((CN5/CO5)-1))&lt;100%,(CN5/CO5)-1,"N/A")</f>
        <v>0.10367117378568125</v>
      </c>
      <c r="CQ5" s="49">
        <v>2734938</v>
      </c>
      <c r="CR5" s="45">
        <v>2614852</v>
      </c>
      <c r="CS5" s="46">
        <f t="shared" ref="CS5:CS8" si="29">IF((ABS((CQ5/CR5)-1))&lt;100%,(CQ5/CR5)-1,"N/A")</f>
        <v>4.5924587701330788E-2</v>
      </c>
      <c r="CT5" s="49">
        <v>2666251</v>
      </c>
      <c r="CU5" s="45">
        <v>2675083</v>
      </c>
      <c r="CV5" s="46">
        <f t="shared" ref="CV5:CV10" si="30">IF(AND(CT5&lt;0,CU5&lt;0),((CT5-CU5)/CU5),((CT5-CU5)/ABS(CU5)))</f>
        <v>-3.3015798014491512E-3</v>
      </c>
      <c r="CW5" s="49">
        <v>3329904</v>
      </c>
      <c r="CX5" s="45">
        <v>3109562</v>
      </c>
      <c r="CY5" s="46">
        <f t="shared" ref="CY5:CY10" si="31">IF(AND(CW5&lt;0,CX5&lt;0),((CW5-CX5)/CX5),((CW5-CX5)/ABS(CX5)))</f>
        <v>7.0859497253954087E-2</v>
      </c>
      <c r="CZ5" s="49">
        <v>5653741</v>
      </c>
      <c r="DA5" s="45">
        <v>5259483</v>
      </c>
      <c r="DB5" s="46">
        <f t="shared" ref="DB5:DB8" si="32">IF((ABS((CZ5/DA5)-1))&lt;100%,(CZ5/DA5)-1,"N/A")</f>
        <v>7.4961360270581645E-2</v>
      </c>
      <c r="DC5" s="49">
        <v>8319992</v>
      </c>
      <c r="DD5" s="45">
        <v>7934566</v>
      </c>
      <c r="DE5" s="46">
        <f t="shared" ref="DE5:DE10" si="33">IF(AND(DC5&lt;0,DD5&lt;0),((DC5-DD5)/DD5),((DC5-DD5)/ABS(DD5)))</f>
        <v>4.8575561662729881E-2</v>
      </c>
      <c r="DF5" s="49">
        <v>11649896</v>
      </c>
      <c r="DG5" s="45">
        <v>11044128</v>
      </c>
      <c r="DH5" s="46">
        <f t="shared" ref="DH5:DH9" si="34">IF(AND(DF5&lt;0,DG5&lt;0),((DF5-DG5)/DG5),((DF5-DG5)/ABS(DG5)))</f>
        <v>5.4849780806596957E-2</v>
      </c>
      <c r="DI5" s="104"/>
      <c r="DJ5" s="49">
        <v>2748799</v>
      </c>
      <c r="DK5" s="45">
        <v>2918803</v>
      </c>
      <c r="DL5" s="46">
        <f>(DJ5-DK5)/ABS(DK5)</f>
        <v>-5.8244424169770964E-2</v>
      </c>
      <c r="DM5" s="49">
        <v>2666961</v>
      </c>
      <c r="DN5" s="45">
        <v>2734938</v>
      </c>
      <c r="DO5" s="46">
        <f>(DM5-DN5)/ABS(DN5)</f>
        <v>-2.4855042417780585E-2</v>
      </c>
      <c r="DP5" s="49">
        <v>3046957</v>
      </c>
      <c r="DQ5" s="45">
        <v>2666251</v>
      </c>
      <c r="DR5" s="46">
        <f>(DP5-DQ5)/ABS(DQ5)</f>
        <v>0.14278700692470439</v>
      </c>
      <c r="DS5" s="49">
        <v>3828277</v>
      </c>
      <c r="DT5" s="45">
        <v>3329904</v>
      </c>
      <c r="DU5" s="46">
        <f>(DS5-DT5)/ABS(DT5)</f>
        <v>0.14966587625348959</v>
      </c>
      <c r="DV5" s="49">
        <v>5415760</v>
      </c>
      <c r="DW5" s="45">
        <v>5653741</v>
      </c>
      <c r="DX5" s="46">
        <f>(DV5-DW5)/ABS(DW5)</f>
        <v>-4.2092660417235243E-2</v>
      </c>
      <c r="DY5" s="49">
        <v>8462717</v>
      </c>
      <c r="DZ5" s="45">
        <v>8319992</v>
      </c>
      <c r="EA5" s="46">
        <f>(DY5-DZ5)/ABS(DZ5)</f>
        <v>1.7154463610061163E-2</v>
      </c>
      <c r="EB5" s="49">
        <v>12290994</v>
      </c>
      <c r="EC5" s="45">
        <v>11649896</v>
      </c>
      <c r="ED5" s="46">
        <f>(EB5-EC5)/ABS(EC5)</f>
        <v>5.5030362502806893E-2</v>
      </c>
      <c r="EF5" s="49">
        <v>3322890</v>
      </c>
      <c r="EG5" s="45">
        <v>2748799</v>
      </c>
      <c r="EH5" s="46">
        <f>(EF5-EG5)/ABS(EG5)</f>
        <v>0.20885157481503741</v>
      </c>
      <c r="EI5" s="49">
        <v>3388924</v>
      </c>
      <c r="EJ5" s="45">
        <v>2666961</v>
      </c>
      <c r="EK5" s="46">
        <f>(EI5-EJ5)/ABS(EJ5)</f>
        <v>0.27070624579812003</v>
      </c>
      <c r="EL5" s="49">
        <v>-6711814</v>
      </c>
      <c r="EM5" s="45">
        <v>3046957</v>
      </c>
      <c r="EN5" s="46">
        <f>(EL5-EM5)/ABS(EM5)</f>
        <v>-3.2027924910000372</v>
      </c>
      <c r="EO5" s="49">
        <v>0</v>
      </c>
      <c r="EP5" s="45">
        <v>3828277</v>
      </c>
      <c r="EQ5" s="46">
        <f>(EO5-EP5)/ABS(EP5)</f>
        <v>-1</v>
      </c>
      <c r="ER5" s="49">
        <v>6711814</v>
      </c>
      <c r="ES5" s="45">
        <v>5415760</v>
      </c>
      <c r="ET5" s="46">
        <f>(ER5-ES5)/ABS(ES5)</f>
        <v>0.23931156476653323</v>
      </c>
      <c r="EU5" s="49">
        <v>0</v>
      </c>
      <c r="EV5" s="45">
        <v>8462717</v>
      </c>
      <c r="EW5" s="46">
        <f>(EU5-EV5)/ABS(EV5)</f>
        <v>-1</v>
      </c>
      <c r="EX5" s="49">
        <v>0</v>
      </c>
      <c r="EY5" s="45">
        <v>12290994</v>
      </c>
      <c r="EZ5" s="46">
        <f>(EX5-EY5)/ABS(EY5)</f>
        <v>-1</v>
      </c>
    </row>
    <row r="6" spans="1:160" hidden="1" outlineLevel="1">
      <c r="A6" s="43" t="s">
        <v>2</v>
      </c>
      <c r="B6" s="44" t="s">
        <v>2</v>
      </c>
      <c r="C6" s="44" t="s">
        <v>3</v>
      </c>
      <c r="D6" s="45">
        <v>63816</v>
      </c>
      <c r="E6" s="45">
        <v>68918</v>
      </c>
      <c r="F6" s="46">
        <f t="shared" si="0"/>
        <v>-7.4030006674598803E-2</v>
      </c>
      <c r="G6" s="45">
        <v>79550</v>
      </c>
      <c r="H6" s="45">
        <v>55410</v>
      </c>
      <c r="I6" s="46">
        <f t="shared" si="1"/>
        <v>0.43566143295434046</v>
      </c>
      <c r="J6" s="45">
        <v>69634</v>
      </c>
      <c r="K6" s="45">
        <v>65018</v>
      </c>
      <c r="L6" s="46">
        <f t="shared" si="2"/>
        <v>7.099572426097378E-2</v>
      </c>
      <c r="M6" s="45">
        <v>81341</v>
      </c>
      <c r="N6" s="45">
        <v>76023</v>
      </c>
      <c r="O6" s="46">
        <f t="shared" si="3"/>
        <v>6.9952514370650976E-2</v>
      </c>
      <c r="P6" s="45">
        <v>143366</v>
      </c>
      <c r="Q6" s="45">
        <v>122995</v>
      </c>
      <c r="R6" s="46">
        <f t="shared" si="4"/>
        <v>0.16562461888694657</v>
      </c>
      <c r="S6" s="45">
        <v>213000</v>
      </c>
      <c r="T6" s="45">
        <v>188013</v>
      </c>
      <c r="U6" s="46">
        <f t="shared" si="5"/>
        <v>0.13290038454787712</v>
      </c>
      <c r="V6" s="45">
        <v>294341</v>
      </c>
      <c r="W6" s="45">
        <v>264036</v>
      </c>
      <c r="X6" s="46">
        <f t="shared" si="6"/>
        <v>0.11477601539184046</v>
      </c>
      <c r="Y6" s="161"/>
      <c r="Z6" s="45">
        <v>52623</v>
      </c>
      <c r="AA6" s="45">
        <f t="shared" ref="AA6:AA25" si="35">D6</f>
        <v>63816</v>
      </c>
      <c r="AB6" s="46">
        <f t="shared" si="7"/>
        <v>-0.17539488529522373</v>
      </c>
      <c r="AC6" s="45">
        <v>86866</v>
      </c>
      <c r="AD6" s="45">
        <f t="shared" ref="AD6:AD25" si="36">G6</f>
        <v>79550</v>
      </c>
      <c r="AE6" s="46">
        <f t="shared" si="8"/>
        <v>9.1967316153362733E-2</v>
      </c>
      <c r="AF6" s="45">
        <v>80545</v>
      </c>
      <c r="AG6" s="45">
        <f t="shared" ref="AG6:AG25" si="37">J6</f>
        <v>69634</v>
      </c>
      <c r="AH6" s="46">
        <f t="shared" si="9"/>
        <v>0.15669069707326888</v>
      </c>
      <c r="AI6" s="45">
        <v>96440</v>
      </c>
      <c r="AJ6" s="45">
        <f t="shared" ref="AJ6:AJ25" si="38">M6</f>
        <v>81341</v>
      </c>
      <c r="AK6" s="46">
        <f t="shared" si="10"/>
        <v>0.18562594509533947</v>
      </c>
      <c r="AL6" s="45">
        <v>139489</v>
      </c>
      <c r="AM6" s="45">
        <f t="shared" ref="AM6:AM25" si="39">P6</f>
        <v>143366</v>
      </c>
      <c r="AN6" s="46">
        <f t="shared" si="11"/>
        <v>-2.7042673995228972E-2</v>
      </c>
      <c r="AO6" s="45">
        <v>220034</v>
      </c>
      <c r="AP6" s="45">
        <f t="shared" ref="AP6:AP25" si="40">S6</f>
        <v>213000</v>
      </c>
      <c r="AQ6" s="46">
        <f t="shared" si="12"/>
        <v>3.3023474178403678E-2</v>
      </c>
      <c r="AR6" s="45">
        <v>316474</v>
      </c>
      <c r="AS6" s="45">
        <f t="shared" ref="AS6:AS25" si="41">V6</f>
        <v>294341</v>
      </c>
      <c r="AT6" s="46">
        <f t="shared" si="13"/>
        <v>7.5195096843457154E-2</v>
      </c>
      <c r="AU6" s="47"/>
      <c r="AV6" s="45">
        <v>80818</v>
      </c>
      <c r="AW6" s="45">
        <f t="shared" ref="AW6:AW25" si="42">Z6</f>
        <v>52623</v>
      </c>
      <c r="AX6" s="46">
        <f t="shared" si="14"/>
        <v>0.53579233415046645</v>
      </c>
      <c r="AY6" s="45">
        <v>96571</v>
      </c>
      <c r="AZ6" s="45">
        <f t="shared" ref="AZ6:AZ25" si="43">AC6</f>
        <v>86866</v>
      </c>
      <c r="BA6" s="46">
        <f t="shared" si="15"/>
        <v>0.11172380448046426</v>
      </c>
      <c r="BB6" s="45">
        <v>109449</v>
      </c>
      <c r="BC6" s="45">
        <f t="shared" ref="BC6:BC25" si="44">AF6</f>
        <v>80545</v>
      </c>
      <c r="BD6" s="46">
        <f t="shared" si="16"/>
        <v>0.35885529828046425</v>
      </c>
      <c r="BE6" s="49">
        <v>114774</v>
      </c>
      <c r="BF6" s="45">
        <f t="shared" ref="BF6:BF25" si="45">AI6</f>
        <v>96440</v>
      </c>
      <c r="BG6" s="46">
        <f t="shared" si="17"/>
        <v>0.19010783907092499</v>
      </c>
      <c r="BH6" s="45">
        <v>177389</v>
      </c>
      <c r="BI6" s="45">
        <f t="shared" ref="BI6:BI25" si="46">AL6</f>
        <v>139489</v>
      </c>
      <c r="BJ6" s="46">
        <f t="shared" si="18"/>
        <v>0.27170601266049643</v>
      </c>
      <c r="BK6" s="45">
        <v>286838</v>
      </c>
      <c r="BL6" s="45">
        <f t="shared" ref="BL6:BL25" si="47">AO6</f>
        <v>220034</v>
      </c>
      <c r="BM6" s="46">
        <f t="shared" si="19"/>
        <v>0.30360762427624821</v>
      </c>
      <c r="BN6" s="45">
        <v>401612</v>
      </c>
      <c r="BO6" s="45">
        <f t="shared" ref="BO6:BO25" si="48">AR6</f>
        <v>316474</v>
      </c>
      <c r="BP6" s="46">
        <f t="shared" si="20"/>
        <v>0.26902051985313169</v>
      </c>
      <c r="BQ6" s="48"/>
      <c r="BR6" s="49">
        <f t="shared" ref="BR6:BR25" si="49">CO6</f>
        <v>86199</v>
      </c>
      <c r="BS6" s="45">
        <v>80818</v>
      </c>
      <c r="BT6" s="46">
        <f t="shared" si="21"/>
        <v>6.658170209606773E-2</v>
      </c>
      <c r="BU6" s="49">
        <f t="shared" ref="BU6:BU25" si="50">CR6</f>
        <v>91404</v>
      </c>
      <c r="BV6" s="45">
        <v>96571</v>
      </c>
      <c r="BW6" s="46">
        <f t="shared" si="22"/>
        <v>-5.3504675316606409E-2</v>
      </c>
      <c r="BX6" s="49">
        <f t="shared" ref="BX6:BX25" si="51">CU6</f>
        <v>116049</v>
      </c>
      <c r="BY6" s="45">
        <v>109449</v>
      </c>
      <c r="BZ6" s="46">
        <f t="shared" si="23"/>
        <v>6.0302058492996746E-2</v>
      </c>
      <c r="CA6" s="49">
        <f t="shared" ref="CA6:CA25" si="52">CX6</f>
        <v>146492</v>
      </c>
      <c r="CB6" s="45">
        <v>114774</v>
      </c>
      <c r="CC6" s="46">
        <f t="shared" si="24"/>
        <v>0.27635178699008489</v>
      </c>
      <c r="CD6" s="49">
        <f t="shared" ref="CD6:CD25" si="53">DA6</f>
        <v>177603</v>
      </c>
      <c r="CE6" s="45">
        <v>177389</v>
      </c>
      <c r="CF6" s="46">
        <f t="shared" si="25"/>
        <v>1.2063882202391074E-3</v>
      </c>
      <c r="CG6" s="49">
        <f t="shared" ref="CG6:CG25" si="54">DD6</f>
        <v>293652</v>
      </c>
      <c r="CH6" s="45">
        <v>286838</v>
      </c>
      <c r="CI6" s="46">
        <f t="shared" si="26"/>
        <v>2.3755569345763172E-2</v>
      </c>
      <c r="CJ6" s="49">
        <f t="shared" ref="CJ6:CJ25" si="55">DG6</f>
        <v>440144</v>
      </c>
      <c r="CK6" s="45">
        <v>401612</v>
      </c>
      <c r="CL6" s="46">
        <f t="shared" si="27"/>
        <v>9.5943348306325449E-2</v>
      </c>
      <c r="CM6" s="48"/>
      <c r="CN6" s="49">
        <v>70484</v>
      </c>
      <c r="CO6" s="45">
        <v>86199</v>
      </c>
      <c r="CP6" s="46">
        <f t="shared" si="28"/>
        <v>-0.18231069966008884</v>
      </c>
      <c r="CQ6" s="49">
        <v>64089</v>
      </c>
      <c r="CR6" s="45">
        <v>91404</v>
      </c>
      <c r="CS6" s="46">
        <f t="shared" si="29"/>
        <v>-0.29883812524615994</v>
      </c>
      <c r="CT6" s="49">
        <v>80292</v>
      </c>
      <c r="CU6" s="45">
        <v>116049</v>
      </c>
      <c r="CV6" s="46">
        <f t="shared" si="30"/>
        <v>-0.30811984592715147</v>
      </c>
      <c r="CW6" s="49">
        <v>97579</v>
      </c>
      <c r="CX6" s="45">
        <v>146492</v>
      </c>
      <c r="CY6" s="46">
        <f t="shared" si="31"/>
        <v>-0.33389536629986621</v>
      </c>
      <c r="CZ6" s="49">
        <v>134573</v>
      </c>
      <c r="DA6" s="45">
        <v>177603</v>
      </c>
      <c r="DB6" s="46">
        <f t="shared" si="32"/>
        <v>-0.24228194343564013</v>
      </c>
      <c r="DC6" s="49">
        <v>214865</v>
      </c>
      <c r="DD6" s="45">
        <v>293652</v>
      </c>
      <c r="DE6" s="46">
        <f t="shared" si="33"/>
        <v>-0.26830057346791442</v>
      </c>
      <c r="DF6" s="49">
        <v>312444</v>
      </c>
      <c r="DG6" s="45">
        <v>440144</v>
      </c>
      <c r="DH6" s="46">
        <f t="shared" si="34"/>
        <v>-0.29013232033152786</v>
      </c>
      <c r="DI6" s="104"/>
      <c r="DJ6" s="49">
        <v>160715</v>
      </c>
      <c r="DK6" s="45">
        <v>70484</v>
      </c>
      <c r="DL6" s="46">
        <f>(DJ6-DK6)/ABS(DK6)</f>
        <v>1.2801628738437092</v>
      </c>
      <c r="DM6" s="49">
        <v>87282</v>
      </c>
      <c r="DN6" s="45">
        <v>64089</v>
      </c>
      <c r="DO6" s="46">
        <f>(DM6-DN6)/ABS(DN6)</f>
        <v>0.36188737536862803</v>
      </c>
      <c r="DP6" s="49">
        <v>92008</v>
      </c>
      <c r="DQ6" s="45">
        <v>80292</v>
      </c>
      <c r="DR6" s="46">
        <f>(DP6-DQ6)/ABS(DQ6)</f>
        <v>0.14591740148458127</v>
      </c>
      <c r="DS6" s="49">
        <v>138383</v>
      </c>
      <c r="DT6" s="45">
        <v>97579</v>
      </c>
      <c r="DU6" s="46">
        <f>(DS6-DT6)/ABS(DT6)</f>
        <v>0.41816374424825015</v>
      </c>
      <c r="DV6" s="49">
        <v>247997</v>
      </c>
      <c r="DW6" s="45">
        <v>134573</v>
      </c>
      <c r="DX6" s="46">
        <f>(DV6-DW6)/ABS(DW6)</f>
        <v>0.84284366106128272</v>
      </c>
      <c r="DY6" s="49">
        <v>340005</v>
      </c>
      <c r="DZ6" s="45">
        <v>214865</v>
      </c>
      <c r="EA6" s="46">
        <f>(DY6-DZ6)/ABS(DZ6)</f>
        <v>0.58241221231936335</v>
      </c>
      <c r="EB6" s="49">
        <v>478388</v>
      </c>
      <c r="EC6" s="45">
        <v>312444</v>
      </c>
      <c r="ED6" s="46">
        <f>(EB6-EC6)/ABS(EC6)</f>
        <v>0.53111597598289617</v>
      </c>
      <c r="EF6" s="49">
        <v>129075</v>
      </c>
      <c r="EG6" s="45">
        <v>160715</v>
      </c>
      <c r="EH6" s="46">
        <f>(EF6-EG6)/ABS(EG6)</f>
        <v>-0.19687023613228385</v>
      </c>
      <c r="EI6" s="49">
        <v>87338</v>
      </c>
      <c r="EJ6" s="45">
        <v>87282</v>
      </c>
      <c r="EK6" s="46">
        <f>(EI6-EJ6)/ABS(EJ6)</f>
        <v>6.4159849682637882E-4</v>
      </c>
      <c r="EL6" s="49">
        <v>-216413</v>
      </c>
      <c r="EM6" s="45">
        <v>92008</v>
      </c>
      <c r="EN6" s="46">
        <f>(EL6-EM6)/ABS(EM6)</f>
        <v>-3.3521106860273018</v>
      </c>
      <c r="EO6" s="49">
        <v>0</v>
      </c>
      <c r="EP6" s="45">
        <v>138383</v>
      </c>
      <c r="EQ6" s="46">
        <f>(EO6-EP6)/ABS(EP6)</f>
        <v>-1</v>
      </c>
      <c r="ER6" s="49">
        <v>216413</v>
      </c>
      <c r="ES6" s="45">
        <v>247997</v>
      </c>
      <c r="ET6" s="46">
        <f>(ER6-ES6)/ABS(ES6)</f>
        <v>-0.12735637931104005</v>
      </c>
      <c r="EU6" s="49">
        <v>0</v>
      </c>
      <c r="EV6" s="45">
        <v>340005</v>
      </c>
      <c r="EW6" s="46">
        <f>(EU6-EV6)/ABS(EV6)</f>
        <v>-1</v>
      </c>
      <c r="EX6" s="49">
        <v>0</v>
      </c>
      <c r="EY6" s="45">
        <v>478388</v>
      </c>
      <c r="EZ6" s="46">
        <f>(EX6-EY6)/ABS(EY6)</f>
        <v>-1</v>
      </c>
    </row>
    <row r="7" spans="1:160" collapsed="1">
      <c r="A7" s="68" t="s">
        <v>4</v>
      </c>
      <c r="B7" s="418" t="s">
        <v>4</v>
      </c>
      <c r="C7" s="418" t="s">
        <v>5</v>
      </c>
      <c r="D7" s="399">
        <v>2716449</v>
      </c>
      <c r="E7" s="399">
        <f>+E5+E6</f>
        <v>2539988</v>
      </c>
      <c r="F7" s="400">
        <f t="shared" si="0"/>
        <v>6.9473162865336446E-2</v>
      </c>
      <c r="G7" s="399">
        <v>2643907</v>
      </c>
      <c r="H7" s="399">
        <v>2488516</v>
      </c>
      <c r="I7" s="400">
        <f t="shared" si="1"/>
        <v>6.2443239263882511E-2</v>
      </c>
      <c r="J7" s="399">
        <v>2733095</v>
      </c>
      <c r="K7" s="399">
        <v>2477643</v>
      </c>
      <c r="L7" s="400">
        <f t="shared" si="2"/>
        <v>0.10310282796996995</v>
      </c>
      <c r="M7" s="399">
        <v>3173350</v>
      </c>
      <c r="N7" s="399">
        <v>3030605</v>
      </c>
      <c r="O7" s="400">
        <f t="shared" si="3"/>
        <v>4.710115636976786E-2</v>
      </c>
      <c r="P7" s="399">
        <v>5360356</v>
      </c>
      <c r="Q7" s="399">
        <v>5027171</v>
      </c>
      <c r="R7" s="400">
        <f t="shared" si="4"/>
        <v>6.6276838404740968E-2</v>
      </c>
      <c r="S7" s="399">
        <v>8093451</v>
      </c>
      <c r="T7" s="399">
        <v>7504814</v>
      </c>
      <c r="U7" s="400">
        <f t="shared" si="5"/>
        <v>7.8434588785278425E-2</v>
      </c>
      <c r="V7" s="399">
        <v>11266801</v>
      </c>
      <c r="W7" s="399">
        <v>10535419</v>
      </c>
      <c r="X7" s="400">
        <f t="shared" si="6"/>
        <v>6.9421254152302714E-2</v>
      </c>
      <c r="Y7" s="419"/>
      <c r="Z7" s="399">
        <v>2649650</v>
      </c>
      <c r="AA7" s="399">
        <f t="shared" si="35"/>
        <v>2716449</v>
      </c>
      <c r="AB7" s="400">
        <f t="shared" si="7"/>
        <v>-2.4590559219039299E-2</v>
      </c>
      <c r="AC7" s="399">
        <v>2593084</v>
      </c>
      <c r="AD7" s="399">
        <f t="shared" si="36"/>
        <v>2643907</v>
      </c>
      <c r="AE7" s="400">
        <f t="shared" si="8"/>
        <v>-1.9222688241303465E-2</v>
      </c>
      <c r="AF7" s="399">
        <v>2643984</v>
      </c>
      <c r="AG7" s="399">
        <f t="shared" si="37"/>
        <v>2733095</v>
      </c>
      <c r="AH7" s="400">
        <f t="shared" si="9"/>
        <v>-3.2604428312956513E-2</v>
      </c>
      <c r="AI7" s="399">
        <v>3018240</v>
      </c>
      <c r="AJ7" s="399">
        <f t="shared" si="38"/>
        <v>3173350</v>
      </c>
      <c r="AK7" s="400">
        <f t="shared" si="10"/>
        <v>-4.8878944963524407E-2</v>
      </c>
      <c r="AL7" s="399">
        <v>5242734</v>
      </c>
      <c r="AM7" s="399">
        <f t="shared" si="39"/>
        <v>5360356</v>
      </c>
      <c r="AN7" s="400">
        <f t="shared" si="11"/>
        <v>-2.1942945580480155E-2</v>
      </c>
      <c r="AO7" s="399">
        <v>7886718</v>
      </c>
      <c r="AP7" s="399">
        <f t="shared" si="40"/>
        <v>8093451</v>
      </c>
      <c r="AQ7" s="400">
        <f t="shared" si="12"/>
        <v>-2.5543244779019481E-2</v>
      </c>
      <c r="AR7" s="399">
        <v>10904958</v>
      </c>
      <c r="AS7" s="399">
        <f t="shared" si="41"/>
        <v>11266801</v>
      </c>
      <c r="AT7" s="400">
        <f t="shared" si="13"/>
        <v>-3.21158596836848E-2</v>
      </c>
      <c r="AU7" s="401"/>
      <c r="AV7" s="399">
        <v>2651335</v>
      </c>
      <c r="AW7" s="399">
        <f t="shared" si="42"/>
        <v>2649650</v>
      </c>
      <c r="AX7" s="400">
        <f t="shared" si="14"/>
        <v>6.359330477609948E-4</v>
      </c>
      <c r="AY7" s="399">
        <v>2634456</v>
      </c>
      <c r="AZ7" s="399">
        <f t="shared" si="43"/>
        <v>2593084</v>
      </c>
      <c r="BA7" s="400">
        <f t="shared" si="15"/>
        <v>1.5954747320179319E-2</v>
      </c>
      <c r="BB7" s="399">
        <v>2656237</v>
      </c>
      <c r="BC7" s="399">
        <f t="shared" si="44"/>
        <v>2643984</v>
      </c>
      <c r="BD7" s="400">
        <f t="shared" si="16"/>
        <v>4.6342943073784948E-3</v>
      </c>
      <c r="BE7" s="403">
        <v>3079107</v>
      </c>
      <c r="BF7" s="399">
        <f t="shared" si="45"/>
        <v>3018240</v>
      </c>
      <c r="BG7" s="400">
        <f t="shared" si="17"/>
        <v>2.0166388358778597E-2</v>
      </c>
      <c r="BH7" s="399">
        <v>5285791</v>
      </c>
      <c r="BI7" s="399">
        <f t="shared" si="46"/>
        <v>5242734</v>
      </c>
      <c r="BJ7" s="400">
        <f t="shared" si="18"/>
        <v>8.2126997097315968E-3</v>
      </c>
      <c r="BK7" s="399">
        <v>7942028</v>
      </c>
      <c r="BL7" s="399">
        <f t="shared" si="47"/>
        <v>7886718</v>
      </c>
      <c r="BM7" s="400">
        <f t="shared" si="19"/>
        <v>7.013056635218895E-3</v>
      </c>
      <c r="BN7" s="399">
        <v>11021135</v>
      </c>
      <c r="BO7" s="399">
        <f t="shared" si="48"/>
        <v>10904958</v>
      </c>
      <c r="BP7" s="400">
        <f t="shared" si="20"/>
        <v>1.0653594447589843E-2</v>
      </c>
      <c r="BQ7" s="402"/>
      <c r="BR7" s="403">
        <f t="shared" si="49"/>
        <v>2730830</v>
      </c>
      <c r="BS7" s="399">
        <v>2651335</v>
      </c>
      <c r="BT7" s="400">
        <f t="shared" si="21"/>
        <v>2.9983008559838709E-2</v>
      </c>
      <c r="BU7" s="403">
        <f t="shared" si="50"/>
        <v>2706256</v>
      </c>
      <c r="BV7" s="399">
        <v>2634456</v>
      </c>
      <c r="BW7" s="400">
        <f t="shared" si="22"/>
        <v>2.7254203524370801E-2</v>
      </c>
      <c r="BX7" s="403">
        <f t="shared" si="51"/>
        <v>2791132</v>
      </c>
      <c r="BY7" s="399">
        <v>2656237</v>
      </c>
      <c r="BZ7" s="400">
        <f t="shared" si="23"/>
        <v>5.0784248544087029E-2</v>
      </c>
      <c r="CA7" s="403">
        <f t="shared" si="52"/>
        <v>3256054</v>
      </c>
      <c r="CB7" s="399">
        <v>3079107</v>
      </c>
      <c r="CC7" s="400">
        <f t="shared" si="24"/>
        <v>5.7466986369749451E-2</v>
      </c>
      <c r="CD7" s="403">
        <f t="shared" si="53"/>
        <v>5437086</v>
      </c>
      <c r="CE7" s="399">
        <v>5285791</v>
      </c>
      <c r="CF7" s="400">
        <f t="shared" si="25"/>
        <v>2.8622962958618769E-2</v>
      </c>
      <c r="CG7" s="403">
        <f t="shared" si="54"/>
        <v>8228218</v>
      </c>
      <c r="CH7" s="399">
        <v>7942028</v>
      </c>
      <c r="CI7" s="400">
        <f t="shared" si="26"/>
        <v>3.6034876734254873E-2</v>
      </c>
      <c r="CJ7" s="403">
        <f t="shared" si="55"/>
        <v>11484272</v>
      </c>
      <c r="CK7" s="399">
        <v>11021135</v>
      </c>
      <c r="CL7" s="400">
        <f t="shared" si="27"/>
        <v>4.2022622896825013E-2</v>
      </c>
      <c r="CM7" s="402"/>
      <c r="CN7" s="403">
        <v>2989287</v>
      </c>
      <c r="CO7" s="399">
        <v>2730830</v>
      </c>
      <c r="CP7" s="400">
        <f t="shared" si="28"/>
        <v>9.4644119187206721E-2</v>
      </c>
      <c r="CQ7" s="403">
        <v>2799027</v>
      </c>
      <c r="CR7" s="399">
        <v>2706256</v>
      </c>
      <c r="CS7" s="400">
        <f t="shared" si="29"/>
        <v>3.4280201133965127E-2</v>
      </c>
      <c r="CT7" s="403">
        <v>2746543</v>
      </c>
      <c r="CU7" s="399">
        <v>2791132</v>
      </c>
      <c r="CV7" s="400">
        <f t="shared" si="30"/>
        <v>-1.5975238720347156E-2</v>
      </c>
      <c r="CW7" s="403">
        <v>3427483</v>
      </c>
      <c r="CX7" s="399">
        <v>3256054</v>
      </c>
      <c r="CY7" s="400">
        <f t="shared" si="31"/>
        <v>5.2649311098648857E-2</v>
      </c>
      <c r="CZ7" s="403">
        <v>5788314</v>
      </c>
      <c r="DA7" s="399">
        <v>5437086</v>
      </c>
      <c r="DB7" s="400">
        <f t="shared" si="32"/>
        <v>6.4598573574153439E-2</v>
      </c>
      <c r="DC7" s="403">
        <v>8534857</v>
      </c>
      <c r="DD7" s="399">
        <v>8228218</v>
      </c>
      <c r="DE7" s="400">
        <f t="shared" si="33"/>
        <v>3.7266756908968628E-2</v>
      </c>
      <c r="DF7" s="403">
        <v>11962340</v>
      </c>
      <c r="DG7" s="399">
        <v>11484272</v>
      </c>
      <c r="DH7" s="400">
        <f t="shared" si="34"/>
        <v>4.1628063145839805E-2</v>
      </c>
      <c r="DI7" s="104"/>
      <c r="DJ7" s="403">
        <v>2909514</v>
      </c>
      <c r="DK7" s="399">
        <v>2989287</v>
      </c>
      <c r="DL7" s="400">
        <f t="shared" ref="DL7:DL10" si="56">(DJ7-DK7)/ABS(DK7)</f>
        <v>-2.6686296765750496E-2</v>
      </c>
      <c r="DM7" s="403">
        <v>2754243</v>
      </c>
      <c r="DN7" s="399">
        <v>2799027</v>
      </c>
      <c r="DO7" s="400">
        <f t="shared" ref="DO7:DO10" si="57">(DM7-DN7)/ABS(DN7)</f>
        <v>-1.5999845660652792E-2</v>
      </c>
      <c r="DP7" s="403">
        <v>3138965</v>
      </c>
      <c r="DQ7" s="399">
        <v>2746543</v>
      </c>
      <c r="DR7" s="400">
        <f t="shared" ref="DR7:DR10" si="58">(DP7-DQ7)/ABS(DQ7)</f>
        <v>0.14287852037998314</v>
      </c>
      <c r="DS7" s="403">
        <v>3966660</v>
      </c>
      <c r="DT7" s="399">
        <v>3427483</v>
      </c>
      <c r="DU7" s="400">
        <f t="shared" ref="DU7:DU10" si="59">(DS7-DT7)/ABS(DT7)</f>
        <v>0.15730989767126488</v>
      </c>
      <c r="DV7" s="403">
        <v>5663757</v>
      </c>
      <c r="DW7" s="399">
        <v>5788314</v>
      </c>
      <c r="DX7" s="400">
        <f t="shared" ref="DX7:DX10" si="60">(DV7-DW7)/ABS(DW7)</f>
        <v>-2.1518701300585974E-2</v>
      </c>
      <c r="DY7" s="403">
        <v>8802722</v>
      </c>
      <c r="DZ7" s="399">
        <v>8534857</v>
      </c>
      <c r="EA7" s="400">
        <f t="shared" ref="EA7:EA10" si="61">(DY7-DZ7)/ABS(DZ7)</f>
        <v>3.1384825779740659E-2</v>
      </c>
      <c r="EB7" s="403">
        <v>12769382</v>
      </c>
      <c r="EC7" s="399">
        <v>11962340</v>
      </c>
      <c r="ED7" s="400">
        <f t="shared" ref="ED7:ED10" si="62">(EB7-EC7)/ABS(EC7)</f>
        <v>6.7465228375050368E-2</v>
      </c>
      <c r="EF7" s="403">
        <v>3451965</v>
      </c>
      <c r="EG7" s="399">
        <v>2909514</v>
      </c>
      <c r="EH7" s="400">
        <f t="shared" ref="EH7" si="63">(EF7-EG7)/ABS(EG7)</f>
        <v>0.18644041582202389</v>
      </c>
      <c r="EI7" s="403">
        <v>3476262</v>
      </c>
      <c r="EJ7" s="399">
        <v>2754243</v>
      </c>
      <c r="EK7" s="400">
        <f t="shared" ref="EK7" si="64">(EI7-EJ7)/ABS(EJ7)</f>
        <v>0.26214789326867671</v>
      </c>
      <c r="EL7" s="403">
        <v>-6928227</v>
      </c>
      <c r="EM7" s="399">
        <v>3138965</v>
      </c>
      <c r="EN7" s="400">
        <f t="shared" ref="EN7" si="65">(EL7-EM7)/ABS(EM7)</f>
        <v>-3.2071692420909441</v>
      </c>
      <c r="EO7" s="403">
        <v>0</v>
      </c>
      <c r="EP7" s="399">
        <v>3966660</v>
      </c>
      <c r="EQ7" s="400">
        <f t="shared" ref="EQ7" si="66">(EO7-EP7)/ABS(EP7)</f>
        <v>-1</v>
      </c>
      <c r="ER7" s="403">
        <v>6928227</v>
      </c>
      <c r="ES7" s="399">
        <v>5663757</v>
      </c>
      <c r="ET7" s="400">
        <f t="shared" ref="ET7" si="67">(ER7-ES7)/ABS(ES7)</f>
        <v>0.22325640030107224</v>
      </c>
      <c r="EU7" s="403">
        <v>0</v>
      </c>
      <c r="EV7" s="399">
        <v>8802722</v>
      </c>
      <c r="EW7" s="400">
        <f t="shared" ref="EW7" si="68">(EU7-EV7)/ABS(EV7)</f>
        <v>-1</v>
      </c>
      <c r="EX7" s="403">
        <v>0</v>
      </c>
      <c r="EY7" s="399">
        <v>12769382</v>
      </c>
      <c r="EZ7" s="400">
        <f t="shared" ref="EZ7" si="69">(EX7-EY7)/ABS(EY7)</f>
        <v>-1</v>
      </c>
    </row>
    <row r="8" spans="1:160" hidden="1" outlineLevel="1">
      <c r="A8" s="43" t="s">
        <v>6</v>
      </c>
      <c r="B8" s="44" t="s">
        <v>6</v>
      </c>
      <c r="C8" s="44" t="s">
        <v>130</v>
      </c>
      <c r="D8" s="45">
        <v>-2079884</v>
      </c>
      <c r="E8" s="45">
        <v>-1958261</v>
      </c>
      <c r="F8" s="55">
        <f t="shared" si="0"/>
        <v>6.2107655721070909E-2</v>
      </c>
      <c r="G8" s="45">
        <v>-2001540</v>
      </c>
      <c r="H8" s="45">
        <v>-1895800</v>
      </c>
      <c r="I8" s="55">
        <f t="shared" si="1"/>
        <v>5.5775925730562337E-2</v>
      </c>
      <c r="J8" s="45">
        <v>-2084915</v>
      </c>
      <c r="K8" s="45">
        <v>-1875403</v>
      </c>
      <c r="L8" s="55">
        <f t="shared" si="2"/>
        <v>0.11171572190083934</v>
      </c>
      <c r="M8" s="45">
        <v>-2369339</v>
      </c>
      <c r="N8" s="45">
        <v>-2267193</v>
      </c>
      <c r="O8" s="55">
        <f t="shared" si="3"/>
        <v>4.5053949972499119E-2</v>
      </c>
      <c r="P8" s="45">
        <v>-4081424</v>
      </c>
      <c r="Q8" s="45">
        <v>-3854061</v>
      </c>
      <c r="R8" s="55">
        <f t="shared" si="4"/>
        <v>5.8993098448623327E-2</v>
      </c>
      <c r="S8" s="45">
        <v>-6166339</v>
      </c>
      <c r="T8" s="45">
        <v>-5729464</v>
      </c>
      <c r="U8" s="55">
        <f t="shared" si="5"/>
        <v>7.6250588187655843E-2</v>
      </c>
      <c r="V8" s="45">
        <v>-8535678</v>
      </c>
      <c r="W8" s="45">
        <v>-7996657</v>
      </c>
      <c r="X8" s="55">
        <f t="shared" si="6"/>
        <v>6.740579219541365E-2</v>
      </c>
      <c r="Y8" s="163"/>
      <c r="Z8" s="45">
        <v>-2009228</v>
      </c>
      <c r="AA8" s="45">
        <f t="shared" si="35"/>
        <v>-2079884</v>
      </c>
      <c r="AB8" s="55">
        <f t="shared" si="7"/>
        <v>-3.3971125312757811E-2</v>
      </c>
      <c r="AC8" s="45">
        <v>-1989331</v>
      </c>
      <c r="AD8" s="45">
        <f t="shared" si="36"/>
        <v>-2001540</v>
      </c>
      <c r="AE8" s="55">
        <f t="shared" si="8"/>
        <v>-6.0998031515733242E-3</v>
      </c>
      <c r="AF8" s="45">
        <v>-2048959</v>
      </c>
      <c r="AG8" s="45">
        <f t="shared" si="37"/>
        <v>-2084915</v>
      </c>
      <c r="AH8" s="55">
        <f t="shared" si="9"/>
        <v>-1.7245786998510759E-2</v>
      </c>
      <c r="AI8" s="45">
        <v>-2289195</v>
      </c>
      <c r="AJ8" s="45">
        <f t="shared" si="38"/>
        <v>-2369339</v>
      </c>
      <c r="AK8" s="55">
        <f t="shared" si="10"/>
        <v>-3.3825467778143992E-2</v>
      </c>
      <c r="AL8" s="45">
        <v>-3998559</v>
      </c>
      <c r="AM8" s="45">
        <f t="shared" si="39"/>
        <v>-4081424</v>
      </c>
      <c r="AN8" s="55">
        <f t="shared" si="11"/>
        <v>-2.0302962887462805E-2</v>
      </c>
      <c r="AO8" s="45">
        <v>-6047518</v>
      </c>
      <c r="AP8" s="45">
        <f t="shared" si="40"/>
        <v>-6166339</v>
      </c>
      <c r="AQ8" s="55">
        <f t="shared" si="12"/>
        <v>-1.9269294146818772E-2</v>
      </c>
      <c r="AR8" s="45">
        <v>-8336713</v>
      </c>
      <c r="AS8" s="45">
        <f t="shared" si="41"/>
        <v>-8535678</v>
      </c>
      <c r="AT8" s="55">
        <f t="shared" si="13"/>
        <v>-2.3309806204029671E-2</v>
      </c>
      <c r="AU8" s="56"/>
      <c r="AV8" s="45">
        <v>-2022202</v>
      </c>
      <c r="AW8" s="45">
        <f t="shared" si="42"/>
        <v>-2009228</v>
      </c>
      <c r="AX8" s="55">
        <f t="shared" si="14"/>
        <v>6.4572064494423653E-3</v>
      </c>
      <c r="AY8" s="45">
        <v>-2094753</v>
      </c>
      <c r="AZ8" s="45">
        <f t="shared" si="43"/>
        <v>-1989331</v>
      </c>
      <c r="BA8" s="55">
        <f t="shared" si="15"/>
        <v>5.2993694865258734E-2</v>
      </c>
      <c r="BB8" s="45">
        <v>-2072591</v>
      </c>
      <c r="BC8" s="45">
        <f t="shared" si="44"/>
        <v>-2048959</v>
      </c>
      <c r="BD8" s="55">
        <f t="shared" si="16"/>
        <v>1.1533661727735955E-2</v>
      </c>
      <c r="BE8" s="49">
        <v>-2348160</v>
      </c>
      <c r="BF8" s="45">
        <f t="shared" si="45"/>
        <v>-2289195</v>
      </c>
      <c r="BG8" s="55">
        <f t="shared" si="17"/>
        <v>2.5757962952042135E-2</v>
      </c>
      <c r="BH8" s="45">
        <v>-4116955</v>
      </c>
      <c r="BI8" s="45">
        <f t="shared" si="46"/>
        <v>-3998559</v>
      </c>
      <c r="BJ8" s="55">
        <f t="shared" si="18"/>
        <v>2.9609666882494334E-2</v>
      </c>
      <c r="BK8" s="45">
        <v>-6189546</v>
      </c>
      <c r="BL8" s="45">
        <f t="shared" si="47"/>
        <v>-6047518</v>
      </c>
      <c r="BM8" s="55">
        <f t="shared" si="19"/>
        <v>2.348533729043889E-2</v>
      </c>
      <c r="BN8" s="45">
        <v>-8537706</v>
      </c>
      <c r="BO8" s="45">
        <f t="shared" si="48"/>
        <v>-8336713</v>
      </c>
      <c r="BP8" s="55">
        <f t="shared" si="20"/>
        <v>2.4109382198955309E-2</v>
      </c>
      <c r="BQ8" s="57"/>
      <c r="BR8" s="49">
        <f t="shared" si="49"/>
        <v>-2107524</v>
      </c>
      <c r="BS8" s="45">
        <v>-2022202</v>
      </c>
      <c r="BT8" s="55">
        <f t="shared" si="21"/>
        <v>4.2192619728395053E-2</v>
      </c>
      <c r="BU8" s="49">
        <f t="shared" si="50"/>
        <v>-2179594</v>
      </c>
      <c r="BV8" s="45">
        <v>-2094753</v>
      </c>
      <c r="BW8" s="55">
        <f t="shared" si="22"/>
        <v>4.0501672512224696E-2</v>
      </c>
      <c r="BX8" s="49">
        <f t="shared" si="51"/>
        <v>-2179675</v>
      </c>
      <c r="BY8" s="45">
        <v>-2072591</v>
      </c>
      <c r="BZ8" s="55">
        <f t="shared" si="23"/>
        <v>5.1666730194235067E-2</v>
      </c>
      <c r="CA8" s="49">
        <f t="shared" si="52"/>
        <v>-2463529</v>
      </c>
      <c r="CB8" s="45">
        <v>-2348160</v>
      </c>
      <c r="CC8" s="55">
        <f t="shared" si="24"/>
        <v>4.913166053420559E-2</v>
      </c>
      <c r="CD8" s="49">
        <f t="shared" si="53"/>
        <v>-4287118</v>
      </c>
      <c r="CE8" s="45">
        <v>-4116955</v>
      </c>
      <c r="CF8" s="55">
        <f t="shared" si="25"/>
        <v>4.133224676976055E-2</v>
      </c>
      <c r="CG8" s="49">
        <f t="shared" si="54"/>
        <v>-6466793</v>
      </c>
      <c r="CH8" s="45">
        <v>-6189546</v>
      </c>
      <c r="CI8" s="55">
        <f t="shared" si="26"/>
        <v>4.4792784478861591E-2</v>
      </c>
      <c r="CJ8" s="49">
        <f t="shared" si="55"/>
        <v>-8930322</v>
      </c>
      <c r="CK8" s="45">
        <v>-8537706</v>
      </c>
      <c r="CL8" s="55">
        <f t="shared" si="27"/>
        <v>4.5986123204523555E-2</v>
      </c>
      <c r="CM8" s="57"/>
      <c r="CN8" s="49">
        <v>-2363688</v>
      </c>
      <c r="CO8" s="45">
        <v>-2107524</v>
      </c>
      <c r="CP8" s="55">
        <f t="shared" si="28"/>
        <v>0.12154737027905727</v>
      </c>
      <c r="CQ8" s="49">
        <v>-2195533</v>
      </c>
      <c r="CR8" s="45">
        <v>-2179594</v>
      </c>
      <c r="CS8" s="55">
        <f t="shared" si="29"/>
        <v>7.3128298205995534E-3</v>
      </c>
      <c r="CT8" s="49">
        <v>-2149690</v>
      </c>
      <c r="CU8" s="45">
        <v>-2179675</v>
      </c>
      <c r="CV8" s="55">
        <f t="shared" si="30"/>
        <v>-1.3756638030899103E-2</v>
      </c>
      <c r="CW8" s="49">
        <v>-2636146</v>
      </c>
      <c r="CX8" s="45">
        <v>-2463529</v>
      </c>
      <c r="CY8" s="55">
        <f t="shared" si="31"/>
        <v>7.0068994519650471E-2</v>
      </c>
      <c r="CZ8" s="49">
        <v>-4559221</v>
      </c>
      <c r="DA8" s="45">
        <v>-4287118</v>
      </c>
      <c r="DB8" s="55">
        <f t="shared" si="32"/>
        <v>6.3469911488323927E-2</v>
      </c>
      <c r="DC8" s="49">
        <v>-6708911</v>
      </c>
      <c r="DD8" s="45">
        <v>-6466793</v>
      </c>
      <c r="DE8" s="55">
        <f t="shared" si="33"/>
        <v>3.744019640028682E-2</v>
      </c>
      <c r="DF8" s="49">
        <v>-9345057</v>
      </c>
      <c r="DG8" s="45">
        <v>-8930322</v>
      </c>
      <c r="DH8" s="55">
        <f t="shared" si="34"/>
        <v>4.6441214549710529E-2</v>
      </c>
      <c r="DI8" s="104"/>
      <c r="DJ8" s="49">
        <v>-2222299</v>
      </c>
      <c r="DK8" s="45">
        <v>-2363688</v>
      </c>
      <c r="DL8" s="46">
        <f t="shared" ref="DL8:DL9" si="70">IF(AND(DJ8&lt;0,DK8&lt;0),((DJ8-DK8)/DK8),((DJ8-DK8)/ABS(DK8)))</f>
        <v>-5.9817116302997686E-2</v>
      </c>
      <c r="DM8" s="49">
        <v>-2129226</v>
      </c>
      <c r="DN8" s="45">
        <v>-2195533</v>
      </c>
      <c r="DO8" s="46">
        <f t="shared" ref="DO8:DO9" si="71">IF(AND(DM8&lt;0,DN8&lt;0),((DM8-DN8)/DN8),((DM8-DN8)/ABS(DN8)))</f>
        <v>-3.020086694210472E-2</v>
      </c>
      <c r="DP8" s="49">
        <v>-2452314</v>
      </c>
      <c r="DQ8" s="45">
        <v>-2149690</v>
      </c>
      <c r="DR8" s="46">
        <f t="shared" ref="DR8:DR9" si="72">IF(AND(DP8&lt;0,DQ8&lt;0),((DP8-DQ8)/DQ8),((DP8-DQ8)/ABS(DQ8)))</f>
        <v>0.14077564672115514</v>
      </c>
      <c r="DS8" s="49">
        <v>-3040326</v>
      </c>
      <c r="DT8" s="45">
        <v>-2636146</v>
      </c>
      <c r="DU8" s="46">
        <f t="shared" ref="DU8:DU9" si="73">IF(AND(DS8&lt;0,DT8&lt;0),((DS8-DT8)/DT8),((DS8-DT8)/ABS(DT8)))</f>
        <v>0.15332231219363418</v>
      </c>
      <c r="DV8" s="49">
        <v>-4351525</v>
      </c>
      <c r="DW8" s="45">
        <v>-4559221</v>
      </c>
      <c r="DX8" s="46">
        <f t="shared" ref="DX8:DX9" si="74">IF(AND(DV8&lt;0,DW8&lt;0),((DV8-DW8)/DW8),((DV8-DW8)/ABS(DW8)))</f>
        <v>-4.5555150759307349E-2</v>
      </c>
      <c r="DY8" s="49">
        <v>-6803839</v>
      </c>
      <c r="DZ8" s="45">
        <v>-6708911</v>
      </c>
      <c r="EA8" s="46">
        <f t="shared" ref="EA8:EA9" si="75">IF(AND(DY8&lt;0,DZ8&lt;0),((DY8-DZ8)/DZ8),((DY8-DZ8)/ABS(DZ8)))</f>
        <v>1.414953932165742E-2</v>
      </c>
      <c r="EB8" s="49">
        <v>-9844165</v>
      </c>
      <c r="EC8" s="45">
        <v>-9345057</v>
      </c>
      <c r="ED8" s="46">
        <f t="shared" ref="ED8:ED9" si="76">IF(AND(EB8&lt;0,EC8&lt;0),((EB8-EC8)/EC8),((EB8-EC8)/ABS(EC8)))</f>
        <v>5.3408770005362191E-2</v>
      </c>
      <c r="EF8" s="49">
        <v>-2696278</v>
      </c>
      <c r="EG8" s="45">
        <v>-2222299</v>
      </c>
      <c r="EH8" s="46">
        <f t="shared" ref="EH8:EH9" si="77">IF(AND(EF8&lt;0,EG8&lt;0),((EF8-EG8)/EG8),((EF8-EG8)/ABS(EG8)))</f>
        <v>0.21328318106609417</v>
      </c>
      <c r="EI8" s="49">
        <v>-2735369</v>
      </c>
      <c r="EJ8" s="45">
        <v>-2129226</v>
      </c>
      <c r="EK8" s="46">
        <f t="shared" ref="EK8:EK9" si="78">IF(AND(EI8&lt;0,EJ8&lt;0),((EI8-EJ8)/EJ8),((EI8-EJ8)/ABS(EJ8)))</f>
        <v>0.28467762463918811</v>
      </c>
      <c r="EL8" s="49">
        <v>5431647</v>
      </c>
      <c r="EM8" s="45">
        <v>-2452314</v>
      </c>
      <c r="EN8" s="46">
        <f t="shared" ref="EN8:EN9" si="79">IF(AND(EL8&lt;0,EM8&lt;0),((EL8-EM8)/EM8),((EL8-EM8)/ABS(EM8)))</f>
        <v>3.2149068186211065</v>
      </c>
      <c r="EO8" s="49">
        <v>0</v>
      </c>
      <c r="EP8" s="45">
        <v>-3040326</v>
      </c>
      <c r="EQ8" s="46">
        <f t="shared" ref="EQ8:EQ9" si="80">IF(AND(EO8&lt;0,EP8&lt;0),((EO8-EP8)/EP8),((EO8-EP8)/ABS(EP8)))</f>
        <v>1</v>
      </c>
      <c r="ER8" s="49">
        <v>-5431647</v>
      </c>
      <c r="ES8" s="45">
        <v>-4351525</v>
      </c>
      <c r="ET8" s="46">
        <f t="shared" ref="ET8:ET9" si="81">IF(AND(ER8&lt;0,ES8&lt;0),((ER8-ES8)/ES8),((ER8-ES8)/ABS(ES8)))</f>
        <v>0.24821688948127379</v>
      </c>
      <c r="EU8" s="49">
        <v>0</v>
      </c>
      <c r="EV8" s="45">
        <v>-6803839</v>
      </c>
      <c r="EW8" s="46">
        <f t="shared" ref="EW8:EW9" si="82">IF(AND(EU8&lt;0,EV8&lt;0),((EU8-EV8)/EV8),((EU8-EV8)/ABS(EV8)))</f>
        <v>1</v>
      </c>
      <c r="EX8" s="49">
        <v>0</v>
      </c>
      <c r="EY8" s="45">
        <v>-9844165</v>
      </c>
      <c r="EZ8" s="46">
        <f t="shared" ref="EZ8:EZ9" si="83">IF(AND(EX8&lt;0,EY8&lt;0),((EX8-EY8)/EY8),((EX8-EY8)/ABS(EY8)))</f>
        <v>1</v>
      </c>
    </row>
    <row r="9" spans="1:160" hidden="1" outlineLevel="1">
      <c r="A9" s="43" t="s">
        <v>97</v>
      </c>
      <c r="B9" s="44" t="s">
        <v>207</v>
      </c>
      <c r="C9" s="44" t="s">
        <v>98</v>
      </c>
      <c r="D9" s="45">
        <v>0</v>
      </c>
      <c r="E9" s="45">
        <v>0</v>
      </c>
      <c r="F9" s="55" t="str">
        <f>IFERROR(IF((ABS((D9/E9)-1))&lt;100%,(D9/E9)-1,"N/A"),"N/A")</f>
        <v>N/A</v>
      </c>
      <c r="G9" s="45">
        <v>0</v>
      </c>
      <c r="H9" s="45">
        <v>0</v>
      </c>
      <c r="I9" s="55" t="str">
        <f>IFERROR(IF((ABS((G9/H9)-1))&lt;100%,(G9/H9)-1,"N/A"),"N/A")</f>
        <v>N/A</v>
      </c>
      <c r="J9" s="45">
        <v>0</v>
      </c>
      <c r="K9" s="45">
        <v>0</v>
      </c>
      <c r="L9" s="55" t="str">
        <f>IFERROR(IF((ABS((J9/K9)-1))&lt;100%,(J9/K9)-1,"N/A"),"N/A")</f>
        <v>N/A</v>
      </c>
      <c r="M9" s="45">
        <v>0</v>
      </c>
      <c r="N9" s="45">
        <v>0</v>
      </c>
      <c r="O9" s="55" t="str">
        <f>IFERROR(IF((ABS((M9/N9)-1))&lt;100%,(M9/N9)-1,"N/A"),"N/A")</f>
        <v>N/A</v>
      </c>
      <c r="P9" s="45">
        <v>0</v>
      </c>
      <c r="Q9" s="45">
        <v>0</v>
      </c>
      <c r="R9" s="55" t="str">
        <f>IFERROR(IF((ABS((P9/Q9)-1))&lt;100%,(P9/Q9)-1,"N/A"),"N/A")</f>
        <v>N/A</v>
      </c>
      <c r="S9" s="45">
        <v>0</v>
      </c>
      <c r="T9" s="45">
        <v>0</v>
      </c>
      <c r="U9" s="55" t="str">
        <f>IFERROR(IF((ABS((S9/T9)-1))&lt;100%,(S9/T9)-1,"N/A"),"N/A")</f>
        <v>N/A</v>
      </c>
      <c r="V9" s="45">
        <v>0</v>
      </c>
      <c r="W9" s="45">
        <v>0</v>
      </c>
      <c r="X9" s="55" t="str">
        <f>IFERROR(IF((ABS((V9/W9)-1))&lt;100%,(V9/W9)-1,"N/A"),"N/A")</f>
        <v>N/A</v>
      </c>
      <c r="Y9" s="163"/>
      <c r="Z9" s="45">
        <v>0</v>
      </c>
      <c r="AA9" s="45">
        <f t="shared" si="35"/>
        <v>0</v>
      </c>
      <c r="AB9" s="55" t="str">
        <f>IFERROR(IF((ABS((Z9/AA9)-1))&lt;100%,(Z9/AA9)-1,"N/A"),"N/A")</f>
        <v>N/A</v>
      </c>
      <c r="AC9" s="45">
        <v>0</v>
      </c>
      <c r="AD9" s="45">
        <f t="shared" si="36"/>
        <v>0</v>
      </c>
      <c r="AE9" s="55" t="str">
        <f>IFERROR(IF((ABS((AC9/AD9)-1))&lt;100%,(AC9/AD9)-1,"N/A"),"N/A")</f>
        <v>N/A</v>
      </c>
      <c r="AF9" s="45">
        <v>0</v>
      </c>
      <c r="AG9" s="45">
        <f t="shared" si="37"/>
        <v>0</v>
      </c>
      <c r="AH9" s="55" t="str">
        <f>IFERROR(IF((ABS((AF9/AG9)-1))&lt;100%,(AF9/AG9)-1,"N/A"),"N/A")</f>
        <v>N/A</v>
      </c>
      <c r="AI9" s="45">
        <v>0</v>
      </c>
      <c r="AJ9" s="45">
        <f t="shared" si="38"/>
        <v>0</v>
      </c>
      <c r="AK9" s="55" t="str">
        <f>IFERROR(IF((ABS((AI9/AJ9)-1))&lt;100%,(AI9/AJ9)-1,"N/A"),"N/A")</f>
        <v>N/A</v>
      </c>
      <c r="AL9" s="45">
        <v>0</v>
      </c>
      <c r="AM9" s="45">
        <f t="shared" si="39"/>
        <v>0</v>
      </c>
      <c r="AN9" s="55" t="str">
        <f>IFERROR(IF((ABS((AL9/AM9)-1))&lt;100%,(AL9/AM9)-1,"N/A"),"N/A")</f>
        <v>N/A</v>
      </c>
      <c r="AO9" s="45">
        <v>0</v>
      </c>
      <c r="AP9" s="45">
        <f t="shared" si="40"/>
        <v>0</v>
      </c>
      <c r="AQ9" s="55" t="str">
        <f>IFERROR(IF((ABS((AO9/AP9)-1))&lt;100%,(AO9/AP9)-1,"N/A"),"N/A")</f>
        <v>N/A</v>
      </c>
      <c r="AR9" s="45">
        <v>0</v>
      </c>
      <c r="AS9" s="45">
        <f t="shared" si="41"/>
        <v>0</v>
      </c>
      <c r="AT9" s="55" t="str">
        <f>IFERROR(IF((ABS((AR9/AS9)-1))&lt;100%,(AR9/AS9)-1,"N/A"),"N/A")</f>
        <v>N/A</v>
      </c>
      <c r="AU9" s="56"/>
      <c r="AV9" s="45">
        <v>-10858</v>
      </c>
      <c r="AW9" s="45">
        <f t="shared" si="42"/>
        <v>0</v>
      </c>
      <c r="AX9" s="55" t="str">
        <f>IFERROR(IF((ABS((AV9/AW9)-1))&lt;100%,(AV9/AW9)-1,"N/A"),"N/A")</f>
        <v>N/A</v>
      </c>
      <c r="AY9" s="45">
        <v>-13210</v>
      </c>
      <c r="AZ9" s="45">
        <f t="shared" si="43"/>
        <v>0</v>
      </c>
      <c r="BA9" s="55" t="str">
        <f>IFERROR(IF((ABS((AY9/AZ9)-1))&lt;100%,(AY9/AZ9)-1,"N/A"),"N/A")</f>
        <v>N/A</v>
      </c>
      <c r="BB9" s="45">
        <v>-11491</v>
      </c>
      <c r="BC9" s="45">
        <f t="shared" si="44"/>
        <v>0</v>
      </c>
      <c r="BD9" s="55" t="str">
        <f>IFERROR(IF((ABS((BB9/BC9)-1))&lt;100%,(BB9/BC9)-1,"N/A"),"N/A")</f>
        <v>N/A</v>
      </c>
      <c r="BE9" s="49">
        <v>-11831</v>
      </c>
      <c r="BF9" s="45">
        <f t="shared" si="45"/>
        <v>0</v>
      </c>
      <c r="BG9" s="55" t="str">
        <f>IFERROR(IF((ABS((BE9/BF9)-1))&lt;100%,(BE9/BF9)-1,"N/A"),"N/A")</f>
        <v>N/A</v>
      </c>
      <c r="BH9" s="45">
        <v>-24068</v>
      </c>
      <c r="BI9" s="45">
        <f t="shared" si="46"/>
        <v>0</v>
      </c>
      <c r="BJ9" s="55" t="str">
        <f>IFERROR(IF((ABS((BH9/BI9)-1))&lt;100%,(BH9/BI9)-1,"N/A"),"N/A")</f>
        <v>N/A</v>
      </c>
      <c r="BK9" s="45">
        <v>-35559</v>
      </c>
      <c r="BL9" s="45">
        <f t="shared" si="47"/>
        <v>0</v>
      </c>
      <c r="BM9" s="55" t="str">
        <f>IFERROR(IF((ABS((BK9/BL9)-1))&lt;100%,(BK9/BL9)-1,"N/A"),"N/A")</f>
        <v>N/A</v>
      </c>
      <c r="BN9" s="45">
        <v>-47390</v>
      </c>
      <c r="BO9" s="45">
        <f t="shared" si="48"/>
        <v>0</v>
      </c>
      <c r="BP9" s="55" t="str">
        <f>IFERROR(IF((ABS((BN9/BO9)-1))&lt;100%,(BN9/BO9)-1,"N/A"),"N/A")</f>
        <v>N/A</v>
      </c>
      <c r="BQ9" s="57"/>
      <c r="BR9" s="49">
        <f t="shared" si="49"/>
        <v>-10852</v>
      </c>
      <c r="BS9" s="45">
        <v>-10858</v>
      </c>
      <c r="BT9" s="55">
        <f>IFERROR(IF((ABS((BR9/BS9)-1))&lt;100%,(BR9/BS9)-1,"N/A"),"N/A")</f>
        <v>-5.5258795358259505E-4</v>
      </c>
      <c r="BU9" s="49">
        <f t="shared" si="50"/>
        <v>-13543</v>
      </c>
      <c r="BV9" s="45">
        <v>-13210</v>
      </c>
      <c r="BW9" s="55">
        <f>IFERROR(IF((ABS((BU9/BV9)-1))&lt;100%,(BU9/BV9)-1,"N/A"),"N/A")</f>
        <v>2.5208175624526818E-2</v>
      </c>
      <c r="BX9" s="49">
        <f t="shared" si="51"/>
        <v>-13055</v>
      </c>
      <c r="BY9" s="45">
        <v>-11491</v>
      </c>
      <c r="BZ9" s="55">
        <f>IFERROR(IF((ABS((BX9/BY9)-1))&lt;100%,(BX9/BY9)-1,"N/A"),"N/A")</f>
        <v>0.13610651814463504</v>
      </c>
      <c r="CA9" s="49">
        <f t="shared" si="52"/>
        <v>-15037</v>
      </c>
      <c r="CB9" s="45">
        <v>-11831</v>
      </c>
      <c r="CC9" s="55">
        <f>IFERROR(IF((ABS((CA9/CB9)-1))&lt;100%,(CA9/CB9)-1,"N/A"),"N/A")</f>
        <v>0.27098301073451103</v>
      </c>
      <c r="CD9" s="49">
        <f t="shared" si="53"/>
        <v>-24395</v>
      </c>
      <c r="CE9" s="45">
        <v>-24068</v>
      </c>
      <c r="CF9" s="55">
        <f>IFERROR(IF((ABS((CD9/CE9)-1))&lt;100%,(CD9/CE9)-1,"N/A"),"N/A")</f>
        <v>1.3586504902775465E-2</v>
      </c>
      <c r="CG9" s="49">
        <f t="shared" si="54"/>
        <v>-37450</v>
      </c>
      <c r="CH9" s="45">
        <v>-35559</v>
      </c>
      <c r="CI9" s="55">
        <f>IFERROR(IF((ABS((CG9/CH9)-1))&lt;100%,(CG9/CH9)-1,"N/A"),"N/A")</f>
        <v>5.3179223262746378E-2</v>
      </c>
      <c r="CJ9" s="49">
        <f t="shared" si="55"/>
        <v>-52487</v>
      </c>
      <c r="CK9" s="45">
        <v>-47390</v>
      </c>
      <c r="CL9" s="55">
        <f>IFERROR(IF((ABS((CJ9/CK9)-1))&lt;100%,(CJ9/CK9)-1,"N/A"),"N/A")</f>
        <v>0.10755433635788147</v>
      </c>
      <c r="CM9" s="57"/>
      <c r="CN9" s="49">
        <v>-13410</v>
      </c>
      <c r="CO9" s="45">
        <v>-10852</v>
      </c>
      <c r="CP9" s="55">
        <f>IFERROR(IF((ABS((CN9/CO9)-1))&lt;100%,(CN9/CO9)-1,"N/A"),"N/A")</f>
        <v>0.23571691854036114</v>
      </c>
      <c r="CQ9" s="49">
        <v>-14935</v>
      </c>
      <c r="CR9" s="45">
        <v>-13543</v>
      </c>
      <c r="CS9" s="55">
        <f>IFERROR(IF((ABS((CQ9/CR9)-1))&lt;100%,(CQ9/CR9)-1,"N/A"),"N/A")</f>
        <v>0.10278372591006435</v>
      </c>
      <c r="CT9" s="49">
        <v>-20881</v>
      </c>
      <c r="CU9" s="45">
        <v>-13055</v>
      </c>
      <c r="CV9" s="55">
        <f t="shared" si="30"/>
        <v>0.59946380697050938</v>
      </c>
      <c r="CW9" s="49">
        <v>-13287</v>
      </c>
      <c r="CX9" s="45">
        <v>-15037</v>
      </c>
      <c r="CY9" s="55">
        <f t="shared" si="31"/>
        <v>-0.11637959699408126</v>
      </c>
      <c r="CZ9" s="49">
        <v>-28345</v>
      </c>
      <c r="DA9" s="45">
        <v>-24395</v>
      </c>
      <c r="DB9" s="55">
        <f>IFERROR(IF((ABS((CZ9/DA9)-1))&lt;100%,(CZ9/DA9)-1,"N/A"),"N/A")</f>
        <v>0.16191842590694816</v>
      </c>
      <c r="DC9" s="49">
        <v>-49226</v>
      </c>
      <c r="DD9" s="45">
        <v>-37450</v>
      </c>
      <c r="DE9" s="55">
        <f t="shared" si="33"/>
        <v>0.31444592790387182</v>
      </c>
      <c r="DF9" s="49">
        <v>-62513</v>
      </c>
      <c r="DG9" s="45">
        <v>-52487</v>
      </c>
      <c r="DH9" s="55">
        <f t="shared" si="34"/>
        <v>0.19101872844704404</v>
      </c>
      <c r="DI9" s="104"/>
      <c r="DJ9" s="49">
        <v>-14446</v>
      </c>
      <c r="DK9" s="45">
        <v>-13410</v>
      </c>
      <c r="DL9" s="46">
        <f t="shared" si="70"/>
        <v>7.7255779269202088E-2</v>
      </c>
      <c r="DM9" s="49">
        <v>-17976</v>
      </c>
      <c r="DN9" s="45">
        <v>-14935</v>
      </c>
      <c r="DO9" s="46">
        <f t="shared" si="71"/>
        <v>0.20361566789420824</v>
      </c>
      <c r="DP9" s="49">
        <v>-17984</v>
      </c>
      <c r="DQ9" s="45">
        <v>-20881</v>
      </c>
      <c r="DR9" s="46">
        <f t="shared" si="72"/>
        <v>-0.13873856616062449</v>
      </c>
      <c r="DS9" s="49">
        <v>-19253</v>
      </c>
      <c r="DT9" s="45">
        <v>-13287</v>
      </c>
      <c r="DU9" s="46">
        <f t="shared" si="73"/>
        <v>0.44901031083013471</v>
      </c>
      <c r="DV9" s="49">
        <v>-32422</v>
      </c>
      <c r="DW9" s="45">
        <v>-28345</v>
      </c>
      <c r="DX9" s="46">
        <f t="shared" si="74"/>
        <v>0.14383489151525841</v>
      </c>
      <c r="DY9" s="49">
        <v>-50406</v>
      </c>
      <c r="DZ9" s="45">
        <v>-49226</v>
      </c>
      <c r="EA9" s="46">
        <f t="shared" si="75"/>
        <v>2.3971072197619143E-2</v>
      </c>
      <c r="EB9" s="49">
        <v>-69659</v>
      </c>
      <c r="EC9" s="45">
        <v>-62513</v>
      </c>
      <c r="ED9" s="46">
        <f t="shared" si="76"/>
        <v>0.11431222305760402</v>
      </c>
      <c r="EF9" s="49">
        <v>-20590</v>
      </c>
      <c r="EG9" s="45">
        <v>-14446</v>
      </c>
      <c r="EH9" s="46">
        <f t="shared" si="77"/>
        <v>0.42530804374913472</v>
      </c>
      <c r="EI9" s="49">
        <v>-21004</v>
      </c>
      <c r="EJ9" s="45">
        <v>-17976</v>
      </c>
      <c r="EK9" s="46">
        <f t="shared" si="78"/>
        <v>0.16844681797952826</v>
      </c>
      <c r="EL9" s="49">
        <v>41594</v>
      </c>
      <c r="EM9" s="45">
        <v>-17984</v>
      </c>
      <c r="EN9" s="46">
        <f t="shared" si="79"/>
        <v>3.3128336298932384</v>
      </c>
      <c r="EO9" s="49">
        <v>0</v>
      </c>
      <c r="EP9" s="45">
        <v>-19253</v>
      </c>
      <c r="EQ9" s="46">
        <f t="shared" si="80"/>
        <v>1</v>
      </c>
      <c r="ER9" s="49">
        <v>-41594</v>
      </c>
      <c r="ES9" s="45">
        <v>-32422</v>
      </c>
      <c r="ET9" s="46">
        <f t="shared" si="81"/>
        <v>0.28289433100980815</v>
      </c>
      <c r="EU9" s="49">
        <v>0</v>
      </c>
      <c r="EV9" s="45">
        <v>-50406</v>
      </c>
      <c r="EW9" s="46">
        <f t="shared" si="82"/>
        <v>1</v>
      </c>
      <c r="EX9" s="49">
        <v>0</v>
      </c>
      <c r="EY9" s="45">
        <v>-69659</v>
      </c>
      <c r="EZ9" s="46">
        <f t="shared" si="83"/>
        <v>1</v>
      </c>
    </row>
    <row r="10" spans="1:160" collapsed="1">
      <c r="A10" s="81" t="s">
        <v>7</v>
      </c>
      <c r="B10" s="418" t="s">
        <v>7</v>
      </c>
      <c r="C10" s="418" t="s">
        <v>8</v>
      </c>
      <c r="D10" s="399">
        <v>636565</v>
      </c>
      <c r="E10" s="399">
        <f>+E7+E8+E9</f>
        <v>581727</v>
      </c>
      <c r="F10" s="400">
        <f t="shared" si="0"/>
        <v>9.4267585998243142E-2</v>
      </c>
      <c r="G10" s="399">
        <v>642367</v>
      </c>
      <c r="H10" s="399">
        <v>592716</v>
      </c>
      <c r="I10" s="400">
        <f t="shared" si="1"/>
        <v>8.376861768536692E-2</v>
      </c>
      <c r="J10" s="399">
        <v>648180</v>
      </c>
      <c r="K10" s="399">
        <v>602240</v>
      </c>
      <c r="L10" s="400">
        <f t="shared" si="2"/>
        <v>7.6281880977683292E-2</v>
      </c>
      <c r="M10" s="399">
        <v>804011</v>
      </c>
      <c r="N10" s="399">
        <v>763412</v>
      </c>
      <c r="O10" s="400">
        <f t="shared" si="3"/>
        <v>5.3180982221919582E-2</v>
      </c>
      <c r="P10" s="399">
        <v>1278932</v>
      </c>
      <c r="Q10" s="399">
        <v>1173110</v>
      </c>
      <c r="R10" s="400">
        <f t="shared" si="4"/>
        <v>9.0206374508784437E-2</v>
      </c>
      <c r="S10" s="399">
        <v>1927112</v>
      </c>
      <c r="T10" s="399">
        <v>1775350</v>
      </c>
      <c r="U10" s="400">
        <f t="shared" si="5"/>
        <v>8.5482862534148163E-2</v>
      </c>
      <c r="V10" s="399">
        <v>2731123</v>
      </c>
      <c r="W10" s="399">
        <v>2538762</v>
      </c>
      <c r="X10" s="400">
        <f t="shared" si="6"/>
        <v>7.5769607391318994E-2</v>
      </c>
      <c r="Y10" s="419"/>
      <c r="Z10" s="399">
        <v>640422</v>
      </c>
      <c r="AA10" s="399">
        <f t="shared" si="35"/>
        <v>636565</v>
      </c>
      <c r="AB10" s="400">
        <f t="shared" si="7"/>
        <v>6.0590827331066244E-3</v>
      </c>
      <c r="AC10" s="399">
        <v>603753</v>
      </c>
      <c r="AD10" s="399">
        <f t="shared" si="36"/>
        <v>642367</v>
      </c>
      <c r="AE10" s="400">
        <f t="shared" si="8"/>
        <v>-6.0112054324085729E-2</v>
      </c>
      <c r="AF10" s="399">
        <v>595025</v>
      </c>
      <c r="AG10" s="399">
        <f t="shared" si="37"/>
        <v>648180</v>
      </c>
      <c r="AH10" s="400">
        <f t="shared" si="9"/>
        <v>-8.2006541392822929E-2</v>
      </c>
      <c r="AI10" s="399">
        <v>729045</v>
      </c>
      <c r="AJ10" s="399">
        <f t="shared" si="38"/>
        <v>804011</v>
      </c>
      <c r="AK10" s="400">
        <f t="shared" si="10"/>
        <v>-9.3240017860452107E-2</v>
      </c>
      <c r="AL10" s="399">
        <v>1244175</v>
      </c>
      <c r="AM10" s="399">
        <f t="shared" si="39"/>
        <v>1278932</v>
      </c>
      <c r="AN10" s="400">
        <f t="shared" si="11"/>
        <v>-2.7176581710364633E-2</v>
      </c>
      <c r="AO10" s="399">
        <v>1839200</v>
      </c>
      <c r="AP10" s="399">
        <f t="shared" si="40"/>
        <v>1927112</v>
      </c>
      <c r="AQ10" s="400">
        <f t="shared" si="12"/>
        <v>-4.5618521393670952E-2</v>
      </c>
      <c r="AR10" s="399">
        <v>2568245</v>
      </c>
      <c r="AS10" s="399">
        <f t="shared" si="41"/>
        <v>2731123</v>
      </c>
      <c r="AT10" s="400">
        <f t="shared" si="13"/>
        <v>-5.9637738761674219E-2</v>
      </c>
      <c r="AU10" s="401"/>
      <c r="AV10" s="399">
        <v>618275</v>
      </c>
      <c r="AW10" s="399">
        <f t="shared" si="42"/>
        <v>640422</v>
      </c>
      <c r="AX10" s="400">
        <f t="shared" si="14"/>
        <v>-3.4581885069532303E-2</v>
      </c>
      <c r="AY10" s="399">
        <v>526493</v>
      </c>
      <c r="AZ10" s="399">
        <f t="shared" si="43"/>
        <v>603753</v>
      </c>
      <c r="BA10" s="400">
        <f t="shared" si="15"/>
        <v>-0.12796623784892169</v>
      </c>
      <c r="BB10" s="399">
        <v>572155</v>
      </c>
      <c r="BC10" s="399">
        <f t="shared" si="44"/>
        <v>595025</v>
      </c>
      <c r="BD10" s="400">
        <f t="shared" si="16"/>
        <v>-3.843535985882951E-2</v>
      </c>
      <c r="BE10" s="403">
        <v>719116</v>
      </c>
      <c r="BF10" s="399">
        <f t="shared" si="45"/>
        <v>729045</v>
      </c>
      <c r="BG10" s="400">
        <f t="shared" si="17"/>
        <v>-1.3619186744302514E-2</v>
      </c>
      <c r="BH10" s="399">
        <v>1144768</v>
      </c>
      <c r="BI10" s="399">
        <f t="shared" si="46"/>
        <v>1244175</v>
      </c>
      <c r="BJ10" s="400">
        <f t="shared" si="18"/>
        <v>-7.9897924327365533E-2</v>
      </c>
      <c r="BK10" s="399">
        <v>1716923</v>
      </c>
      <c r="BL10" s="399">
        <f t="shared" si="47"/>
        <v>1839200</v>
      </c>
      <c r="BM10" s="400">
        <f t="shared" si="19"/>
        <v>-6.6483797303175329E-2</v>
      </c>
      <c r="BN10" s="399">
        <v>2436039</v>
      </c>
      <c r="BO10" s="399">
        <f t="shared" si="48"/>
        <v>2568245</v>
      </c>
      <c r="BP10" s="400">
        <f t="shared" si="20"/>
        <v>-5.1477176048235318E-2</v>
      </c>
      <c r="BQ10" s="402"/>
      <c r="BR10" s="403">
        <f t="shared" si="49"/>
        <v>612454</v>
      </c>
      <c r="BS10" s="399">
        <v>618275</v>
      </c>
      <c r="BT10" s="400">
        <f t="shared" si="21"/>
        <v>-9.4149043710323177E-3</v>
      </c>
      <c r="BU10" s="403">
        <f t="shared" si="50"/>
        <v>513119</v>
      </c>
      <c r="BV10" s="399">
        <v>526493</v>
      </c>
      <c r="BW10" s="400">
        <f t="shared" si="22"/>
        <v>-2.5402047130731131E-2</v>
      </c>
      <c r="BX10" s="403">
        <f t="shared" si="51"/>
        <v>598402</v>
      </c>
      <c r="BY10" s="399">
        <v>572155</v>
      </c>
      <c r="BZ10" s="400">
        <f t="shared" si="23"/>
        <v>4.5873932762975134E-2</v>
      </c>
      <c r="CA10" s="403">
        <f t="shared" si="52"/>
        <v>777488</v>
      </c>
      <c r="CB10" s="399">
        <v>719116</v>
      </c>
      <c r="CC10" s="400">
        <f t="shared" si="24"/>
        <v>8.1171883256665023E-2</v>
      </c>
      <c r="CD10" s="403">
        <f t="shared" si="53"/>
        <v>1125573</v>
      </c>
      <c r="CE10" s="399">
        <v>1144768</v>
      </c>
      <c r="CF10" s="400">
        <f t="shared" si="25"/>
        <v>-1.676758959020519E-2</v>
      </c>
      <c r="CG10" s="403">
        <f t="shared" si="54"/>
        <v>1723975</v>
      </c>
      <c r="CH10" s="399">
        <v>1716923</v>
      </c>
      <c r="CI10" s="400">
        <f t="shared" si="26"/>
        <v>4.1073478542719144E-3</v>
      </c>
      <c r="CJ10" s="403">
        <f t="shared" si="55"/>
        <v>2501463</v>
      </c>
      <c r="CK10" s="399">
        <v>2436039</v>
      </c>
      <c r="CL10" s="400">
        <f t="shared" si="27"/>
        <v>2.6856712885138467E-2</v>
      </c>
      <c r="CM10" s="402"/>
      <c r="CN10" s="403">
        <v>612189</v>
      </c>
      <c r="CO10" s="399">
        <v>612454</v>
      </c>
      <c r="CP10" s="400">
        <f t="shared" ref="CP10" si="84">IF((ABS((CN10/CO10)-1))&lt;100%,(CN10/CO10)-1,"N/A")</f>
        <v>-4.3268555679287779E-4</v>
      </c>
      <c r="CQ10" s="403">
        <v>588559</v>
      </c>
      <c r="CR10" s="399">
        <v>513119</v>
      </c>
      <c r="CS10" s="400">
        <f t="shared" ref="CS10" si="85">IF((ABS((CQ10/CR10)-1))&lt;100%,(CQ10/CR10)-1,"N/A")</f>
        <v>0.14702242559718126</v>
      </c>
      <c r="CT10" s="403">
        <v>575972</v>
      </c>
      <c r="CU10" s="399">
        <v>598402</v>
      </c>
      <c r="CV10" s="400">
        <f t="shared" si="30"/>
        <v>-3.7483163492100631E-2</v>
      </c>
      <c r="CW10" s="403">
        <v>778050</v>
      </c>
      <c r="CX10" s="399">
        <v>777488</v>
      </c>
      <c r="CY10" s="400">
        <f t="shared" si="31"/>
        <v>7.2284073837795566E-4</v>
      </c>
      <c r="CZ10" s="403">
        <v>1200748</v>
      </c>
      <c r="DA10" s="399">
        <v>1125573</v>
      </c>
      <c r="DB10" s="400">
        <f t="shared" ref="DB10" si="86">IF((ABS((CZ10/DA10)-1))&lt;100%,(CZ10/DA10)-1,"N/A")</f>
        <v>6.6788204763262859E-2</v>
      </c>
      <c r="DC10" s="403">
        <v>1776720</v>
      </c>
      <c r="DD10" s="399">
        <v>1723975</v>
      </c>
      <c r="DE10" s="400">
        <f t="shared" si="33"/>
        <v>3.059499122667092E-2</v>
      </c>
      <c r="DF10" s="403">
        <v>2554770</v>
      </c>
      <c r="DG10" s="399">
        <v>2501463</v>
      </c>
      <c r="DH10" s="400">
        <f t="shared" ref="DH10" si="87">IF(AND(DF10&lt;0,DG10&lt;0),((DF10-DG10)/DG10),((DF10-DG10)/ABS(DG10)))</f>
        <v>2.1310329195354877E-2</v>
      </c>
      <c r="DI10" s="104"/>
      <c r="DJ10" s="403">
        <v>672769</v>
      </c>
      <c r="DK10" s="399">
        <v>612189</v>
      </c>
      <c r="DL10" s="400">
        <f t="shared" si="56"/>
        <v>9.8956368049736274E-2</v>
      </c>
      <c r="DM10" s="403">
        <v>607041</v>
      </c>
      <c r="DN10" s="399">
        <v>588559</v>
      </c>
      <c r="DO10" s="400">
        <f t="shared" si="57"/>
        <v>3.1402119413686647E-2</v>
      </c>
      <c r="DP10" s="403">
        <v>668667</v>
      </c>
      <c r="DQ10" s="399">
        <v>575972</v>
      </c>
      <c r="DR10" s="400">
        <f t="shared" si="58"/>
        <v>0.1609366427534672</v>
      </c>
      <c r="DS10" s="403">
        <v>907081</v>
      </c>
      <c r="DT10" s="399">
        <v>778050</v>
      </c>
      <c r="DU10" s="400">
        <f t="shared" si="59"/>
        <v>0.16583895636527216</v>
      </c>
      <c r="DV10" s="403">
        <v>1279810</v>
      </c>
      <c r="DW10" s="399">
        <v>1200748</v>
      </c>
      <c r="DX10" s="400">
        <f t="shared" si="60"/>
        <v>6.5843957266637124E-2</v>
      </c>
      <c r="DY10" s="403">
        <v>1948477</v>
      </c>
      <c r="DZ10" s="399">
        <v>1776720</v>
      </c>
      <c r="EA10" s="400">
        <f t="shared" si="61"/>
        <v>9.6670831644828675E-2</v>
      </c>
      <c r="EB10" s="403">
        <v>2855558</v>
      </c>
      <c r="EC10" s="399">
        <v>2554770</v>
      </c>
      <c r="ED10" s="400">
        <f t="shared" si="62"/>
        <v>0.11773584314830689</v>
      </c>
      <c r="EF10" s="403">
        <v>735097</v>
      </c>
      <c r="EG10" s="399">
        <v>672769</v>
      </c>
      <c r="EH10" s="400">
        <f t="shared" ref="EH10" si="88">(EF10-EG10)/ABS(EG10)</f>
        <v>9.2643983298873758E-2</v>
      </c>
      <c r="EI10" s="403">
        <v>719889</v>
      </c>
      <c r="EJ10" s="399">
        <v>607041</v>
      </c>
      <c r="EK10" s="400">
        <f t="shared" ref="EK10" si="89">(EI10-EJ10)/ABS(EJ10)</f>
        <v>0.18589848132168996</v>
      </c>
      <c r="EL10" s="403">
        <v>-1454986</v>
      </c>
      <c r="EM10" s="399">
        <v>668667</v>
      </c>
      <c r="EN10" s="400">
        <f t="shared" ref="EN10" si="90">(EL10-EM10)/ABS(EM10)</f>
        <v>-3.1759500618394507</v>
      </c>
      <c r="EO10" s="403">
        <v>0</v>
      </c>
      <c r="EP10" s="399">
        <v>907081</v>
      </c>
      <c r="EQ10" s="400">
        <f t="shared" ref="EQ10" si="91">(EO10-EP10)/ABS(EP10)</f>
        <v>-1</v>
      </c>
      <c r="ER10" s="403">
        <v>1454986</v>
      </c>
      <c r="ES10" s="399">
        <v>1279810</v>
      </c>
      <c r="ET10" s="400">
        <f t="shared" ref="ET10" si="92">(ER10-ES10)/ABS(ES10)</f>
        <v>0.13687656761550543</v>
      </c>
      <c r="EU10" s="403">
        <v>0</v>
      </c>
      <c r="EV10" s="399">
        <v>1948477</v>
      </c>
      <c r="EW10" s="400">
        <f t="shared" ref="EW10" si="93">(EU10-EV10)/ABS(EV10)</f>
        <v>-1</v>
      </c>
      <c r="EX10" s="403">
        <v>0</v>
      </c>
      <c r="EY10" s="399">
        <v>2855558</v>
      </c>
      <c r="EZ10" s="400">
        <f t="shared" ref="EZ10" si="94">(EX10-EY10)/ABS(EY10)</f>
        <v>-1</v>
      </c>
    </row>
    <row r="11" spans="1:160" s="66" customFormat="1">
      <c r="A11" s="58" t="s">
        <v>9</v>
      </c>
      <c r="B11" s="60" t="s">
        <v>9</v>
      </c>
      <c r="C11" s="60" t="s">
        <v>252</v>
      </c>
      <c r="D11" s="61">
        <f>IFERROR(D10/D$7,"")</f>
        <v>0.23433718063545458</v>
      </c>
      <c r="E11" s="61">
        <f>IFERROR(E10/E$7,"")</f>
        <v>0.22902745997225185</v>
      </c>
      <c r="F11" s="62">
        <f>IF((ABS((D11-E11)*10000))&lt;100,(D11-E11)*10000,"N/A")</f>
        <v>53.09720663202733</v>
      </c>
      <c r="G11" s="61">
        <f>IFERROR(G10/G$7,"")</f>
        <v>0.24296126906127938</v>
      </c>
      <c r="H11" s="61">
        <f>IFERROR(H10/H$7,"")</f>
        <v>0.23818050597223406</v>
      </c>
      <c r="I11" s="62">
        <f>IF((ABS((G11-H11)*10000))&lt;100,(G11-H11)*10000,"N/A")</f>
        <v>47.807630890453204</v>
      </c>
      <c r="J11" s="61">
        <f>IFERROR(J10/J$7,"")</f>
        <v>0.23715970355951768</v>
      </c>
      <c r="K11" s="61">
        <f>IFERROR(K10/K$7,"")</f>
        <v>0.24306972392713558</v>
      </c>
      <c r="L11" s="62">
        <f>IF((ABS((J11-K11)*10000))&lt;100,(J11-K11)*10000,"N/A")</f>
        <v>-59.100203676178964</v>
      </c>
      <c r="M11" s="61">
        <f>IFERROR(M10/M$7,"")</f>
        <v>0.25336348023382232</v>
      </c>
      <c r="N11" s="61">
        <f>IFERROR(N10/N$7,"")</f>
        <v>0.25190085807949236</v>
      </c>
      <c r="O11" s="62">
        <f>IF((ABS((M11-N11)*10000))&lt;100,(M11-N11)*10000,"N/A")</f>
        <v>14.626221543299621</v>
      </c>
      <c r="P11" s="61">
        <f>IFERROR(P10/P$7,"")</f>
        <v>0.23859086971089233</v>
      </c>
      <c r="Q11" s="61">
        <f>IFERROR(Q10/Q$7,"")</f>
        <v>0.23335390819210247</v>
      </c>
      <c r="R11" s="62">
        <f>IF((ABS((P11-Q11)*10000))&lt;100,(P11-Q11)*10000,"N/A")</f>
        <v>52.369615187898567</v>
      </c>
      <c r="S11" s="61">
        <f>IFERROR(S10/S$7,"")</f>
        <v>0.23810757611308206</v>
      </c>
      <c r="T11" s="61">
        <f>IFERROR(T10/T$7,"")</f>
        <v>0.23656149239674695</v>
      </c>
      <c r="U11" s="62">
        <f>IF((ABS((S11-T11)*10000))&lt;100,(S11-T11)*10000,"N/A")</f>
        <v>15.46083716335106</v>
      </c>
      <c r="V11" s="61">
        <f>IFERROR(V10/V$7,"")</f>
        <v>0.24240447665668366</v>
      </c>
      <c r="W11" s="61">
        <f>IFERROR(W10/W$7,"")</f>
        <v>0.24097399448469967</v>
      </c>
      <c r="X11" s="62">
        <f>IF((ABS((V11-W11)*10000))&lt;100,(V11-W11)*10000,"N/A")</f>
        <v>14.304821719839932</v>
      </c>
      <c r="Y11" s="164"/>
      <c r="Z11" s="61">
        <f>IFERROR(Z10/Z$7,"")</f>
        <v>0.24170060196629745</v>
      </c>
      <c r="AA11" s="61">
        <f t="shared" si="35"/>
        <v>0.23433718063545458</v>
      </c>
      <c r="AB11" s="62">
        <f>IF((ABS((Z11-AA11)*10000))&lt;100,(Z11-AA11)*10000,"N/A")</f>
        <v>73.634213308428613</v>
      </c>
      <c r="AC11" s="61">
        <f>IFERROR(AC10/AC$7,"")</f>
        <v>0.23283202549551035</v>
      </c>
      <c r="AD11" s="61">
        <f t="shared" si="36"/>
        <v>0.24296126906127938</v>
      </c>
      <c r="AE11" s="62" t="str">
        <f>IF((ABS((AC11-AD11)*10000))&lt;100,(AC11-AD11)*10000,"N/A")</f>
        <v>N/A</v>
      </c>
      <c r="AF11" s="61">
        <f>IFERROR(AF10/AF$7,"")</f>
        <v>0.22504863872096048</v>
      </c>
      <c r="AG11" s="61">
        <f t="shared" si="37"/>
        <v>0.23715970355951768</v>
      </c>
      <c r="AH11" s="62" t="str">
        <f>IF((ABS((AF11-AG11)*10000))&lt;100,(AF11-AG11)*10000,"N/A")</f>
        <v>N/A</v>
      </c>
      <c r="AI11" s="61">
        <f>IFERROR(AI10/AI$7,"")</f>
        <v>0.24154639790076335</v>
      </c>
      <c r="AJ11" s="61">
        <f t="shared" si="38"/>
        <v>0.25336348023382232</v>
      </c>
      <c r="AK11" s="62" t="str">
        <f>IF((ABS((AI11-AJ11)*10000))&lt;100,(AI11-AJ11)*10000,"N/A")</f>
        <v>N/A</v>
      </c>
      <c r="AL11" s="61">
        <f>IFERROR(AL10/AL$7,"")</f>
        <v>0.23731415707911177</v>
      </c>
      <c r="AM11" s="61">
        <f t="shared" si="39"/>
        <v>0.23859086971089233</v>
      </c>
      <c r="AN11" s="62">
        <f>IF((ABS((AL11-AM11)*10000))&lt;100,(AL11-AM11)*10000,"N/A")</f>
        <v>-12.767126317805577</v>
      </c>
      <c r="AO11" s="61">
        <f>IFERROR(AO10/AO$7,"")</f>
        <v>0.23320220147341392</v>
      </c>
      <c r="AP11" s="61">
        <f t="shared" si="40"/>
        <v>0.23810757611308206</v>
      </c>
      <c r="AQ11" s="62">
        <f>IF((ABS((AO11-AP11)*10000))&lt;100,(AO11-AP11)*10000,"N/A")</f>
        <v>-49.053746396681419</v>
      </c>
      <c r="AR11" s="61">
        <f>IFERROR(AR10/AR$7,"")</f>
        <v>0.23551168193403405</v>
      </c>
      <c r="AS11" s="61">
        <f t="shared" si="41"/>
        <v>0.24240447665668366</v>
      </c>
      <c r="AT11" s="62">
        <f>IF((ABS((AR11-AS11)*10000))&lt;100,(AR11-AS11)*10000,"N/A")</f>
        <v>-68.927947226496144</v>
      </c>
      <c r="AU11" s="63"/>
      <c r="AV11" s="61">
        <f>IFERROR(AV10/AV$7,"")</f>
        <v>0.23319384385601971</v>
      </c>
      <c r="AW11" s="61">
        <f t="shared" si="42"/>
        <v>0.24170060196629745</v>
      </c>
      <c r="AX11" s="62">
        <f>IF((ABS((AV11-AW11)*10000))&lt;100,(AV11-AW11)*10000,"N/A")</f>
        <v>-85.067581102777339</v>
      </c>
      <c r="AY11" s="61">
        <f>IFERROR(AY10/AY$7,"")</f>
        <v>0.19984884925009186</v>
      </c>
      <c r="AZ11" s="61">
        <f t="shared" si="43"/>
        <v>0.23283202549551035</v>
      </c>
      <c r="BA11" s="62" t="str">
        <f>IF((ABS((AY11-AZ11)*10000))&lt;100,(AY11-AZ11)*10000,"N/A")</f>
        <v>N/A</v>
      </c>
      <c r="BB11" s="61">
        <f>IFERROR(BB10/BB$7,"")</f>
        <v>0.21540058360756212</v>
      </c>
      <c r="BC11" s="61">
        <f t="shared" si="44"/>
        <v>0.22504863872096048</v>
      </c>
      <c r="BD11" s="62">
        <f>IF((ABS((BB11-BC11)*10000))&lt;100,(BB11-BC11)*10000,"N/A")</f>
        <v>-96.480551133983624</v>
      </c>
      <c r="BE11" s="65">
        <f>IFERROR(BE10/BE$7,"")</f>
        <v>0.23354693422476061</v>
      </c>
      <c r="BF11" s="61">
        <f t="shared" si="45"/>
        <v>0.24154639790076335</v>
      </c>
      <c r="BG11" s="62">
        <f>IF((ABS((BE11-BF11)*10000))&lt;100,(BE11-BF11)*10000,"N/A")</f>
        <v>-79.994636760027376</v>
      </c>
      <c r="BH11" s="61">
        <f>IFERROR(BH10/BH$7,"")</f>
        <v>0.21657458647154229</v>
      </c>
      <c r="BI11" s="61">
        <f t="shared" si="46"/>
        <v>0.23731415707911177</v>
      </c>
      <c r="BJ11" s="62" t="str">
        <f>IF((ABS((BH11-BI11)*10000))&lt;100,(BH11-BI11)*10000,"N/A")</f>
        <v>N/A</v>
      </c>
      <c r="BK11" s="61">
        <f>IFERROR(BK10/BK$7,"")</f>
        <v>0.2161819374094375</v>
      </c>
      <c r="BL11" s="61">
        <f t="shared" si="47"/>
        <v>0.23320220147341392</v>
      </c>
      <c r="BM11" s="62" t="str">
        <f>IF((ABS((BK11-BL11)*10000))&lt;100,(BK11-BL11)*10000,"N/A")</f>
        <v>N/A</v>
      </c>
      <c r="BN11" s="61">
        <f>IFERROR(BN10/BN$7,"")</f>
        <v>0.22103340536160748</v>
      </c>
      <c r="BO11" s="61">
        <f t="shared" si="48"/>
        <v>0.23551168193403405</v>
      </c>
      <c r="BP11" s="62" t="str">
        <f>IF((ABS((BN11-BO11)*10000))&lt;100,(BN11-BO11)*10000,"N/A")</f>
        <v>N/A</v>
      </c>
      <c r="BQ11" s="64"/>
      <c r="BR11" s="65">
        <f t="shared" si="49"/>
        <v>0.2242739386926319</v>
      </c>
      <c r="BS11" s="61">
        <f>IFERROR(BS10/BS$7,"")</f>
        <v>0.23319384385601971</v>
      </c>
      <c r="BT11" s="62">
        <f>IF((ABS((BR11-BS11)*10000))&lt;100,(BR11-BS11)*10000,"N/A")</f>
        <v>-89.199051633878085</v>
      </c>
      <c r="BU11" s="65">
        <f t="shared" si="50"/>
        <v>0.18960475283934705</v>
      </c>
      <c r="BV11" s="61">
        <f>IFERROR(BV10/BV$7,"")</f>
        <v>0.19984884925009186</v>
      </c>
      <c r="BW11" s="62">
        <f>IF((ABS((BU11-BV11)*10000))&lt;1000,(BU11-BV11)*10000,"N/A")</f>
        <v>-102.44096410744807</v>
      </c>
      <c r="BX11" s="65">
        <f t="shared" si="51"/>
        <v>0.21439401647790216</v>
      </c>
      <c r="BY11" s="61">
        <f>IFERROR(BY10/BY$7,"")</f>
        <v>0.21540058360756212</v>
      </c>
      <c r="BZ11" s="62">
        <f>IF((ABS((BX11-BY11)*10000))&lt;1000,(BX11-BY11)*10000,"N/A")</f>
        <v>-10.065671296599632</v>
      </c>
      <c r="CA11" s="65">
        <f t="shared" si="52"/>
        <v>0.23878228063785184</v>
      </c>
      <c r="CB11" s="61">
        <f>IFERROR(CB10/CB$7,"")</f>
        <v>0.23354693422476061</v>
      </c>
      <c r="CC11" s="62">
        <f>IF((ABS((CA11-CB11)*10000))&lt;1000,(CA11-CB11)*10000,"N/A")</f>
        <v>52.3534641309123</v>
      </c>
      <c r="CD11" s="65">
        <f t="shared" si="53"/>
        <v>0.20701769293331024</v>
      </c>
      <c r="CE11" s="61">
        <f>IFERROR(CE10/CE$7,"")</f>
        <v>0.21657458647154229</v>
      </c>
      <c r="CF11" s="62">
        <f>IF((ABS((CD11-CE11)*10000))&lt;1000,(CD11-CE11)*10000,"N/A")</f>
        <v>-95.568935382320532</v>
      </c>
      <c r="CG11" s="65">
        <f t="shared" si="54"/>
        <v>0.20951984986299585</v>
      </c>
      <c r="CH11" s="61">
        <f>IFERROR(CH10/CH$7,"")</f>
        <v>0.2161819374094375</v>
      </c>
      <c r="CI11" s="62">
        <f>IF((ABS((CG11-CH11)*10000))&lt;1000,(CG11-CH11)*10000,"N/A")</f>
        <v>-66.620875464416528</v>
      </c>
      <c r="CJ11" s="65">
        <f t="shared" si="55"/>
        <v>0.21781641883786801</v>
      </c>
      <c r="CK11" s="61">
        <f>IFERROR(CK10/CK$7,"")</f>
        <v>0.22103340536160748</v>
      </c>
      <c r="CL11" s="62">
        <f>IF((ABS((CJ11-CK11)*10000))&lt;1000,(CJ11-CK11)*10000,"N/A")</f>
        <v>-32.169865237394731</v>
      </c>
      <c r="CM11" s="64"/>
      <c r="CN11" s="65">
        <f>IFERROR(CN10/CN$7,"")</f>
        <v>0.20479432051857183</v>
      </c>
      <c r="CO11" s="61">
        <f>IFERROR(CO10/CO$7,"")</f>
        <v>0.2242739386926319</v>
      </c>
      <c r="CP11" s="62">
        <f>IF((ABS((CN11-CO11)*10000))&lt;1000,(CN11-CO11)*10000,"N/A")</f>
        <v>-194.79618174060076</v>
      </c>
      <c r="CQ11" s="65">
        <f>IFERROR(CQ10/CQ$7,"")</f>
        <v>0.21027271262477998</v>
      </c>
      <c r="CR11" s="61">
        <f>IFERROR(CR10/CR$7,"")</f>
        <v>0.18960475283934705</v>
      </c>
      <c r="CS11" s="62">
        <f>IF((ABS((CQ11-CR11)*10000))&lt;1000,(CQ11-CR11)*10000,"N/A")</f>
        <v>206.67959785432927</v>
      </c>
      <c r="CT11" s="65">
        <f>IFERROR(CT10/CT$7,"")</f>
        <v>0.20970798563867379</v>
      </c>
      <c r="CU11" s="61">
        <f>IFERROR(CU10/CU$7,"")</f>
        <v>0.21439401647790216</v>
      </c>
      <c r="CV11" s="62">
        <f>(CT11-CU11)*10000</f>
        <v>-46.860308392283613</v>
      </c>
      <c r="CW11" s="65">
        <f>IFERROR(CW10/CW$7,"")</f>
        <v>0.22700331409375335</v>
      </c>
      <c r="CX11" s="61">
        <f>IFERROR(CX10/CX$7,"")</f>
        <v>0.23878228063785184</v>
      </c>
      <c r="CY11" s="62">
        <f>(CW11-CX11)*10000</f>
        <v>-117.7896654409849</v>
      </c>
      <c r="CZ11" s="65">
        <f>IFERROR(CZ10/CZ$7,"")</f>
        <v>0.20744348008763863</v>
      </c>
      <c r="DA11" s="61">
        <f>IFERROR(DA10/DA$7,"")</f>
        <v>0.20701769293331024</v>
      </c>
      <c r="DB11" s="62">
        <f>IF((ABS((CZ11-DA11)*10000))&lt;1000,(CZ11-DA11)*10000,"N/A")</f>
        <v>4.257871543283942</v>
      </c>
      <c r="DC11" s="65">
        <f>IFERROR(DC10/DC$7,"")</f>
        <v>0.20817220487701199</v>
      </c>
      <c r="DD11" s="61">
        <f>IFERROR(DD10/DD$7,"")</f>
        <v>0.20951984986299585</v>
      </c>
      <c r="DE11" s="62">
        <f>(DC11-DD11)*10000</f>
        <v>-13.47644985983859</v>
      </c>
      <c r="DF11" s="65">
        <f>IFERROR(DF10/DF$7,"")</f>
        <v>0.21356774677864029</v>
      </c>
      <c r="DG11" s="61">
        <f>IFERROR(DG10/DG$7,"")</f>
        <v>0.21781641883786801</v>
      </c>
      <c r="DH11" s="62">
        <f>(DF11-DG11)*10000</f>
        <v>-42.486720592277152</v>
      </c>
      <c r="DI11" s="104"/>
      <c r="DJ11" s="65">
        <f>IFERROR(DJ10/DJ$7,"")</f>
        <v>0.23123071413301327</v>
      </c>
      <c r="DK11" s="61">
        <f>IFERROR(DK10/DK$7,"")</f>
        <v>0.20479432051857183</v>
      </c>
      <c r="DL11" s="62">
        <f>(DJ11-DK11)*10000</f>
        <v>264.36393614441442</v>
      </c>
      <c r="DM11" s="65">
        <f>IFERROR(DM10/DM$7,"")</f>
        <v>0.22040212138144674</v>
      </c>
      <c r="DN11" s="61">
        <f>IFERROR(DN10/DN$7,"")</f>
        <v>0.21027271262477998</v>
      </c>
      <c r="DO11" s="62">
        <f>(DM11-DN11)*10000</f>
        <v>101.29408756666763</v>
      </c>
      <c r="DP11" s="65">
        <f>IFERROR(DP10/DP$7,"")</f>
        <v>0.21302148956742112</v>
      </c>
      <c r="DQ11" s="61">
        <f>IFERROR(DQ10/DQ$7,"")</f>
        <v>0.20970798563867379</v>
      </c>
      <c r="DR11" s="62">
        <f>(DP11-DQ11)*10000</f>
        <v>33.135039287473248</v>
      </c>
      <c r="DS11" s="65">
        <f>IFERROR(DS10/DS$7,"")</f>
        <v>0.22867626668280114</v>
      </c>
      <c r="DT11" s="61">
        <f>IFERROR(DT10/DT$7,"")</f>
        <v>0.22700331409375335</v>
      </c>
      <c r="DU11" s="62">
        <f>(DS11-DT11)*10000</f>
        <v>16.729525890477881</v>
      </c>
      <c r="DV11" s="65">
        <f>IFERROR(DV10/DV$7,"")</f>
        <v>0.2259648498337764</v>
      </c>
      <c r="DW11" s="61">
        <f>IFERROR(DW10/DW$7,"")</f>
        <v>0.20744348008763863</v>
      </c>
      <c r="DX11" s="62">
        <f>(DV11-DW11)*10000</f>
        <v>185.21369746137773</v>
      </c>
      <c r="DY11" s="65">
        <f>IFERROR(DY10/DY$7,"")</f>
        <v>0.22134937352332609</v>
      </c>
      <c r="DZ11" s="61">
        <f>IFERROR(DZ10/DZ$7,"")</f>
        <v>0.20817220487701199</v>
      </c>
      <c r="EA11" s="62">
        <f>(DY11-DZ11)*10000</f>
        <v>131.77168646314104</v>
      </c>
      <c r="EB11" s="65">
        <f>IFERROR(EB10/EB$7,"")</f>
        <v>0.22362538766558945</v>
      </c>
      <c r="EC11" s="61">
        <f>IFERROR(EC10/EC$7,"")</f>
        <v>0.21356774677864029</v>
      </c>
      <c r="ED11" s="62">
        <f>(EB11-EC11)*10000</f>
        <v>100.5764088694916</v>
      </c>
      <c r="EF11" s="65">
        <f>IFERROR(EF10/EF$7,"")</f>
        <v>0.21295030511607158</v>
      </c>
      <c r="EG11" s="61">
        <f>IFERROR(EG10/EG$7,"")</f>
        <v>0.23123071413301327</v>
      </c>
      <c r="EH11" s="62">
        <f>(EF11-EG11)*10000</f>
        <v>-182.80409016941695</v>
      </c>
      <c r="EI11" s="65">
        <f>IFERROR(EI10/EI$7,"")</f>
        <v>0.20708709527647801</v>
      </c>
      <c r="EJ11" s="61">
        <f>IFERROR(EJ10/EJ$7,"")</f>
        <v>0.22040212138144674</v>
      </c>
      <c r="EK11" s="62">
        <f>(EI11-EJ11)*10000</f>
        <v>-133.15026104968734</v>
      </c>
      <c r="EL11" s="65">
        <f>IFERROR(EL10/EL$7,"")</f>
        <v>0.21000841918141538</v>
      </c>
      <c r="EM11" s="61">
        <f>IFERROR(EM10/EM$7,"")</f>
        <v>0.21302148956742112</v>
      </c>
      <c r="EN11" s="62">
        <f>(EL11-EM11)*10000</f>
        <v>-30.130703860057338</v>
      </c>
      <c r="EO11" s="65" t="str">
        <f>IFERROR(EO10/EO$7,"")</f>
        <v/>
      </c>
      <c r="EP11" s="61">
        <f>IFERROR(EP10/EP$7,"")</f>
        <v>0.22867626668280114</v>
      </c>
      <c r="EQ11" s="62" t="e">
        <f>(EO11-EP11)*10000</f>
        <v>#VALUE!</v>
      </c>
      <c r="ER11" s="65">
        <f>IFERROR(ER10/ER$7,"")</f>
        <v>0.21000841918141538</v>
      </c>
      <c r="ES11" s="61">
        <f>IFERROR(ES10/ES$7,"")</f>
        <v>0.2259648498337764</v>
      </c>
      <c r="ET11" s="62">
        <f>(ER11-ES11)*10000</f>
        <v>-159.56430652361021</v>
      </c>
      <c r="EU11" s="65" t="str">
        <f>IFERROR(EU10/EU$7,"")</f>
        <v/>
      </c>
      <c r="EV11" s="61">
        <f>IFERROR(EV10/EV$7,"")</f>
        <v>0.22134937352332609</v>
      </c>
      <c r="EW11" s="62" t="e">
        <f>(EU11-EV11)*10000</f>
        <v>#VALUE!</v>
      </c>
      <c r="EX11" s="65" t="str">
        <f>IFERROR(EX10/EX$7,"")</f>
        <v/>
      </c>
      <c r="EY11" s="61">
        <f>IFERROR(EY10/EY$7,"")</f>
        <v>0.22362538766558945</v>
      </c>
      <c r="EZ11" s="62" t="e">
        <f>(EX11-EY11)*10000</f>
        <v>#VALUE!</v>
      </c>
    </row>
    <row r="12" spans="1:160" hidden="1" outlineLevel="1">
      <c r="A12" s="43" t="s">
        <v>10</v>
      </c>
      <c r="B12" s="44" t="s">
        <v>10</v>
      </c>
      <c r="C12" s="44" t="s">
        <v>11</v>
      </c>
      <c r="D12" s="45">
        <v>-495228</v>
      </c>
      <c r="E12" s="45">
        <v>-459245</v>
      </c>
      <c r="F12" s="46">
        <f>IF((ABS((D12/E12)-1))&lt;100%,(D12/E12)-1,"N/A")</f>
        <v>7.8352513364326137E-2</v>
      </c>
      <c r="G12" s="45">
        <v>-477227</v>
      </c>
      <c r="H12" s="45">
        <v>-428503</v>
      </c>
      <c r="I12" s="46">
        <f>IF((ABS((G12/H12)-1))&lt;100%,(G12/H12)-1,"N/A")</f>
        <v>0.11370748862901769</v>
      </c>
      <c r="J12" s="45">
        <v>-500941</v>
      </c>
      <c r="K12" s="45">
        <v>-430980</v>
      </c>
      <c r="L12" s="46">
        <f>IF((ABS((J12/K12)-1))&lt;100%,(J12/K12)-1,"N/A")</f>
        <v>0.16233003851686845</v>
      </c>
      <c r="M12" s="45">
        <v>-524175</v>
      </c>
      <c r="N12" s="45">
        <v>-470820</v>
      </c>
      <c r="O12" s="46">
        <f>IF((ABS((M12/N12)-1))&lt;100%,(M12/N12)-1,"N/A")</f>
        <v>0.11332356314515102</v>
      </c>
      <c r="P12" s="45">
        <v>-972455</v>
      </c>
      <c r="Q12" s="45">
        <v>-886415</v>
      </c>
      <c r="R12" s="46">
        <f>IF((ABS((P12/Q12)-1))&lt;100%,(P12/Q12)-1,"N/A")</f>
        <v>9.7065144430092065E-2</v>
      </c>
      <c r="S12" s="45">
        <v>-1473396</v>
      </c>
      <c r="T12" s="45">
        <v>-1317394</v>
      </c>
      <c r="U12" s="46">
        <f>IF((ABS((S12/T12)-1))&lt;100%,(S12/T12)-1,"N/A")</f>
        <v>0.1184171174303208</v>
      </c>
      <c r="V12" s="45">
        <v>-1997571</v>
      </c>
      <c r="W12" s="45">
        <v>-1788214</v>
      </c>
      <c r="X12" s="46">
        <f>IF((ABS((V12/W12)-1))&lt;100%,(V12/W12)-1,"N/A")</f>
        <v>0.11707603228696351</v>
      </c>
      <c r="Y12" s="161"/>
      <c r="Z12" s="45">
        <v>-514790</v>
      </c>
      <c r="AA12" s="45">
        <f t="shared" si="35"/>
        <v>-495228</v>
      </c>
      <c r="AB12" s="46">
        <f>IF((ABS((Z12/AA12)-1))&lt;100%,(Z12/AA12)-1,"N/A")</f>
        <v>3.950099752033398E-2</v>
      </c>
      <c r="AC12" s="45">
        <v>-518834</v>
      </c>
      <c r="AD12" s="45">
        <f t="shared" si="36"/>
        <v>-477227</v>
      </c>
      <c r="AE12" s="46">
        <f>IF((ABS((AC12/AD12)-1))&lt;100%,(AC12/AD12)-1,"N/A")</f>
        <v>8.7184924574678302E-2</v>
      </c>
      <c r="AF12" s="45">
        <v>-519029</v>
      </c>
      <c r="AG12" s="45">
        <f t="shared" si="37"/>
        <v>-500941</v>
      </c>
      <c r="AH12" s="46">
        <f>IF((ABS((AF12/AG12)-1))&lt;100%,(AF12/AG12)-1,"N/A")</f>
        <v>3.6108044659949989E-2</v>
      </c>
      <c r="AI12" s="45">
        <v>-521715</v>
      </c>
      <c r="AJ12" s="45">
        <f t="shared" si="38"/>
        <v>-524175</v>
      </c>
      <c r="AK12" s="46">
        <f>IF((ABS((AI12/AJ12)-1))&lt;100%,(AI12/AJ12)-1,"N/A")</f>
        <v>-4.6930891400772667E-3</v>
      </c>
      <c r="AL12" s="45">
        <v>-1033624</v>
      </c>
      <c r="AM12" s="45">
        <f t="shared" si="39"/>
        <v>-972455</v>
      </c>
      <c r="AN12" s="46">
        <f>IF((ABS((AL12/AM12)-1))&lt;100%,(AL12/AM12)-1,"N/A")</f>
        <v>6.2901625268007244E-2</v>
      </c>
      <c r="AO12" s="45">
        <v>-1552653</v>
      </c>
      <c r="AP12" s="45">
        <f t="shared" si="40"/>
        <v>-1473396</v>
      </c>
      <c r="AQ12" s="46">
        <f>IF((ABS((AO12/AP12)-1))&lt;100%,(AO12/AP12)-1,"N/A")</f>
        <v>5.3792055903504554E-2</v>
      </c>
      <c r="AR12" s="45">
        <v>-2074368</v>
      </c>
      <c r="AS12" s="45">
        <f t="shared" si="41"/>
        <v>-1997571</v>
      </c>
      <c r="AT12" s="46">
        <f>IF((ABS((AR12/AS12)-1))&lt;100%,(AR12/AS12)-1,"N/A")</f>
        <v>3.8445191685301694E-2</v>
      </c>
      <c r="AU12" s="47"/>
      <c r="AV12" s="45">
        <v>-464446</v>
      </c>
      <c r="AW12" s="45">
        <f t="shared" si="42"/>
        <v>-514790</v>
      </c>
      <c r="AX12" s="46">
        <f>IF((ABS((AV12/AW12)-1))&lt;100%,(AV12/AW12)-1,"N/A")</f>
        <v>-9.7795217467316786E-2</v>
      </c>
      <c r="AY12" s="45">
        <v>-349939</v>
      </c>
      <c r="AZ12" s="45">
        <f t="shared" si="43"/>
        <v>-518834</v>
      </c>
      <c r="BA12" s="46">
        <f>IF((ABS((AY12/AZ12)-1))&lt;100%,(AY12/AZ12)-1,"N/A")</f>
        <v>-0.32552801088594807</v>
      </c>
      <c r="BB12" s="45">
        <v>-434340</v>
      </c>
      <c r="BC12" s="45">
        <f t="shared" si="44"/>
        <v>-519029</v>
      </c>
      <c r="BD12" s="46">
        <f>IF((ABS((BB12/BC12)-1))&lt;100%,(BB12/BC12)-1,"N/A")</f>
        <v>-0.16316814667388524</v>
      </c>
      <c r="BE12" s="49">
        <v>-449490</v>
      </c>
      <c r="BF12" s="45">
        <f t="shared" si="45"/>
        <v>-521715</v>
      </c>
      <c r="BG12" s="46">
        <f>IF((ABS((BE12/BF12)-1))&lt;100%,(BE12/BF12)-1,"N/A")</f>
        <v>-0.13843765274143927</v>
      </c>
      <c r="BH12" s="45">
        <v>-814385</v>
      </c>
      <c r="BI12" s="45">
        <f t="shared" si="46"/>
        <v>-1033624</v>
      </c>
      <c r="BJ12" s="46">
        <f>IF((ABS((BH12/BI12)-1))&lt;100%,(BH12/BI12)-1,"N/A")</f>
        <v>-0.21210711051600972</v>
      </c>
      <c r="BK12" s="45">
        <v>-1248725</v>
      </c>
      <c r="BL12" s="45">
        <f t="shared" si="47"/>
        <v>-1552653</v>
      </c>
      <c r="BM12" s="46">
        <f>IF((ABS((BK12/BL12)-1))&lt;100%,(BK12/BL12)-1,"N/A")</f>
        <v>-0.19574753663568101</v>
      </c>
      <c r="BN12" s="45">
        <v>-1698215</v>
      </c>
      <c r="BO12" s="45">
        <f t="shared" si="48"/>
        <v>-2074368</v>
      </c>
      <c r="BP12" s="46">
        <f>IF((ABS((BN12/BO12)-1))&lt;100%,(BN12/BO12)-1,"N/A")</f>
        <v>-0.18133378455510307</v>
      </c>
      <c r="BQ12" s="48"/>
      <c r="BR12" s="49">
        <f t="shared" si="49"/>
        <v>-457885</v>
      </c>
      <c r="BS12" s="45">
        <v>-464446</v>
      </c>
      <c r="BT12" s="46">
        <f>IF((ABS((BR12/BS12)-1))&lt;100%,(BR12/BS12)-1,"N/A")</f>
        <v>-1.4126507710261249E-2</v>
      </c>
      <c r="BU12" s="49">
        <f t="shared" si="50"/>
        <v>-359085</v>
      </c>
      <c r="BV12" s="45">
        <v>-349939</v>
      </c>
      <c r="BW12" s="46">
        <f>IF((ABS((BU12/BV12)-1))&lt;100%,(BU12/BV12)-1,"N/A")</f>
        <v>2.6135983700016352E-2</v>
      </c>
      <c r="BX12" s="49">
        <f t="shared" si="51"/>
        <v>-441272</v>
      </c>
      <c r="BY12" s="45">
        <v>-434340</v>
      </c>
      <c r="BZ12" s="46">
        <f>IF((ABS((BX12/BY12)-1))&lt;100%,(BX12/BY12)-1,"N/A")</f>
        <v>1.5959847124372706E-2</v>
      </c>
      <c r="CA12" s="49">
        <f t="shared" si="52"/>
        <v>-469016</v>
      </c>
      <c r="CB12" s="45">
        <v>-449490</v>
      </c>
      <c r="CC12" s="46">
        <f>IF((ABS((CA12/CB12)-1))&lt;100%,(CA12/CB12)-1,"N/A")</f>
        <v>4.3440343500411593E-2</v>
      </c>
      <c r="CD12" s="49">
        <f t="shared" si="53"/>
        <v>-816970</v>
      </c>
      <c r="CE12" s="45">
        <v>-814385</v>
      </c>
      <c r="CF12" s="46">
        <f>IF((ABS((CD12/CE12)-1))&lt;100%,(CD12/CE12)-1,"N/A")</f>
        <v>3.1741743769837516E-3</v>
      </c>
      <c r="CG12" s="49">
        <f t="shared" si="54"/>
        <v>-1258242</v>
      </c>
      <c r="CH12" s="45">
        <v>-1248725</v>
      </c>
      <c r="CI12" s="46">
        <f>IF((ABS((CG12/CH12)-1))&lt;100%,(CG12/CH12)-1,"N/A")</f>
        <v>7.6213738012773646E-3</v>
      </c>
      <c r="CJ12" s="49">
        <f t="shared" si="55"/>
        <v>-1727258</v>
      </c>
      <c r="CK12" s="45">
        <v>-1698215</v>
      </c>
      <c r="CL12" s="46">
        <f>IF((ABS((CJ12/CK12)-1))&lt;100%,(CJ12/CK12)-1,"N/A")</f>
        <v>1.7102074825625646E-2</v>
      </c>
      <c r="CM12" s="48"/>
      <c r="CN12" s="49">
        <v>-460079</v>
      </c>
      <c r="CO12" s="45">
        <v>-457885</v>
      </c>
      <c r="CP12" s="46">
        <f>IF((ABS((CN12/CO12)-1))&lt;100%,(CN12/CO12)-1,"N/A")</f>
        <v>4.7915961431364007E-3</v>
      </c>
      <c r="CQ12" s="49">
        <v>-401169</v>
      </c>
      <c r="CR12" s="45">
        <v>-359085</v>
      </c>
      <c r="CS12" s="46">
        <f>IF((ABS((CQ12/CR12)-1))&lt;100%,(CQ12/CR12)-1,"N/A")</f>
        <v>0.11719787793976355</v>
      </c>
      <c r="CT12" s="49">
        <v>-448440</v>
      </c>
      <c r="CU12" s="45">
        <v>-441272</v>
      </c>
      <c r="CV12" s="46">
        <f>IF(AND(CT12&lt;0,CU12&lt;0),((CT12-CU12)/CU12),((CT12-CU12)/ABS(CU12)))</f>
        <v>1.6243949310176038E-2</v>
      </c>
      <c r="CW12" s="49">
        <v>-470256</v>
      </c>
      <c r="CX12" s="45">
        <v>-469016</v>
      </c>
      <c r="CY12" s="46">
        <f>IF(AND(CW12&lt;0,CX12&lt;0),((CW12-CX12)/CX12),((CW12-CX12)/ABS(CX12)))</f>
        <v>2.643833046207379E-3</v>
      </c>
      <c r="CZ12" s="49">
        <v>-861248</v>
      </c>
      <c r="DA12" s="45">
        <v>-816970</v>
      </c>
      <c r="DB12" s="46">
        <f>IF((ABS((CZ12/DA12)-1))&lt;100%,(CZ12/DA12)-1,"N/A")</f>
        <v>5.4197828561636241E-2</v>
      </c>
      <c r="DC12" s="49">
        <v>-1309688</v>
      </c>
      <c r="DD12" s="45">
        <v>-1258242</v>
      </c>
      <c r="DE12" s="46">
        <f>IF(AND(DC12&lt;0,DD12&lt;0),((DC12-DD12)/DD12),((DC12-DD12)/ABS(DD12)))</f>
        <v>4.0887206117742055E-2</v>
      </c>
      <c r="DF12" s="49">
        <v>-1779944</v>
      </c>
      <c r="DG12" s="45">
        <v>-1727258</v>
      </c>
      <c r="DH12" s="46">
        <f>IF(AND(DF12&lt;0,DG12&lt;0),((DF12-DG12)/DG12),((DF12-DG12)/ABS(DG12)))</f>
        <v>3.0502681128123304E-2</v>
      </c>
      <c r="DI12" s="104"/>
      <c r="DJ12" s="49">
        <v>-457075</v>
      </c>
      <c r="DK12" s="45">
        <v>-460079</v>
      </c>
      <c r="DL12" s="46">
        <f t="shared" ref="DL12:DL14" si="95">IF(AND(DJ12&lt;0,DK12&lt;0),((DJ12-DK12)/DK12),((DJ12-DK12)/ABS(DK12)))</f>
        <v>-6.5293134439954881E-3</v>
      </c>
      <c r="DM12" s="49">
        <v>-425747</v>
      </c>
      <c r="DN12" s="45">
        <v>-401169</v>
      </c>
      <c r="DO12" s="46">
        <f t="shared" ref="DO12:DO14" si="96">IF(AND(DM12&lt;0,DN12&lt;0),((DM12-DN12)/DN12),((DM12-DN12)/ABS(DN12)))</f>
        <v>6.1265950260364084E-2</v>
      </c>
      <c r="DP12" s="49">
        <v>-467858</v>
      </c>
      <c r="DQ12" s="45">
        <v>-448440</v>
      </c>
      <c r="DR12" s="46">
        <f t="shared" ref="DR12:DR14" si="97">IF(AND(DP12&lt;0,DQ12&lt;0),((DP12-DQ12)/DQ12),((DP12-DQ12)/ABS(DQ12)))</f>
        <v>4.3301222014093303E-2</v>
      </c>
      <c r="DS12" s="49">
        <v>-540758</v>
      </c>
      <c r="DT12" s="45">
        <v>-470256</v>
      </c>
      <c r="DU12" s="46">
        <f t="shared" ref="DU12:DU14" si="98">IF(AND(DS12&lt;0,DT12&lt;0),((DS12-DT12)/DT12),((DS12-DT12)/ABS(DT12)))</f>
        <v>0.14992259535231875</v>
      </c>
      <c r="DV12" s="49">
        <v>-882822</v>
      </c>
      <c r="DW12" s="45">
        <v>-861248</v>
      </c>
      <c r="DX12" s="46">
        <f t="shared" ref="DX12:DX14" si="99">IF(AND(DV12&lt;0,DW12&lt;0),((DV12-DW12)/DW12),((DV12-DW12)/ABS(DW12)))</f>
        <v>2.5049695325852717E-2</v>
      </c>
      <c r="DY12" s="49">
        <v>-1350680</v>
      </c>
      <c r="DZ12" s="45">
        <v>-1309688</v>
      </c>
      <c r="EA12" s="46">
        <f t="shared" ref="EA12:EA14" si="100">IF(AND(DY12&lt;0,DZ12&lt;0),((DY12-DZ12)/DZ12),((DY12-DZ12)/ABS(DZ12)))</f>
        <v>3.1299057485446917E-2</v>
      </c>
      <c r="EB12" s="49">
        <v>-1891438</v>
      </c>
      <c r="EC12" s="45">
        <v>-1779944</v>
      </c>
      <c r="ED12" s="46">
        <f t="shared" ref="ED12:ED14" si="101">IF(AND(EB12&lt;0,EC12&lt;0),((EB12-EC12)/EC12),((EB12-EC12)/ABS(EC12)))</f>
        <v>6.2639049318405526E-2</v>
      </c>
      <c r="EF12" s="49">
        <v>-521130</v>
      </c>
      <c r="EG12" s="45">
        <v>-457075</v>
      </c>
      <c r="EH12" s="46">
        <f t="shared" ref="EH12:EH14" si="102">IF(AND(EF12&lt;0,EG12&lt;0),((EF12-EG12)/EG12),((EF12-EG12)/ABS(EG12)))</f>
        <v>0.14014111469671278</v>
      </c>
      <c r="EI12" s="49">
        <v>-512738</v>
      </c>
      <c r="EJ12" s="45">
        <v>-425747</v>
      </c>
      <c r="EK12" s="46">
        <f t="shared" ref="EK12:EK14" si="103">IF(AND(EI12&lt;0,EJ12&lt;0),((EI12-EJ12)/EJ12),((EI12-EJ12)/ABS(EJ12)))</f>
        <v>0.20432557363880427</v>
      </c>
      <c r="EL12" s="49">
        <v>1033868</v>
      </c>
      <c r="EM12" s="45">
        <v>-467858</v>
      </c>
      <c r="EN12" s="46">
        <f t="shared" ref="EN12:EN14" si="104">IF(AND(EL12&lt;0,EM12&lt;0),((EL12-EM12)/EM12),((EL12-EM12)/ABS(EM12)))</f>
        <v>3.2097901500027786</v>
      </c>
      <c r="EO12" s="49">
        <v>0</v>
      </c>
      <c r="EP12" s="45">
        <v>-540758</v>
      </c>
      <c r="EQ12" s="46">
        <f t="shared" ref="EQ12:EQ14" si="105">IF(AND(EO12&lt;0,EP12&lt;0),((EO12-EP12)/EP12),((EO12-EP12)/ABS(EP12)))</f>
        <v>1</v>
      </c>
      <c r="ER12" s="49">
        <v>-1033868</v>
      </c>
      <c r="ES12" s="45">
        <v>-882822</v>
      </c>
      <c r="ET12" s="46">
        <f t="shared" ref="ET12:ET14" si="106">IF(AND(ER12&lt;0,ES12&lt;0),((ER12-ES12)/ES12),((ER12-ES12)/ABS(ES12)))</f>
        <v>0.17109451282364962</v>
      </c>
      <c r="EU12" s="49">
        <v>0</v>
      </c>
      <c r="EV12" s="45">
        <v>-1350680</v>
      </c>
      <c r="EW12" s="46">
        <f t="shared" ref="EW12:EW14" si="107">IF(AND(EU12&lt;0,EV12&lt;0),((EU12-EV12)/EV12),((EU12-EV12)/ABS(EV12)))</f>
        <v>1</v>
      </c>
      <c r="EX12" s="49">
        <v>0</v>
      </c>
      <c r="EY12" s="45">
        <v>-1891438</v>
      </c>
      <c r="EZ12" s="46">
        <f t="shared" ref="EZ12:EZ14" si="108">IF(AND(EX12&lt;0,EY12&lt;0),((EX12-EY12)/EY12),((EX12-EY12)/ABS(EY12)))</f>
        <v>1</v>
      </c>
    </row>
    <row r="13" spans="1:160" hidden="1" outlineLevel="1">
      <c r="A13" s="43" t="s">
        <v>157</v>
      </c>
      <c r="B13" s="44" t="s">
        <v>201</v>
      </c>
      <c r="C13" s="44" t="s">
        <v>99</v>
      </c>
      <c r="D13" s="45">
        <v>-54206</v>
      </c>
      <c r="E13" s="45">
        <v>-47298</v>
      </c>
      <c r="F13" s="46">
        <f>IF((ABS((D13/E13)-1))&lt;100%,(D13/E13)-1,"N/A")</f>
        <v>0.14605268721721854</v>
      </c>
      <c r="G13" s="45">
        <v>-58309</v>
      </c>
      <c r="H13" s="45">
        <v>-47000</v>
      </c>
      <c r="I13" s="46">
        <f>IF((ABS((G13/H13)-1))&lt;100%,(G13/H13)-1,"N/A")</f>
        <v>0.24061702127659568</v>
      </c>
      <c r="J13" s="45">
        <v>-51528</v>
      </c>
      <c r="K13" s="45">
        <v>-47621</v>
      </c>
      <c r="L13" s="46">
        <f>IF((ABS((J13/K13)-1))&lt;100%,(J13/K13)-1,"N/A")</f>
        <v>8.2043636210915372E-2</v>
      </c>
      <c r="M13" s="45">
        <v>-51100</v>
      </c>
      <c r="N13" s="45">
        <v>-52105</v>
      </c>
      <c r="O13" s="46">
        <f>IF((ABS((M13/N13)-1))&lt;100%,(M13/N13)-1,"N/A")</f>
        <v>-1.9287976201900037E-2</v>
      </c>
      <c r="P13" s="45">
        <v>-112515</v>
      </c>
      <c r="Q13" s="45">
        <v>-94298</v>
      </c>
      <c r="R13" s="46">
        <f>IF((ABS((P13/Q13)-1))&lt;100%,(P13/Q13)-1,"N/A")</f>
        <v>0.19318543341322192</v>
      </c>
      <c r="S13" s="45">
        <v>-164043</v>
      </c>
      <c r="T13" s="45">
        <v>-141919</v>
      </c>
      <c r="U13" s="46">
        <f>IF((ABS((S13/T13)-1))&lt;100%,(S13/T13)-1,"N/A")</f>
        <v>0.15589174106356452</v>
      </c>
      <c r="V13" s="45">
        <v>-215143</v>
      </c>
      <c r="W13" s="45">
        <v>-194024</v>
      </c>
      <c r="X13" s="46">
        <f>IF((ABS((V13/W13)-1))&lt;100%,(V13/W13)-1,"N/A")</f>
        <v>0.10884735908959708</v>
      </c>
      <c r="Y13" s="161"/>
      <c r="Z13" s="45">
        <v>-53560</v>
      </c>
      <c r="AA13" s="45">
        <f t="shared" si="35"/>
        <v>-54206</v>
      </c>
      <c r="AB13" s="46">
        <f>IF((ABS((Z13/AA13)-1))&lt;100%,(Z13/AA13)-1,"N/A")</f>
        <v>-1.1917499907759255E-2</v>
      </c>
      <c r="AC13" s="45">
        <v>-52925</v>
      </c>
      <c r="AD13" s="45">
        <f t="shared" si="36"/>
        <v>-58309</v>
      </c>
      <c r="AE13" s="46">
        <f>IF((ABS((AC13/AD13)-1))&lt;100%,(AC13/AD13)-1,"N/A")</f>
        <v>-9.2335660018179055E-2</v>
      </c>
      <c r="AF13" s="45">
        <v>-53497</v>
      </c>
      <c r="AG13" s="45">
        <f t="shared" si="37"/>
        <v>-51528</v>
      </c>
      <c r="AH13" s="46">
        <f>IF((ABS((AF13/AG13)-1))&lt;100%,(AF13/AG13)-1,"N/A")</f>
        <v>3.8212234125135858E-2</v>
      </c>
      <c r="AI13" s="45">
        <v>-59767</v>
      </c>
      <c r="AJ13" s="45">
        <f t="shared" si="38"/>
        <v>-51100</v>
      </c>
      <c r="AK13" s="46">
        <f>IF((ABS((AI13/AJ13)-1))&lt;100%,(AI13/AJ13)-1,"N/A")</f>
        <v>0.16960861056751475</v>
      </c>
      <c r="AL13" s="45">
        <v>-106485</v>
      </c>
      <c r="AM13" s="45">
        <f t="shared" si="39"/>
        <v>-112515</v>
      </c>
      <c r="AN13" s="46">
        <f>IF((ABS((AL13/AM13)-1))&lt;100%,(AL13/AM13)-1,"N/A")</f>
        <v>-5.3592854286095171E-2</v>
      </c>
      <c r="AO13" s="45">
        <v>-159982</v>
      </c>
      <c r="AP13" s="45">
        <f t="shared" si="40"/>
        <v>-164043</v>
      </c>
      <c r="AQ13" s="46">
        <f>IF((ABS((AO13/AP13)-1))&lt;100%,(AO13/AP13)-1,"N/A")</f>
        <v>-2.4755704297044101E-2</v>
      </c>
      <c r="AR13" s="45">
        <v>-219749</v>
      </c>
      <c r="AS13" s="45">
        <f t="shared" si="41"/>
        <v>-215143</v>
      </c>
      <c r="AT13" s="46">
        <f>IF((ABS((AR13/AS13)-1))&lt;100%,(AR13/AS13)-1,"N/A")</f>
        <v>2.1409016328674424E-2</v>
      </c>
      <c r="AU13" s="47"/>
      <c r="AV13" s="45">
        <v>-91951</v>
      </c>
      <c r="AW13" s="45">
        <f t="shared" si="42"/>
        <v>-53560</v>
      </c>
      <c r="AX13" s="46">
        <f>IF((ABS((AV13/AW13)-1))&lt;100%,(AV13/AW13)-1,"N/A")</f>
        <v>0.71678491411501111</v>
      </c>
      <c r="AY13" s="45">
        <v>-89078</v>
      </c>
      <c r="AZ13" s="45">
        <f t="shared" si="43"/>
        <v>-52925</v>
      </c>
      <c r="BA13" s="46">
        <f>IF((ABS((AY13/AZ13)-1))&lt;100%,(AY13/AZ13)-1,"N/A")</f>
        <v>0.68309872461029753</v>
      </c>
      <c r="BB13" s="45">
        <v>-91473</v>
      </c>
      <c r="BC13" s="45">
        <f t="shared" si="44"/>
        <v>-53497</v>
      </c>
      <c r="BD13" s="46">
        <f>IF((ABS((BB13/BC13)-1))&lt;100%,(BB13/BC13)-1,"N/A")</f>
        <v>0.70987158158401398</v>
      </c>
      <c r="BE13" s="49">
        <v>-87137</v>
      </c>
      <c r="BF13" s="45">
        <f t="shared" si="45"/>
        <v>-59767</v>
      </c>
      <c r="BG13" s="46">
        <f>IF((ABS((BE13/BF13)-1))&lt;100%,(BE13/BF13)-1,"N/A")</f>
        <v>0.45794501982699476</v>
      </c>
      <c r="BH13" s="45">
        <v>-181029</v>
      </c>
      <c r="BI13" s="45">
        <f t="shared" si="46"/>
        <v>-106485</v>
      </c>
      <c r="BJ13" s="46">
        <f>IF((ABS((BH13/BI13)-1))&lt;100%,(BH13/BI13)-1,"N/A")</f>
        <v>0.70004225947316523</v>
      </c>
      <c r="BK13" s="45">
        <v>-272502</v>
      </c>
      <c r="BL13" s="45">
        <f t="shared" si="47"/>
        <v>-159982</v>
      </c>
      <c r="BM13" s="46">
        <f>IF((ABS((BK13/BL13)-1))&lt;100%,(BK13/BL13)-1,"N/A")</f>
        <v>0.7033291245265092</v>
      </c>
      <c r="BN13" s="45">
        <v>-359639</v>
      </c>
      <c r="BO13" s="45">
        <f t="shared" si="48"/>
        <v>-219749</v>
      </c>
      <c r="BP13" s="46">
        <f>IF((ABS((BN13/BO13)-1))&lt;100%,(BN13/BO13)-1,"N/A")</f>
        <v>0.63658992759921551</v>
      </c>
      <c r="BQ13" s="48"/>
      <c r="BR13" s="49">
        <f t="shared" si="49"/>
        <v>-91484</v>
      </c>
      <c r="BS13" s="45">
        <v>-91951</v>
      </c>
      <c r="BT13" s="46">
        <f>IF((ABS((BR13/BS13)-1))&lt;100%,(BR13/BS13)-1,"N/A")</f>
        <v>-5.0787919652858227E-3</v>
      </c>
      <c r="BU13" s="49">
        <f t="shared" si="50"/>
        <v>-89036</v>
      </c>
      <c r="BV13" s="45">
        <v>-89078</v>
      </c>
      <c r="BW13" s="46">
        <f>IF((ABS((BU13/BV13)-1))&lt;100%,(BU13/BV13)-1,"N/A")</f>
        <v>-4.7149689036574127E-4</v>
      </c>
      <c r="BX13" s="49">
        <f t="shared" si="51"/>
        <v>-91378</v>
      </c>
      <c r="BY13" s="45">
        <v>-91473</v>
      </c>
      <c r="BZ13" s="46">
        <f>IF((ABS((BX13/BY13)-1))&lt;100%,(BX13/BY13)-1,"N/A")</f>
        <v>-1.0385578258065298E-3</v>
      </c>
      <c r="CA13" s="49">
        <f t="shared" si="52"/>
        <v>-88166</v>
      </c>
      <c r="CB13" s="45">
        <v>-87137</v>
      </c>
      <c r="CC13" s="46">
        <f>IF((ABS((CA13/CB13)-1))&lt;100%,(CA13/CB13)-1,"N/A")</f>
        <v>1.1808990440341116E-2</v>
      </c>
      <c r="CD13" s="49">
        <f t="shared" si="53"/>
        <v>-180520</v>
      </c>
      <c r="CE13" s="45">
        <v>-181029</v>
      </c>
      <c r="CF13" s="46">
        <f>IF((ABS((CD13/CE13)-1))&lt;100%,(CD13/CE13)-1,"N/A")</f>
        <v>-2.8117042020892047E-3</v>
      </c>
      <c r="CG13" s="49">
        <f t="shared" si="54"/>
        <v>-271898</v>
      </c>
      <c r="CH13" s="45">
        <v>-272502</v>
      </c>
      <c r="CI13" s="46">
        <f>IF((ABS((CG13/CH13)-1))&lt;100%,(CG13/CH13)-1,"N/A")</f>
        <v>-2.2164974935964254E-3</v>
      </c>
      <c r="CJ13" s="49">
        <f t="shared" si="55"/>
        <v>-360064</v>
      </c>
      <c r="CK13" s="45">
        <v>-359639</v>
      </c>
      <c r="CL13" s="46">
        <f>IF((ABS((CJ13/CK13)-1))&lt;100%,(CJ13/CK13)-1,"N/A")</f>
        <v>1.1817405787470925E-3</v>
      </c>
      <c r="CM13" s="48"/>
      <c r="CN13" s="49">
        <v>-88781</v>
      </c>
      <c r="CO13" s="45">
        <v>-91484</v>
      </c>
      <c r="CP13" s="46">
        <f>IF((ABS((CN13/CO13)-1))&lt;100%,(CN13/CO13)-1,"N/A")</f>
        <v>-2.954615014647366E-2</v>
      </c>
      <c r="CQ13" s="49">
        <v>-84591</v>
      </c>
      <c r="CR13" s="45">
        <v>-89036</v>
      </c>
      <c r="CS13" s="46">
        <f>IF((ABS((CQ13/CR13)-1))&lt;100%,(CQ13/CR13)-1,"N/A")</f>
        <v>-4.9923626398310827E-2</v>
      </c>
      <c r="CT13" s="49">
        <v>-81945</v>
      </c>
      <c r="CU13" s="45">
        <v>-91378</v>
      </c>
      <c r="CV13" s="46">
        <f>IF(AND(CT13&lt;0,CU13&lt;0),((CT13-CU13)/CU13),((CT13-CU13)/ABS(CU13)))</f>
        <v>-0.10323053689071768</v>
      </c>
      <c r="CW13" s="49">
        <v>-96986</v>
      </c>
      <c r="CX13" s="45">
        <v>-88166</v>
      </c>
      <c r="CY13" s="46">
        <f>IF(AND(CW13&lt;0,CX13&lt;0),((CW13-CX13)/CX13),((CW13-CX13)/ABS(CX13)))</f>
        <v>0.10003856361862849</v>
      </c>
      <c r="CZ13" s="49">
        <v>-173372</v>
      </c>
      <c r="DA13" s="45">
        <v>-180520</v>
      </c>
      <c r="DB13" s="46">
        <f>IF((ABS((CZ13/DA13)-1))&lt;100%,(CZ13/DA13)-1,"N/A")</f>
        <v>-3.9596720584976763E-2</v>
      </c>
      <c r="DC13" s="49">
        <v>-255317</v>
      </c>
      <c r="DD13" s="45">
        <v>-271898</v>
      </c>
      <c r="DE13" s="46">
        <f>IF(AND(DC13&lt;0,DD13&lt;0),((DC13-DD13)/DD13),((DC13-DD13)/ABS(DD13)))</f>
        <v>-6.0982427233742066E-2</v>
      </c>
      <c r="DF13" s="49">
        <v>-352303</v>
      </c>
      <c r="DG13" s="45">
        <v>-360064</v>
      </c>
      <c r="DH13" s="46">
        <f>IF(AND(DF13&lt;0,DG13&lt;0),((DF13-DG13)/DG13),((DF13-DG13)/ABS(DG13)))</f>
        <v>-2.1554501421969428E-2</v>
      </c>
      <c r="DI13" s="104"/>
      <c r="DJ13" s="49">
        <v>-93015</v>
      </c>
      <c r="DK13" s="45">
        <v>-88781</v>
      </c>
      <c r="DL13" s="46">
        <f t="shared" si="95"/>
        <v>4.7690384203827395E-2</v>
      </c>
      <c r="DM13" s="49">
        <v>-91537</v>
      </c>
      <c r="DN13" s="45">
        <v>-84591</v>
      </c>
      <c r="DO13" s="46">
        <f t="shared" si="96"/>
        <v>8.2112754311924441E-2</v>
      </c>
      <c r="DP13" s="49">
        <v>-91650</v>
      </c>
      <c r="DQ13" s="45">
        <v>-81945</v>
      </c>
      <c r="DR13" s="46">
        <f t="shared" si="97"/>
        <v>0.11843309536884496</v>
      </c>
      <c r="DS13" s="49">
        <v>-93949</v>
      </c>
      <c r="DT13" s="45">
        <v>-96986</v>
      </c>
      <c r="DU13" s="46">
        <f t="shared" si="98"/>
        <v>-3.1313797867733487E-2</v>
      </c>
      <c r="DV13" s="49">
        <v>-184552</v>
      </c>
      <c r="DW13" s="45">
        <v>-173372</v>
      </c>
      <c r="DX13" s="46">
        <f t="shared" si="99"/>
        <v>6.4485614747479408E-2</v>
      </c>
      <c r="DY13" s="49">
        <v>-276202</v>
      </c>
      <c r="DZ13" s="45">
        <v>-255317</v>
      </c>
      <c r="EA13" s="46">
        <f t="shared" si="100"/>
        <v>8.1800271818954481E-2</v>
      </c>
      <c r="EB13" s="49">
        <v>-370151</v>
      </c>
      <c r="EC13" s="45">
        <v>-352303</v>
      </c>
      <c r="ED13" s="46">
        <f t="shared" si="101"/>
        <v>5.0660936750467636E-2</v>
      </c>
      <c r="EF13" s="49">
        <v>-95894</v>
      </c>
      <c r="EG13" s="45">
        <v>-93015</v>
      </c>
      <c r="EH13" s="46">
        <f t="shared" si="102"/>
        <v>3.095199698973284E-2</v>
      </c>
      <c r="EI13" s="49">
        <v>-98707</v>
      </c>
      <c r="EJ13" s="45">
        <v>-91537</v>
      </c>
      <c r="EK13" s="46">
        <f t="shared" si="103"/>
        <v>7.8328981723237601E-2</v>
      </c>
      <c r="EL13" s="49">
        <v>194601</v>
      </c>
      <c r="EM13" s="45">
        <v>-91650</v>
      </c>
      <c r="EN13" s="46">
        <f t="shared" si="104"/>
        <v>3.1233060556464811</v>
      </c>
      <c r="EO13" s="49">
        <v>0</v>
      </c>
      <c r="EP13" s="45">
        <v>-93949</v>
      </c>
      <c r="EQ13" s="46">
        <f t="shared" si="105"/>
        <v>1</v>
      </c>
      <c r="ER13" s="49">
        <v>-194601</v>
      </c>
      <c r="ES13" s="45">
        <v>-184552</v>
      </c>
      <c r="ET13" s="46">
        <f t="shared" si="106"/>
        <v>5.4450778100481163E-2</v>
      </c>
      <c r="EU13" s="49">
        <v>0</v>
      </c>
      <c r="EV13" s="45">
        <v>-276202</v>
      </c>
      <c r="EW13" s="46">
        <f t="shared" si="107"/>
        <v>1</v>
      </c>
      <c r="EX13" s="49">
        <v>0</v>
      </c>
      <c r="EY13" s="45">
        <v>-370151</v>
      </c>
      <c r="EZ13" s="46">
        <f t="shared" si="108"/>
        <v>1</v>
      </c>
    </row>
    <row r="14" spans="1:160" collapsed="1">
      <c r="A14" s="43"/>
      <c r="B14" s="70" t="s">
        <v>311</v>
      </c>
      <c r="C14" s="70" t="s">
        <v>312</v>
      </c>
      <c r="D14" s="71">
        <f>+D12+D13</f>
        <v>-549434</v>
      </c>
      <c r="E14" s="71">
        <f>+E12+E13</f>
        <v>-506543</v>
      </c>
      <c r="F14" s="72">
        <f>IF((ABS((D14/E14)-1))&lt;100%,(D14/E14)-1,"N/A")</f>
        <v>8.4673956603881662E-2</v>
      </c>
      <c r="G14" s="71">
        <f>+G12+G13</f>
        <v>-535536</v>
      </c>
      <c r="H14" s="71">
        <f>+H12+H13</f>
        <v>-475503</v>
      </c>
      <c r="I14" s="72">
        <f>IF((ABS((G14/H14)-1))&lt;100%,(G14/H14)-1,"N/A")</f>
        <v>0.12625156939072935</v>
      </c>
      <c r="J14" s="71">
        <f>+J12+J13</f>
        <v>-552469</v>
      </c>
      <c r="K14" s="71">
        <f>+K12+K13</f>
        <v>-478601</v>
      </c>
      <c r="L14" s="72">
        <f>IF((ABS((J14/K14)-1))&lt;100%,(J14/K14)-1,"N/A")</f>
        <v>0.15434150785309675</v>
      </c>
      <c r="M14" s="71">
        <f>+M12+M13</f>
        <v>-575275</v>
      </c>
      <c r="N14" s="71">
        <f>+N12+N13</f>
        <v>-522925</v>
      </c>
      <c r="O14" s="72">
        <f>IF((ABS((M14/N14)-1))&lt;100%,(M14/N14)-1,"N/A")</f>
        <v>0.10010995840703729</v>
      </c>
      <c r="P14" s="71">
        <f>+P12+P13</f>
        <v>-1084970</v>
      </c>
      <c r="Q14" s="71">
        <f>+Q12+Q13</f>
        <v>-980713</v>
      </c>
      <c r="R14" s="72">
        <f>IF((ABS((P14/Q14)-1))&lt;100%,(P14/Q14)-1,"N/A")</f>
        <v>0.106307349856686</v>
      </c>
      <c r="S14" s="71">
        <f>+S12+S13</f>
        <v>-1637439</v>
      </c>
      <c r="T14" s="71">
        <f>+T12+T13</f>
        <v>-1459313</v>
      </c>
      <c r="U14" s="72">
        <f>IF((ABS((S14/T14)-1))&lt;100%,(S14/T14)-1,"N/A")</f>
        <v>0.12206154539841685</v>
      </c>
      <c r="V14" s="71">
        <f>+V12+V13</f>
        <v>-2212714</v>
      </c>
      <c r="W14" s="71">
        <f>+W12+W13</f>
        <v>-1982238</v>
      </c>
      <c r="X14" s="72">
        <f>IF((ABS((V14/W14)-1))&lt;100%,(V14/W14)-1,"N/A")</f>
        <v>0.11627059919141902</v>
      </c>
      <c r="Y14" s="165"/>
      <c r="Z14" s="71">
        <f>+Z12+Z13</f>
        <v>-568350</v>
      </c>
      <c r="AA14" s="71">
        <f t="shared" si="35"/>
        <v>-549434</v>
      </c>
      <c r="AB14" s="72">
        <f>IF((ABS((Z14/AA14)-1))&lt;100%,(Z14/AA14)-1,"N/A")</f>
        <v>3.4428156976088031E-2</v>
      </c>
      <c r="AC14" s="71">
        <f>+AC12+AC13</f>
        <v>-571759</v>
      </c>
      <c r="AD14" s="71">
        <f t="shared" si="36"/>
        <v>-535536</v>
      </c>
      <c r="AE14" s="72">
        <f>IF((ABS((AC14/AD14)-1))&lt;100%,(AC14/AD14)-1,"N/A")</f>
        <v>6.7638776851602911E-2</v>
      </c>
      <c r="AF14" s="71">
        <f>+AF12+AF13</f>
        <v>-572526</v>
      </c>
      <c r="AG14" s="71">
        <f t="shared" si="37"/>
        <v>-552469</v>
      </c>
      <c r="AH14" s="72">
        <f>IF((ABS((AF14/AG14)-1))&lt;100%,(AF14/AG14)-1,"N/A")</f>
        <v>3.630429942675506E-2</v>
      </c>
      <c r="AI14" s="71">
        <f>+AI12+AI13</f>
        <v>-581482</v>
      </c>
      <c r="AJ14" s="71">
        <f t="shared" si="38"/>
        <v>-575275</v>
      </c>
      <c r="AK14" s="72">
        <f>IF((ABS((AI14/AJ14)-1))&lt;100%,(AI14/AJ14)-1,"N/A")</f>
        <v>1.0789622354526074E-2</v>
      </c>
      <c r="AL14" s="71">
        <f>+AL12+AL13</f>
        <v>-1140109</v>
      </c>
      <c r="AM14" s="71">
        <f t="shared" si="39"/>
        <v>-1084970</v>
      </c>
      <c r="AN14" s="72">
        <f>IF((ABS((AL14/AM14)-1))&lt;100%,(AL14/AM14)-1,"N/A")</f>
        <v>5.0820760021014433E-2</v>
      </c>
      <c r="AO14" s="71">
        <f>+AO12+AO13</f>
        <v>-1712635</v>
      </c>
      <c r="AP14" s="71">
        <f t="shared" si="40"/>
        <v>-1637439</v>
      </c>
      <c r="AQ14" s="72">
        <f>IF((ABS((AO14/AP14)-1))&lt;100%,(AO14/AP14)-1,"N/A")</f>
        <v>4.5922932090905366E-2</v>
      </c>
      <c r="AR14" s="71">
        <f>+AR12+AR13</f>
        <v>-2294117</v>
      </c>
      <c r="AS14" s="71">
        <f t="shared" si="41"/>
        <v>-2212714</v>
      </c>
      <c r="AT14" s="72">
        <f>IF((ABS((AR14/AS14)-1))&lt;100%,(AR14/AS14)-1,"N/A")</f>
        <v>3.6788758059107529E-2</v>
      </c>
      <c r="AU14" s="73"/>
      <c r="AV14" s="71">
        <f>+AV12+AV13</f>
        <v>-556397</v>
      </c>
      <c r="AW14" s="71">
        <f t="shared" si="42"/>
        <v>-568350</v>
      </c>
      <c r="AX14" s="72">
        <f>IF((ABS((AV14/AW14)-1))&lt;100%,(AV14/AW14)-1,"N/A")</f>
        <v>-2.1031054807776894E-2</v>
      </c>
      <c r="AY14" s="71">
        <f>+AY12+AY13</f>
        <v>-439017</v>
      </c>
      <c r="AZ14" s="71">
        <f t="shared" si="43"/>
        <v>-571759</v>
      </c>
      <c r="BA14" s="72">
        <f>IF((ABS((AY14/AZ14)-1))&lt;100%,(AY14/AZ14)-1,"N/A")</f>
        <v>-0.23216425102184657</v>
      </c>
      <c r="BB14" s="71">
        <f>+BB12+BB13</f>
        <v>-525813</v>
      </c>
      <c r="BC14" s="71">
        <f t="shared" si="44"/>
        <v>-572526</v>
      </c>
      <c r="BD14" s="72">
        <f>IF((ABS((BB14/BC14)-1))&lt;100%,(BB14/BC14)-1,"N/A")</f>
        <v>-8.1591054380063088E-2</v>
      </c>
      <c r="BE14" s="75">
        <f>+BE12+BE13</f>
        <v>-536627</v>
      </c>
      <c r="BF14" s="71">
        <f t="shared" si="45"/>
        <v>-581482</v>
      </c>
      <c r="BG14" s="72">
        <f>IF((ABS((BE14/BF14)-1))&lt;100%,(BE14/BF14)-1,"N/A")</f>
        <v>-7.7139103188060831E-2</v>
      </c>
      <c r="BH14" s="71">
        <f>+BH12+BH13</f>
        <v>-995414</v>
      </c>
      <c r="BI14" s="71">
        <f t="shared" si="46"/>
        <v>-1140109</v>
      </c>
      <c r="BJ14" s="72">
        <f>IF((ABS((BH14/BI14)-1))&lt;100%,(BH14/BI14)-1,"N/A")</f>
        <v>-0.12691330390339872</v>
      </c>
      <c r="BK14" s="71">
        <f>+BK12+BK13</f>
        <v>-1521227</v>
      </c>
      <c r="BL14" s="71">
        <f t="shared" si="47"/>
        <v>-1712635</v>
      </c>
      <c r="BM14" s="72">
        <f>IF((ABS((BK14/BL14)-1))&lt;100%,(BK14/BL14)-1,"N/A")</f>
        <v>-0.11176228443305203</v>
      </c>
      <c r="BN14" s="71">
        <f>+BN12+BN13</f>
        <v>-2057854</v>
      </c>
      <c r="BO14" s="71">
        <f t="shared" si="48"/>
        <v>-2294117</v>
      </c>
      <c r="BP14" s="72">
        <f>IF((ABS((BN14/BO14)-1))&lt;100%,(BN14/BO14)-1,"N/A")</f>
        <v>-0.10298646494490038</v>
      </c>
      <c r="BQ14" s="74"/>
      <c r="BR14" s="75">
        <f t="shared" si="49"/>
        <v>-549369</v>
      </c>
      <c r="BS14" s="71">
        <f>+BS12+BS13</f>
        <v>-556397</v>
      </c>
      <c r="BT14" s="72">
        <f>IF((ABS((BR14/BS14)-1))&lt;100%,(BR14/BS14)-1,"N/A")</f>
        <v>-1.2631268680456609E-2</v>
      </c>
      <c r="BU14" s="75">
        <f t="shared" si="50"/>
        <v>-448121</v>
      </c>
      <c r="BV14" s="71">
        <f>+BV12+BV13</f>
        <v>-439017</v>
      </c>
      <c r="BW14" s="72">
        <f>IF((ABS((BU14/BV14)-1))&lt;100%,(BU14/BV14)-1,"N/A")</f>
        <v>2.0737237965728017E-2</v>
      </c>
      <c r="BX14" s="75">
        <f t="shared" si="51"/>
        <v>-532650</v>
      </c>
      <c r="BY14" s="71">
        <f>+BY12+BY13</f>
        <v>-525813</v>
      </c>
      <c r="BZ14" s="72">
        <f>IF((ABS((BX14/BY14)-1))&lt;100%,(BX14/BY14)-1,"N/A")</f>
        <v>1.3002721499848713E-2</v>
      </c>
      <c r="CA14" s="75">
        <f t="shared" si="52"/>
        <v>-557182</v>
      </c>
      <c r="CB14" s="71">
        <f>+CB12+CB13</f>
        <v>-536627</v>
      </c>
      <c r="CC14" s="72">
        <f>IF((ABS((CA14/CB14)-1))&lt;100%,(CA14/CB14)-1,"N/A")</f>
        <v>3.8304073406667971E-2</v>
      </c>
      <c r="CD14" s="75">
        <f t="shared" si="53"/>
        <v>-997490</v>
      </c>
      <c r="CE14" s="71">
        <f>+CE12+CE13</f>
        <v>-995414</v>
      </c>
      <c r="CF14" s="72">
        <f>IF((ABS((CD14/CE14)-1))&lt;100%,(CD14/CE14)-1,"N/A")</f>
        <v>2.0855643983308525E-3</v>
      </c>
      <c r="CG14" s="75">
        <f t="shared" si="54"/>
        <v>-1530140</v>
      </c>
      <c r="CH14" s="71">
        <f>+CH12+CH13</f>
        <v>-1521227</v>
      </c>
      <c r="CI14" s="72">
        <f>IF((ABS((CG14/CH14)-1))&lt;100%,(CG14/CH14)-1,"N/A")</f>
        <v>5.8590861192970856E-3</v>
      </c>
      <c r="CJ14" s="75">
        <f t="shared" si="55"/>
        <v>-2087322</v>
      </c>
      <c r="CK14" s="71">
        <f>+CK12+CK13</f>
        <v>-2057854</v>
      </c>
      <c r="CL14" s="72">
        <f>IF((ABS((CJ14/CK14)-1))&lt;100%,(CJ14/CK14)-1,"N/A")</f>
        <v>1.4319771956611049E-2</v>
      </c>
      <c r="CM14" s="74"/>
      <c r="CN14" s="75">
        <f>+CN12+CN13</f>
        <v>-548860</v>
      </c>
      <c r="CO14" s="71">
        <f>+CO12+CO13</f>
        <v>-549369</v>
      </c>
      <c r="CP14" s="72">
        <f>IF((ABS((CN14/CO14)-1))&lt;100%,(CN14/CO14)-1,"N/A")</f>
        <v>-9.2651751372940794E-4</v>
      </c>
      <c r="CQ14" s="75">
        <f>+CQ12+CQ13</f>
        <v>-485760</v>
      </c>
      <c r="CR14" s="71">
        <f>+CR12+CR13</f>
        <v>-448121</v>
      </c>
      <c r="CS14" s="72">
        <f>IF((ABS((CQ14/CR14)-1))&lt;100%,(CQ14/CR14)-1,"N/A")</f>
        <v>8.3992939406990486E-2</v>
      </c>
      <c r="CT14" s="75">
        <f>+CT12+CT13</f>
        <v>-530385</v>
      </c>
      <c r="CU14" s="71">
        <f>+CU12+CU13</f>
        <v>-532650</v>
      </c>
      <c r="CV14" s="72">
        <f>IF(AND(CT14&lt;0,CU14&lt;0),((CT14-CU14)/CU14),((CT14-CU14)/ABS(CU14)))</f>
        <v>-4.2523232892143058E-3</v>
      </c>
      <c r="CW14" s="75">
        <f>+CW12+CW13</f>
        <v>-567242</v>
      </c>
      <c r="CX14" s="71">
        <f>+CX12+CX13</f>
        <v>-557182</v>
      </c>
      <c r="CY14" s="72">
        <f>IF(AND(CW14&lt;0,CX14&lt;0),((CW14-CX14)/CX14),((CW14-CX14)/ABS(CX14)))</f>
        <v>1.8055141766963038E-2</v>
      </c>
      <c r="CZ14" s="75">
        <f>+CZ12+CZ13</f>
        <v>-1034620</v>
      </c>
      <c r="DA14" s="71">
        <f>+DA12+DA13</f>
        <v>-997490</v>
      </c>
      <c r="DB14" s="72">
        <f>IF((ABS((CZ14/DA14)-1))&lt;100%,(CZ14/DA14)-1,"N/A")</f>
        <v>3.7223430811336389E-2</v>
      </c>
      <c r="DC14" s="75">
        <f>+DC12+DC13</f>
        <v>-1565005</v>
      </c>
      <c r="DD14" s="71">
        <f>+DD12+DD13</f>
        <v>-1530140</v>
      </c>
      <c r="DE14" s="72">
        <f>IF(AND(DC14&lt;0,DD14&lt;0),((DC14-DD14)/DD14),((DC14-DD14)/ABS(DD14)))</f>
        <v>2.2785496751931197E-2</v>
      </c>
      <c r="DF14" s="75">
        <f>+DF12+DF13</f>
        <v>-2132247</v>
      </c>
      <c r="DG14" s="71">
        <f>+DG12+DG13</f>
        <v>-2087322</v>
      </c>
      <c r="DH14" s="72">
        <f>IF(AND(DF14&lt;0,DG14&lt;0),((DF14-DG14)/DG14),((DF14-DG14)/ABS(DG14)))</f>
        <v>2.1522793320819692E-2</v>
      </c>
      <c r="DI14" s="104"/>
      <c r="DJ14" s="75">
        <f>+DJ12+DJ13</f>
        <v>-550090</v>
      </c>
      <c r="DK14" s="71">
        <f>+DK12+DK13</f>
        <v>-548860</v>
      </c>
      <c r="DL14" s="72">
        <f t="shared" si="95"/>
        <v>2.2410086360820608E-3</v>
      </c>
      <c r="DM14" s="75">
        <f>+DM12+DM13</f>
        <v>-517284</v>
      </c>
      <c r="DN14" s="71">
        <f>+DN12+DN13</f>
        <v>-485760</v>
      </c>
      <c r="DO14" s="72">
        <f t="shared" si="96"/>
        <v>6.4896245059288538E-2</v>
      </c>
      <c r="DP14" s="75">
        <f>+DP12+DP13</f>
        <v>-559508</v>
      </c>
      <c r="DQ14" s="71">
        <f>+DQ12+DQ13</f>
        <v>-530385</v>
      </c>
      <c r="DR14" s="72">
        <f t="shared" si="97"/>
        <v>5.490916975404659E-2</v>
      </c>
      <c r="DS14" s="75">
        <f>+DS12+DS13</f>
        <v>-634707</v>
      </c>
      <c r="DT14" s="71">
        <f>+DT12+DT13</f>
        <v>-567242</v>
      </c>
      <c r="DU14" s="72">
        <f t="shared" si="98"/>
        <v>0.11893512821688097</v>
      </c>
      <c r="DV14" s="75">
        <f>+DV12+DV13</f>
        <v>-1067374</v>
      </c>
      <c r="DW14" s="71">
        <f>+DW12+DW13</f>
        <v>-1034620</v>
      </c>
      <c r="DX14" s="72">
        <f t="shared" si="99"/>
        <v>3.1658000038661538E-2</v>
      </c>
      <c r="DY14" s="75">
        <f>+DY12+DY13</f>
        <v>-1626882</v>
      </c>
      <c r="DZ14" s="71">
        <f>+DZ12+DZ13</f>
        <v>-1565005</v>
      </c>
      <c r="EA14" s="72">
        <f t="shared" si="100"/>
        <v>3.9537892850182589E-2</v>
      </c>
      <c r="EB14" s="75">
        <f>+EB12+EB13</f>
        <v>-2261589</v>
      </c>
      <c r="EC14" s="71">
        <f>+EC12+EC13</f>
        <v>-2132247</v>
      </c>
      <c r="ED14" s="72">
        <f t="shared" si="101"/>
        <v>6.0659951684771979E-2</v>
      </c>
      <c r="EF14" s="75">
        <f>+EF12+EF13</f>
        <v>-617024</v>
      </c>
      <c r="EG14" s="71">
        <f>+EG12+EG13</f>
        <v>-550090</v>
      </c>
      <c r="EH14" s="72">
        <f t="shared" si="102"/>
        <v>0.1216782708284099</v>
      </c>
      <c r="EI14" s="75">
        <f>+EI12+EI13</f>
        <v>-611445</v>
      </c>
      <c r="EJ14" s="71">
        <f>+EJ12+EJ13</f>
        <v>-517284</v>
      </c>
      <c r="EK14" s="72">
        <f t="shared" si="103"/>
        <v>0.1820296007608973</v>
      </c>
      <c r="EL14" s="75">
        <f>+EL12+EL13</f>
        <v>1228469</v>
      </c>
      <c r="EM14" s="71">
        <f>+EM12+EM13</f>
        <v>-559508</v>
      </c>
      <c r="EN14" s="72">
        <f t="shared" si="104"/>
        <v>3.1956236550683816</v>
      </c>
      <c r="EO14" s="75">
        <f>+EO12+EO13</f>
        <v>0</v>
      </c>
      <c r="EP14" s="71">
        <f>+EP12+EP13</f>
        <v>-634707</v>
      </c>
      <c r="EQ14" s="72">
        <f t="shared" si="105"/>
        <v>1</v>
      </c>
      <c r="ER14" s="75">
        <f>+ER12+ER13</f>
        <v>-1228469</v>
      </c>
      <c r="ES14" s="71">
        <f>+ES12+ES13</f>
        <v>-1067374</v>
      </c>
      <c r="ET14" s="72">
        <f t="shared" si="106"/>
        <v>0.15092647937836223</v>
      </c>
      <c r="EU14" s="75">
        <f>+EU12+EU13</f>
        <v>0</v>
      </c>
      <c r="EV14" s="71">
        <f>+EV12+EV13</f>
        <v>-1626882</v>
      </c>
      <c r="EW14" s="72">
        <f t="shared" si="107"/>
        <v>1</v>
      </c>
      <c r="EX14" s="75">
        <f>+EX12+EX13</f>
        <v>0</v>
      </c>
      <c r="EY14" s="71">
        <f>+EY12+EY13</f>
        <v>-2261589</v>
      </c>
      <c r="EZ14" s="72">
        <f t="shared" si="108"/>
        <v>1</v>
      </c>
    </row>
    <row r="15" spans="1:160" s="66" customFormat="1">
      <c r="A15" s="166"/>
      <c r="B15" s="59" t="s">
        <v>607</v>
      </c>
      <c r="C15" s="60" t="s">
        <v>606</v>
      </c>
      <c r="D15" s="61">
        <f>IFERROR(D14/D$7,"")</f>
        <v>-0.20226184993717902</v>
      </c>
      <c r="E15" s="61">
        <f>IFERROR(E14/E$7,"")</f>
        <v>-0.19942732012907147</v>
      </c>
      <c r="F15" s="62">
        <f>IF((ABS((D15-E15)*10000))&lt;100,(D15-E15)*10000,"N/A")</f>
        <v>-28.345298081075555</v>
      </c>
      <c r="G15" s="61">
        <f>IFERROR(G14/G$7,"")</f>
        <v>-0.20255477972561062</v>
      </c>
      <c r="H15" s="61">
        <f>IFERROR(H14/H$7,"")</f>
        <v>-0.19107894021979363</v>
      </c>
      <c r="I15" s="62" t="str">
        <f>IF((ABS((G15-H15)*10000))&lt;100,(G15-H15)*10000,"N/A")</f>
        <v>N/A</v>
      </c>
      <c r="J15" s="61">
        <f>IFERROR(J14/J$7,"")</f>
        <v>-0.20214043053754077</v>
      </c>
      <c r="K15" s="61">
        <f>IFERROR(K14/K$7,"")</f>
        <v>-0.19316786155228982</v>
      </c>
      <c r="L15" s="62">
        <f>IF((ABS((J15-K15)*10000))&lt;100,(J15-K15)*10000,"N/A")</f>
        <v>-89.725689852509504</v>
      </c>
      <c r="M15" s="61">
        <f>IFERROR(M14/M$7,"")</f>
        <v>-0.18128318653788583</v>
      </c>
      <c r="N15" s="61">
        <f>IFERROR(N14/N$7,"")</f>
        <v>-0.17254805558626082</v>
      </c>
      <c r="O15" s="62">
        <f>IF((ABS((M15-N15)*10000))&lt;100,(M15-N15)*10000,"N/A")</f>
        <v>-87.351309516250083</v>
      </c>
      <c r="P15" s="61">
        <f>IFERROR(P14/P$7,"")</f>
        <v>-0.20240633271372274</v>
      </c>
      <c r="Q15" s="61">
        <f>IFERROR(Q14/Q$7,"")</f>
        <v>-0.19508248277211976</v>
      </c>
      <c r="R15" s="62">
        <f>IF((ABS((P15-Q15)*10000))&lt;100,(P15-Q15)*10000,"N/A")</f>
        <v>-73.238499416029839</v>
      </c>
      <c r="S15" s="61">
        <f>IFERROR(S14/S$7,"")</f>
        <v>-0.20231653963185792</v>
      </c>
      <c r="T15" s="61">
        <f>IFERROR(T14/T$7,"")</f>
        <v>-0.19445025552931758</v>
      </c>
      <c r="U15" s="62">
        <f>IF((ABS((S15-T15)*10000))&lt;100,(S15-T15)*10000,"N/A")</f>
        <v>-78.662841025403381</v>
      </c>
      <c r="V15" s="61">
        <f>IFERROR(V14/V$7,"")</f>
        <v>-0.19639239212621223</v>
      </c>
      <c r="W15" s="61">
        <f>IFERROR(W14/W$7,"")</f>
        <v>-0.18814989702830043</v>
      </c>
      <c r="X15" s="62">
        <f>IF((ABS((V15-W15)*10000))&lt;100,(V15-W15)*10000,"N/A")</f>
        <v>-82.424950979118066</v>
      </c>
      <c r="Y15" s="164"/>
      <c r="Z15" s="61">
        <f>IFERROR(Z14/Z$7,"")</f>
        <v>-0.21450002830562528</v>
      </c>
      <c r="AA15" s="61">
        <f t="shared" si="35"/>
        <v>-0.20226184993717902</v>
      </c>
      <c r="AB15" s="62" t="str">
        <f>IF((ABS((Z15-AA15)*10000))&lt;100,(Z15-AA15)*10000,"N/A")</f>
        <v>N/A</v>
      </c>
      <c r="AC15" s="61">
        <f>IFERROR(AC14/AC$7,"")</f>
        <v>-0.22049382125685091</v>
      </c>
      <c r="AD15" s="61">
        <f t="shared" si="36"/>
        <v>-0.20255477972561062</v>
      </c>
      <c r="AE15" s="62" t="str">
        <f>IF((ABS((AC15-AD15)*10000))&lt;100,(AC15-AD15)*10000,"N/A")</f>
        <v>N/A</v>
      </c>
      <c r="AF15" s="61">
        <f>IFERROR(AF14/AF$7,"")</f>
        <v>-0.21653913185556342</v>
      </c>
      <c r="AG15" s="61">
        <f t="shared" si="37"/>
        <v>-0.20214043053754077</v>
      </c>
      <c r="AH15" s="62" t="str">
        <f>IF((ABS((AF15-AG15)*10000))&lt;100,(AF15-AG15)*10000,"N/A")</f>
        <v>N/A</v>
      </c>
      <c r="AI15" s="61">
        <f>IFERROR(AI14/AI$7,"")</f>
        <v>-0.19265598494486852</v>
      </c>
      <c r="AJ15" s="61">
        <f t="shared" si="38"/>
        <v>-0.18128318653788583</v>
      </c>
      <c r="AK15" s="62" t="str">
        <f>IF((ABS((AI15-AJ15)*10000))&lt;100,(AI15-AJ15)*10000,"N/A")</f>
        <v>N/A</v>
      </c>
      <c r="AL15" s="61">
        <f>IFERROR(AL14/AL$7,"")</f>
        <v>-0.21746459004023475</v>
      </c>
      <c r="AM15" s="61">
        <f t="shared" si="39"/>
        <v>-0.20240633271372274</v>
      </c>
      <c r="AN15" s="62" t="str">
        <f>IF((ABS((AL15-AM15)*10000))&lt;100,(AL15-AM15)*10000,"N/A")</f>
        <v>N/A</v>
      </c>
      <c r="AO15" s="61">
        <f>IFERROR(AO14/AO$7,"")</f>
        <v>-0.21715433466747511</v>
      </c>
      <c r="AP15" s="61">
        <f t="shared" si="40"/>
        <v>-0.20231653963185792</v>
      </c>
      <c r="AQ15" s="62" t="str">
        <f>IF((ABS((AO15-AP15)*10000))&lt;100,(AO15-AP15)*10000,"N/A")</f>
        <v>N/A</v>
      </c>
      <c r="AR15" s="61">
        <f>IFERROR(AR14/AR$7,"")</f>
        <v>-0.21037375843171519</v>
      </c>
      <c r="AS15" s="61">
        <f t="shared" si="41"/>
        <v>-0.19639239212621223</v>
      </c>
      <c r="AT15" s="62" t="str">
        <f>IF((ABS((AR15-AS15)*10000))&lt;100,(AR15-AS15)*10000,"N/A")</f>
        <v>N/A</v>
      </c>
      <c r="AU15" s="63"/>
      <c r="AV15" s="61">
        <f>IFERROR(AV14/AV$7,"")</f>
        <v>-0.20985541246202385</v>
      </c>
      <c r="AW15" s="61">
        <f t="shared" si="42"/>
        <v>-0.21450002830562528</v>
      </c>
      <c r="AX15" s="62">
        <f>IF((ABS((AV15-AW15)*10000))&lt;100,(AV15-AW15)*10000,"N/A")</f>
        <v>46.446158436014294</v>
      </c>
      <c r="AY15" s="61">
        <f>IFERROR(AY14/AY$7,"")</f>
        <v>-0.16664427115123578</v>
      </c>
      <c r="AZ15" s="61">
        <f t="shared" si="43"/>
        <v>-0.22049382125685091</v>
      </c>
      <c r="BA15" s="62" t="str">
        <f>IF((ABS((AY15-AZ15)*10000))&lt;100,(AY15-AZ15)*10000,"N/A")</f>
        <v>N/A</v>
      </c>
      <c r="BB15" s="61">
        <f>IFERROR(BB14/BB$7,"")</f>
        <v>-0.19795409822241011</v>
      </c>
      <c r="BC15" s="61">
        <f t="shared" si="44"/>
        <v>-0.21653913185556342</v>
      </c>
      <c r="BD15" s="62" t="str">
        <f>IF((ABS((BB15-BC15)*10000))&lt;100,(BB15-BC15)*10000,"N/A")</f>
        <v>N/A</v>
      </c>
      <c r="BE15" s="65">
        <f>IFERROR(BE14/BE$7,"")</f>
        <v>-0.1742800753595117</v>
      </c>
      <c r="BF15" s="61">
        <f t="shared" si="45"/>
        <v>-0.19265598494486852</v>
      </c>
      <c r="BG15" s="62" t="str">
        <f>IF((ABS((BE15-BF15)*10000))&lt;100,(BE15-BF15)*10000,"N/A")</f>
        <v>N/A</v>
      </c>
      <c r="BH15" s="61">
        <f>IFERROR(BH14/BH$7,"")</f>
        <v>-0.18831883439961966</v>
      </c>
      <c r="BI15" s="61">
        <f t="shared" si="46"/>
        <v>-0.21746459004023475</v>
      </c>
      <c r="BJ15" s="62" t="str">
        <f>IF((ABS((BH15-BI15)*10000))&lt;100,(BH15-BI15)*10000,"N/A")</f>
        <v>N/A</v>
      </c>
      <c r="BK15" s="61">
        <f>IFERROR(BK14/BK$7,"")</f>
        <v>-0.19154137960732448</v>
      </c>
      <c r="BL15" s="61">
        <f t="shared" si="47"/>
        <v>-0.21715433466747511</v>
      </c>
      <c r="BM15" s="62" t="str">
        <f>IF((ABS((BK15-BL15)*10000))&lt;100,(BK15-BL15)*10000,"N/A")</f>
        <v>N/A</v>
      </c>
      <c r="BN15" s="61">
        <f>IFERROR(BN14/BN$7,"")</f>
        <v>-0.18671888149451032</v>
      </c>
      <c r="BO15" s="61">
        <f t="shared" si="48"/>
        <v>-0.21037375843171519</v>
      </c>
      <c r="BP15" s="62" t="str">
        <f>IF((ABS((BN15-BO15)*10000))&lt;100,(BN15-BO15)*10000,"N/A")</f>
        <v>N/A</v>
      </c>
      <c r="BQ15" s="64"/>
      <c r="BR15" s="65">
        <f t="shared" si="49"/>
        <v>-0.20117290347623251</v>
      </c>
      <c r="BS15" s="61">
        <f>IFERROR(BS14/BS$7,"")</f>
        <v>-0.20985541246202385</v>
      </c>
      <c r="BT15" s="62">
        <f>IF((ABS((BR15-BS15)*10000))&lt;100,(BR15-BS15)*10000,"N/A")</f>
        <v>86.825089857913426</v>
      </c>
      <c r="BU15" s="65">
        <f t="shared" si="50"/>
        <v>-0.16558706936816028</v>
      </c>
      <c r="BV15" s="61">
        <f>IFERROR(BV14/BV$7,"")</f>
        <v>-0.16664427115123578</v>
      </c>
      <c r="BW15" s="62">
        <f>IF((ABS((BU15-BV15)*10000))&lt;1000,(BU15-BV15)*10000,"N/A")</f>
        <v>10.572017830755009</v>
      </c>
      <c r="BX15" s="65">
        <f t="shared" si="51"/>
        <v>-0.19083654947168388</v>
      </c>
      <c r="BY15" s="61">
        <f>IFERROR(BY14/BY$7,"")</f>
        <v>-0.19795409822241011</v>
      </c>
      <c r="BZ15" s="62">
        <f>IF((ABS((BX15-BY15)*10000))&lt;1000,(BX15-BY15)*10000,"N/A")</f>
        <v>71.175487507262318</v>
      </c>
      <c r="CA15" s="65">
        <f t="shared" si="52"/>
        <v>-0.17112185485867248</v>
      </c>
      <c r="CB15" s="61">
        <f>IFERROR(CB14/CB$7,"")</f>
        <v>-0.1742800753595117</v>
      </c>
      <c r="CC15" s="62">
        <f>IF((ABS((CA15-CB15)*10000))&lt;1000,(CA15-CB15)*10000,"N/A")</f>
        <v>31.582205008392204</v>
      </c>
      <c r="CD15" s="65">
        <f t="shared" si="53"/>
        <v>-0.18346040507727854</v>
      </c>
      <c r="CE15" s="61">
        <f>IFERROR(CE14/CE$7,"")</f>
        <v>-0.18831883439961966</v>
      </c>
      <c r="CF15" s="62">
        <f>IF((ABS((CD15-CE15)*10000))&lt;1000,(CD15-CE15)*10000,"N/A")</f>
        <v>48.584293223411237</v>
      </c>
      <c r="CG15" s="65">
        <f t="shared" si="54"/>
        <v>-0.18596250123659824</v>
      </c>
      <c r="CH15" s="61">
        <f>IFERROR(CH14/CH$7,"")</f>
        <v>-0.19154137960732448</v>
      </c>
      <c r="CI15" s="62">
        <f>IF((ABS((CG15-CH15)*10000))&lt;1000,(CG15-CH15)*10000,"N/A")</f>
        <v>55.788783707262368</v>
      </c>
      <c r="CJ15" s="65">
        <f t="shared" si="55"/>
        <v>-0.18175483826924335</v>
      </c>
      <c r="CK15" s="61">
        <f>IFERROR(CK14/CK$7,"")</f>
        <v>-0.18671888149451032</v>
      </c>
      <c r="CL15" s="62">
        <f>IF((ABS((CJ15-CK15)*10000))&lt;1000,(CJ15-CK15)*10000,"N/A")</f>
        <v>49.640432252669733</v>
      </c>
      <c r="CM15" s="64"/>
      <c r="CN15" s="65">
        <f>IFERROR(CN14/CN$7,"")</f>
        <v>-0.18360900107617636</v>
      </c>
      <c r="CO15" s="61">
        <f>IFERROR(CO14/CO$7,"")</f>
        <v>-0.20117290347623251</v>
      </c>
      <c r="CP15" s="62">
        <f>IF((ABS((CN15-CO15)*10000))&lt;1000,(CN15-CO15)*10000,"N/A")</f>
        <v>175.63902400056148</v>
      </c>
      <c r="CQ15" s="65">
        <f>IFERROR(CQ14/CQ$7,"")</f>
        <v>-0.17354602152819534</v>
      </c>
      <c r="CR15" s="61">
        <f>IFERROR(CR14/CR$7,"")</f>
        <v>-0.16558706936816028</v>
      </c>
      <c r="CS15" s="62">
        <f>IF((ABS((CQ15-CR15)*10000))&lt;1000,(CQ15-CR15)*10000,"N/A")</f>
        <v>-79.589521600350594</v>
      </c>
      <c r="CT15" s="65">
        <f>IFERROR(CT14/CT$7,"")</f>
        <v>-0.19311002958992449</v>
      </c>
      <c r="CU15" s="61">
        <f>IFERROR(CU14/CU$7,"")</f>
        <v>-0.19083654947168388</v>
      </c>
      <c r="CV15" s="62">
        <f>(CT15-CU15)*10000</f>
        <v>-22.734801182406063</v>
      </c>
      <c r="CW15" s="65">
        <f>IFERROR(CW14/CW$7,"")</f>
        <v>-0.16549812209134224</v>
      </c>
      <c r="CX15" s="61">
        <f>IFERROR(CX14/CX$7,"")</f>
        <v>-0.17112185485867248</v>
      </c>
      <c r="CY15" s="62">
        <f>(CW15-CX15)*10000</f>
        <v>56.237327673302474</v>
      </c>
      <c r="CZ15" s="65">
        <f>IFERROR(CZ14/CZ$7,"")</f>
        <v>-0.1787428947358419</v>
      </c>
      <c r="DA15" s="61">
        <f>IFERROR(DA14/DA$7,"")</f>
        <v>-0.18346040507727854</v>
      </c>
      <c r="DB15" s="62">
        <f>IF((ABS((CZ15-DA15)*10000))&lt;1000,(CZ15-DA15)*10000,"N/A")</f>
        <v>47.175103414366369</v>
      </c>
      <c r="DC15" s="65">
        <f>IFERROR(DC14/DC$7,"")</f>
        <v>-0.18336628252822515</v>
      </c>
      <c r="DD15" s="61">
        <f>IFERROR(DD14/DD$7,"")</f>
        <v>-0.18596250123659824</v>
      </c>
      <c r="DE15" s="62">
        <f>(DC15-DD15)*10000</f>
        <v>25.962187083730935</v>
      </c>
      <c r="DF15" s="65">
        <f>IFERROR(DF14/DF$7,"")</f>
        <v>-0.17824664739507487</v>
      </c>
      <c r="DG15" s="61">
        <f>IFERROR(DG14/DG$7,"")</f>
        <v>-0.18175483826924335</v>
      </c>
      <c r="DH15" s="62">
        <f>(DF15-DG15)*10000</f>
        <v>35.081908741684821</v>
      </c>
      <c r="DI15" s="104"/>
      <c r="DJ15" s="65">
        <f>IFERROR(DJ14/DJ$7,"")</f>
        <v>-0.18906594022231893</v>
      </c>
      <c r="DK15" s="61">
        <f>IFERROR(DK14/DK$7,"")</f>
        <v>-0.18360900107617636</v>
      </c>
      <c r="DL15" s="62">
        <f>(DJ15-DK15)*10000</f>
        <v>-54.569391461425646</v>
      </c>
      <c r="DM15" s="65">
        <f>IFERROR(DM14/DM$7,"")</f>
        <v>-0.18781349358063176</v>
      </c>
      <c r="DN15" s="61">
        <f>IFERROR(DN14/DN$7,"")</f>
        <v>-0.17354602152819534</v>
      </c>
      <c r="DO15" s="62">
        <f>(DM15-DN15)*10000</f>
        <v>-142.6747205243642</v>
      </c>
      <c r="DP15" s="65">
        <f>IFERROR(DP14/DP$7,"")</f>
        <v>-0.17824601421169078</v>
      </c>
      <c r="DQ15" s="61">
        <f>IFERROR(DQ14/DQ$7,"")</f>
        <v>-0.19311002958992449</v>
      </c>
      <c r="DR15" s="62">
        <f>(DP15-DQ15)*10000</f>
        <v>148.64015378233702</v>
      </c>
      <c r="DS15" s="65">
        <f>IFERROR(DS14/DS$7,"")</f>
        <v>-0.16001043699233108</v>
      </c>
      <c r="DT15" s="61">
        <f>IFERROR(DT14/DT$7,"")</f>
        <v>-0.16549812209134224</v>
      </c>
      <c r="DU15" s="62">
        <f>(DS15-DT15)*10000</f>
        <v>54.876850990111528</v>
      </c>
      <c r="DV15" s="65">
        <f>IFERROR(DV14/DV$7,"")</f>
        <v>-0.18845688471451016</v>
      </c>
      <c r="DW15" s="61">
        <f>IFERROR(DW14/DW$7,"")</f>
        <v>-0.1787428947358419</v>
      </c>
      <c r="DX15" s="62">
        <f>(DV15-DW15)*10000</f>
        <v>-97.139899786682633</v>
      </c>
      <c r="DY15" s="65">
        <f>IFERROR(DY14/DY$7,"")</f>
        <v>-0.18481578766204362</v>
      </c>
      <c r="DZ15" s="61">
        <f>IFERROR(DZ14/DZ$7,"")</f>
        <v>-0.18336628252822515</v>
      </c>
      <c r="EA15" s="62">
        <f>(DY15-DZ15)*10000</f>
        <v>-14.495051338184739</v>
      </c>
      <c r="EB15" s="65">
        <f>IFERROR(EB14/EB$7,"")</f>
        <v>-0.17711029398290379</v>
      </c>
      <c r="EC15" s="61">
        <f>IFERROR(EC14/EC$7,"")</f>
        <v>-0.17824664739507487</v>
      </c>
      <c r="ED15" s="62">
        <f>(EB15-EC15)*10000</f>
        <v>11.363534121710817</v>
      </c>
      <c r="EF15" s="65">
        <f>IFERROR(EF14/EF$7,"")</f>
        <v>-0.17874572888195564</v>
      </c>
      <c r="EG15" s="61">
        <f>IFERROR(EG14/EG$7,"")</f>
        <v>-0.18906594022231893</v>
      </c>
      <c r="EH15" s="62">
        <f>(EF15-EG15)*10000</f>
        <v>103.20211340363289</v>
      </c>
      <c r="EI15" s="65">
        <f>IFERROR(EI14/EI$7,"")</f>
        <v>-0.17589151795808255</v>
      </c>
      <c r="EJ15" s="61">
        <f>IFERROR(EJ14/EJ$7,"")</f>
        <v>-0.18781349358063176</v>
      </c>
      <c r="EK15" s="62">
        <f>(EI15-EJ15)*10000</f>
        <v>119.21975622549208</v>
      </c>
      <c r="EL15" s="65">
        <f>IFERROR(EL14/EL$7,"")</f>
        <v>-0.17731361862132983</v>
      </c>
      <c r="EM15" s="61">
        <f>IFERROR(EM14/EM$7,"")</f>
        <v>-0.17824601421169078</v>
      </c>
      <c r="EN15" s="62">
        <f>(EL15-EM15)*10000</f>
        <v>9.3239559036095709</v>
      </c>
      <c r="EO15" s="65" t="str">
        <f>IFERROR(EO14/EO$7,"")</f>
        <v/>
      </c>
      <c r="EP15" s="61">
        <f>IFERROR(EP14/EP$7,"")</f>
        <v>-0.16001043699233108</v>
      </c>
      <c r="EQ15" s="62" t="e">
        <f>(EO15-EP15)*10000</f>
        <v>#VALUE!</v>
      </c>
      <c r="ER15" s="65">
        <f>IFERROR(ER14/ER$7,"")</f>
        <v>-0.17731361862132983</v>
      </c>
      <c r="ES15" s="61">
        <f>IFERROR(ES14/ES$7,"")</f>
        <v>-0.18845688471451016</v>
      </c>
      <c r="ET15" s="62">
        <f>(ER15-ES15)*10000</f>
        <v>111.43266093180337</v>
      </c>
      <c r="EU15" s="65" t="str">
        <f>IFERROR(EU14/EU$7,"")</f>
        <v/>
      </c>
      <c r="EV15" s="61">
        <f>IFERROR(EV14/EV$7,"")</f>
        <v>-0.18481578766204362</v>
      </c>
      <c r="EW15" s="62" t="e">
        <f>(EU15-EV15)*10000</f>
        <v>#VALUE!</v>
      </c>
      <c r="EX15" s="65" t="str">
        <f>IFERROR(EX14/EX$7,"")</f>
        <v/>
      </c>
      <c r="EY15" s="61">
        <f>IFERROR(EY14/EY$7,"")</f>
        <v>-0.17711029398290379</v>
      </c>
      <c r="EZ15" s="62" t="e">
        <f>(EX15-EY15)*10000</f>
        <v>#VALUE!</v>
      </c>
    </row>
    <row r="16" spans="1:160">
      <c r="A16" s="81" t="s">
        <v>12</v>
      </c>
      <c r="B16" s="418" t="s">
        <v>12</v>
      </c>
      <c r="C16" s="418" t="s">
        <v>13</v>
      </c>
      <c r="D16" s="399">
        <v>87131</v>
      </c>
      <c r="E16" s="399">
        <v>75184</v>
      </c>
      <c r="F16" s="400">
        <f>IF((ABS((D16/E16)-1))&lt;100%,(D16/E16)-1,"N/A")</f>
        <v>0.1589034901042774</v>
      </c>
      <c r="G16" s="399">
        <v>106831</v>
      </c>
      <c r="H16" s="399">
        <v>117213</v>
      </c>
      <c r="I16" s="400">
        <f>IF((ABS((G16/H16)-1))&lt;100%,(G16/H16)-1,"N/A")</f>
        <v>-8.8573793009307789E-2</v>
      </c>
      <c r="J16" s="399">
        <v>95711</v>
      </c>
      <c r="K16" s="399">
        <v>123639</v>
      </c>
      <c r="L16" s="400">
        <f>IF((ABS((J16/K16)-1))&lt;100%,(J16/K16)-1,"N/A")</f>
        <v>-0.22588341866239614</v>
      </c>
      <c r="M16" s="399">
        <v>228736</v>
      </c>
      <c r="N16" s="399">
        <v>240487</v>
      </c>
      <c r="O16" s="400">
        <f>IF((ABS((M16/N16)-1))&lt;100%,(M16/N16)-1,"N/A")</f>
        <v>-4.8863348122767603E-2</v>
      </c>
      <c r="P16" s="399">
        <v>193962</v>
      </c>
      <c r="Q16" s="399">
        <v>192397</v>
      </c>
      <c r="R16" s="400">
        <f>IF((ABS((P16/Q16)-1))&lt;100%,(P16/Q16)-1,"N/A")</f>
        <v>8.1342224670863938E-3</v>
      </c>
      <c r="S16" s="399">
        <v>289673</v>
      </c>
      <c r="T16" s="399">
        <v>316037</v>
      </c>
      <c r="U16" s="400">
        <f>IF((ABS((S16/T16)-1))&lt;100%,(S16/T16)-1,"N/A")</f>
        <v>-8.3420612143514816E-2</v>
      </c>
      <c r="V16" s="399">
        <v>518409</v>
      </c>
      <c r="W16" s="399">
        <v>556524</v>
      </c>
      <c r="X16" s="400">
        <f>IF((ABS((V16/W16)-1))&lt;100%,(V16/W16)-1,"N/A")</f>
        <v>-6.8487612394074637E-2</v>
      </c>
      <c r="Y16" s="419"/>
      <c r="Z16" s="399">
        <v>72072</v>
      </c>
      <c r="AA16" s="399">
        <f t="shared" si="35"/>
        <v>87131</v>
      </c>
      <c r="AB16" s="400">
        <f>IF((ABS((Z16/AA16)-1))&lt;100%,(Z16/AA16)-1,"N/A")</f>
        <v>-0.17283171316752932</v>
      </c>
      <c r="AC16" s="399">
        <v>31994</v>
      </c>
      <c r="AD16" s="399">
        <f t="shared" si="36"/>
        <v>106831</v>
      </c>
      <c r="AE16" s="400">
        <f>IF((ABS((AC16/AD16)-1))&lt;100%,(AC16/AD16)-1,"N/A")</f>
        <v>-0.70051764001085826</v>
      </c>
      <c r="AF16" s="399">
        <v>22499</v>
      </c>
      <c r="AG16" s="399">
        <f t="shared" si="37"/>
        <v>95711</v>
      </c>
      <c r="AH16" s="400">
        <f>IF((ABS((AF16/AG16)-1))&lt;100%,(AF16/AG16)-1,"N/A")</f>
        <v>-0.7649277512511623</v>
      </c>
      <c r="AI16" s="399">
        <v>147563</v>
      </c>
      <c r="AJ16" s="399">
        <f t="shared" si="38"/>
        <v>228736</v>
      </c>
      <c r="AK16" s="400">
        <f>IF((ABS((AI16/AJ16)-1))&lt;100%,(AI16/AJ16)-1,"N/A")</f>
        <v>-0.35487636401790712</v>
      </c>
      <c r="AL16" s="399">
        <v>104066</v>
      </c>
      <c r="AM16" s="399">
        <f t="shared" si="39"/>
        <v>193962</v>
      </c>
      <c r="AN16" s="400">
        <f>IF((ABS((AL16/AM16)-1))&lt;100%,(AL16/AM16)-1,"N/A")</f>
        <v>-0.46347222651859643</v>
      </c>
      <c r="AO16" s="399">
        <v>126565</v>
      </c>
      <c r="AP16" s="399">
        <f t="shared" si="40"/>
        <v>289673</v>
      </c>
      <c r="AQ16" s="400">
        <f>IF((ABS((AO16/AP16)-1))&lt;100%,(AO16/AP16)-1,"N/A")</f>
        <v>-0.56307629637556833</v>
      </c>
      <c r="AR16" s="399">
        <v>274128</v>
      </c>
      <c r="AS16" s="399">
        <f t="shared" si="41"/>
        <v>518409</v>
      </c>
      <c r="AT16" s="400">
        <f>IF((ABS((AR16/AS16)-1))&lt;100%,(AR16/AS16)-1,"N/A")</f>
        <v>-0.47121288403557804</v>
      </c>
      <c r="AU16" s="401"/>
      <c r="AV16" s="399">
        <v>61878</v>
      </c>
      <c r="AW16" s="399">
        <f t="shared" si="42"/>
        <v>72072</v>
      </c>
      <c r="AX16" s="400">
        <f>IF((ABS((AV16/AW16)-1))&lt;100%,(AV16/AW16)-1,"N/A")</f>
        <v>-0.14144189144189145</v>
      </c>
      <c r="AY16" s="399">
        <v>87476</v>
      </c>
      <c r="AZ16" s="399">
        <f t="shared" si="43"/>
        <v>31994</v>
      </c>
      <c r="BA16" s="400" t="str">
        <f>IF((ABS((AY16/AZ16)-1))&lt;100%,(AY16/AZ16)-1,"N/A")</f>
        <v>N/A</v>
      </c>
      <c r="BB16" s="399">
        <v>46342</v>
      </c>
      <c r="BC16" s="399">
        <f t="shared" si="44"/>
        <v>22499</v>
      </c>
      <c r="BD16" s="400" t="str">
        <f>IF((ABS((BB16/BC16)-1))&lt;100%,(BB16/BC16)-1,"N/A")</f>
        <v>N/A</v>
      </c>
      <c r="BE16" s="403">
        <v>182489</v>
      </c>
      <c r="BF16" s="399">
        <f t="shared" si="45"/>
        <v>147563</v>
      </c>
      <c r="BG16" s="400">
        <f>IF((ABS((BE16/BF16)-1))&lt;100%,(BE16/BF16)-1,"N/A")</f>
        <v>0.23668534795307772</v>
      </c>
      <c r="BH16" s="399">
        <v>149354</v>
      </c>
      <c r="BI16" s="399">
        <f t="shared" si="46"/>
        <v>104066</v>
      </c>
      <c r="BJ16" s="400">
        <f>IF((ABS((BH16/BI16)-1))&lt;100%,(BH16/BI16)-1,"N/A")</f>
        <v>0.43518536313493361</v>
      </c>
      <c r="BK16" s="399">
        <v>195696</v>
      </c>
      <c r="BL16" s="399">
        <f t="shared" si="47"/>
        <v>126565</v>
      </c>
      <c r="BM16" s="400">
        <f>IF((ABS((BK16/BL16)-1))&lt;100%,(BK16/BL16)-1,"N/A")</f>
        <v>0.54620945759096107</v>
      </c>
      <c r="BN16" s="399">
        <v>378185</v>
      </c>
      <c r="BO16" s="399">
        <f t="shared" si="48"/>
        <v>274128</v>
      </c>
      <c r="BP16" s="400">
        <f>IF((ABS((BN16/BO16)-1))&lt;100%,(BN16/BO16)-1,"N/A")</f>
        <v>0.37959274499503892</v>
      </c>
      <c r="BQ16" s="402"/>
      <c r="BR16" s="403">
        <f t="shared" si="49"/>
        <v>63085</v>
      </c>
      <c r="BS16" s="399">
        <v>61878</v>
      </c>
      <c r="BT16" s="400">
        <f>IF((ABS((BR16/BS16)-1))&lt;100%,(BR16/BS16)-1,"N/A")</f>
        <v>1.9506124955557702E-2</v>
      </c>
      <c r="BU16" s="403">
        <f t="shared" si="50"/>
        <v>64998</v>
      </c>
      <c r="BV16" s="399">
        <v>87476</v>
      </c>
      <c r="BW16" s="400">
        <f>IF((ABS((BU16/BV16)-1))&lt;100%,(BU16/BV16)-1,"N/A")</f>
        <v>-0.25696190955233433</v>
      </c>
      <c r="BX16" s="403">
        <f t="shared" si="51"/>
        <v>65752</v>
      </c>
      <c r="BY16" s="399">
        <v>46342</v>
      </c>
      <c r="BZ16" s="400">
        <f>IF((ABS((BX16/BY16)-1))&lt;100%,(BX16/BY16)-1,"N/A")</f>
        <v>0.41884251866557332</v>
      </c>
      <c r="CA16" s="403">
        <f t="shared" si="52"/>
        <v>220306</v>
      </c>
      <c r="CB16" s="399">
        <v>182489</v>
      </c>
      <c r="CC16" s="400">
        <f>IF((ABS((CA16/CB16)-1))&lt;100%,(CA16/CB16)-1,"N/A")</f>
        <v>0.20722892886694533</v>
      </c>
      <c r="CD16" s="403">
        <f t="shared" si="53"/>
        <v>128083</v>
      </c>
      <c r="CE16" s="399">
        <v>149354</v>
      </c>
      <c r="CF16" s="400">
        <f>IF((ABS((CD16/CE16)-1))&lt;100%,(CD16/CE16)-1,"N/A")</f>
        <v>-0.14242002222906647</v>
      </c>
      <c r="CG16" s="403">
        <f t="shared" si="54"/>
        <v>193835</v>
      </c>
      <c r="CH16" s="399">
        <v>195696</v>
      </c>
      <c r="CI16" s="400">
        <f>IF((ABS((CG16/CH16)-1))&lt;100%,(CG16/CH16)-1,"N/A")</f>
        <v>-9.5096476167115807E-3</v>
      </c>
      <c r="CJ16" s="403">
        <f t="shared" si="55"/>
        <v>414141</v>
      </c>
      <c r="CK16" s="399">
        <v>378185</v>
      </c>
      <c r="CL16" s="400">
        <f>IF((ABS((CJ16/CK16)-1))&lt;100%,(CJ16/CK16)-1,"N/A")</f>
        <v>9.507516162724583E-2</v>
      </c>
      <c r="CM16" s="402"/>
      <c r="CN16" s="403">
        <v>63329</v>
      </c>
      <c r="CO16" s="399">
        <v>63085</v>
      </c>
      <c r="CP16" s="400">
        <f>IF((ABS((CN16/CO16)-1))&lt;100%,(CN16/CO16)-1,"N/A")</f>
        <v>3.8677974161844819E-3</v>
      </c>
      <c r="CQ16" s="403">
        <v>102799</v>
      </c>
      <c r="CR16" s="399">
        <v>64998</v>
      </c>
      <c r="CS16" s="400">
        <f>IF((ABS((CQ16/CR16)-1))&lt;100%,(CQ16/CR16)-1,"N/A")</f>
        <v>0.58157174066894357</v>
      </c>
      <c r="CT16" s="403">
        <v>45587</v>
      </c>
      <c r="CU16" s="399">
        <v>65752</v>
      </c>
      <c r="CV16" s="400">
        <f>IF(AND(CT16&lt;0,CU16&lt;0),((CT16-CU16)/CU16),((CT16-CU16)/ABS(CU16)))</f>
        <v>-0.30668268645820662</v>
      </c>
      <c r="CW16" s="403">
        <v>210808</v>
      </c>
      <c r="CX16" s="399">
        <v>220306</v>
      </c>
      <c r="CY16" s="400">
        <f>IF(AND(CW16&lt;0,CX16&lt;0),((CW16-CX16)/CX16),((CW16-CX16)/ABS(CX16)))</f>
        <v>-4.3112761341043818E-2</v>
      </c>
      <c r="CZ16" s="403">
        <v>166128</v>
      </c>
      <c r="DA16" s="399">
        <v>128083</v>
      </c>
      <c r="DB16" s="400">
        <f>IF((ABS((CZ16/DA16)-1))&lt;100%,(CZ16/DA16)-1,"N/A")</f>
        <v>0.29703395454509973</v>
      </c>
      <c r="DC16" s="403">
        <v>211715</v>
      </c>
      <c r="DD16" s="399">
        <v>193835</v>
      </c>
      <c r="DE16" s="400">
        <f>IF(AND(DC16&lt;0,DD16&lt;0),((DC16-DD16)/DD16),((DC16-DD16)/ABS(DD16)))</f>
        <v>9.2243402894214149E-2</v>
      </c>
      <c r="DF16" s="403">
        <v>422523</v>
      </c>
      <c r="DG16" s="399">
        <v>414141</v>
      </c>
      <c r="DH16" s="400">
        <f>IF(AND(DF16&lt;0,DG16&lt;0),((DF16-DG16)/DG16),((DF16-DG16)/ABS(DG16)))</f>
        <v>2.0239483654117801E-2</v>
      </c>
      <c r="DI16" s="104"/>
      <c r="DJ16" s="403">
        <v>122679</v>
      </c>
      <c r="DK16" s="399">
        <v>63329</v>
      </c>
      <c r="DL16" s="400">
        <f t="shared" ref="DL16:DL24" si="109">(DJ16-DK16)/ABS(DK16)</f>
        <v>0.93716938527372928</v>
      </c>
      <c r="DM16" s="403">
        <v>89757</v>
      </c>
      <c r="DN16" s="399">
        <v>102799</v>
      </c>
      <c r="DO16" s="400">
        <f t="shared" ref="DO16:DO24" si="110">(DM16-DN16)/ABS(DN16)</f>
        <v>-0.12686893841379779</v>
      </c>
      <c r="DP16" s="403">
        <v>109159</v>
      </c>
      <c r="DQ16" s="399">
        <v>45587</v>
      </c>
      <c r="DR16" s="400">
        <f t="shared" ref="DR16:DR24" si="111">(DP16-DQ16)/ABS(DQ16)</f>
        <v>1.3945203676486717</v>
      </c>
      <c r="DS16" s="403">
        <v>272374</v>
      </c>
      <c r="DT16" s="399">
        <v>210808</v>
      </c>
      <c r="DU16" s="400">
        <f t="shared" ref="DU16:DU24" si="112">(DS16-DT16)/ABS(DT16)</f>
        <v>0.29204774012371448</v>
      </c>
      <c r="DV16" s="403">
        <v>212436</v>
      </c>
      <c r="DW16" s="399">
        <v>166128</v>
      </c>
      <c r="DX16" s="400">
        <f t="shared" ref="DX16:DX24" si="113">(DV16-DW16)/ABS(DW16)</f>
        <v>0.27874891649812195</v>
      </c>
      <c r="DY16" s="403">
        <v>321595</v>
      </c>
      <c r="DZ16" s="399">
        <v>211715</v>
      </c>
      <c r="EA16" s="400">
        <f t="shared" ref="EA16:EA24" si="114">(DY16-DZ16)/ABS(DZ16)</f>
        <v>0.51899959851687405</v>
      </c>
      <c r="EB16" s="403">
        <v>593969</v>
      </c>
      <c r="EC16" s="399">
        <v>422523</v>
      </c>
      <c r="ED16" s="400">
        <f t="shared" ref="ED16:ED24" si="115">(EB16-EC16)/ABS(EC16)</f>
        <v>0.40576726000714752</v>
      </c>
      <c r="EF16" s="403">
        <v>118073</v>
      </c>
      <c r="EG16" s="399">
        <v>122679</v>
      </c>
      <c r="EH16" s="400">
        <f t="shared" ref="EH16" si="116">(EF16-EG16)/ABS(EG16)</f>
        <v>-3.7545138124699416E-2</v>
      </c>
      <c r="EI16" s="403">
        <v>108444</v>
      </c>
      <c r="EJ16" s="399">
        <v>89757</v>
      </c>
      <c r="EK16" s="400">
        <f t="shared" ref="EK16" si="117">(EI16-EJ16)/ABS(EJ16)</f>
        <v>0.2081954610782446</v>
      </c>
      <c r="EL16" s="403">
        <v>-226517</v>
      </c>
      <c r="EM16" s="399">
        <v>109159</v>
      </c>
      <c r="EN16" s="400">
        <f t="shared" ref="EN16" si="118">(EL16-EM16)/ABS(EM16)</f>
        <v>-3.0751106184556471</v>
      </c>
      <c r="EO16" s="403">
        <v>0</v>
      </c>
      <c r="EP16" s="399">
        <v>272374</v>
      </c>
      <c r="EQ16" s="400">
        <f t="shared" ref="EQ16" si="119">(EO16-EP16)/ABS(EP16)</f>
        <v>-1</v>
      </c>
      <c r="ER16" s="403">
        <v>226517</v>
      </c>
      <c r="ES16" s="399">
        <v>212436</v>
      </c>
      <c r="ET16" s="400">
        <f t="shared" ref="ET16" si="120">(ER16-ES16)/ABS(ES16)</f>
        <v>6.6283492440076072E-2</v>
      </c>
      <c r="EU16" s="403">
        <v>0</v>
      </c>
      <c r="EV16" s="399">
        <v>321595</v>
      </c>
      <c r="EW16" s="400">
        <f t="shared" ref="EW16" si="121">(EU16-EV16)/ABS(EV16)</f>
        <v>-1</v>
      </c>
      <c r="EX16" s="403">
        <v>0</v>
      </c>
      <c r="EY16" s="399">
        <v>593969</v>
      </c>
      <c r="EZ16" s="400">
        <f t="shared" ref="EZ16" si="122">(EX16-EY16)/ABS(EY16)</f>
        <v>-1</v>
      </c>
    </row>
    <row r="17" spans="1:156" s="66" customFormat="1">
      <c r="A17" s="58" t="s">
        <v>14</v>
      </c>
      <c r="B17" s="60" t="s">
        <v>14</v>
      </c>
      <c r="C17" s="60" t="s">
        <v>253</v>
      </c>
      <c r="D17" s="61">
        <f>IFERROR(D16/D$7,"")</f>
        <v>3.2075330698275582E-2</v>
      </c>
      <c r="E17" s="61">
        <f>IFERROR(E16/E$7,"")</f>
        <v>2.960013984318036E-2</v>
      </c>
      <c r="F17" s="62">
        <f>IF((ABS((D17-E17)*10000))&lt;100,(D17-E17)*10000,"N/A")</f>
        <v>24.751908550952223</v>
      </c>
      <c r="G17" s="61">
        <f>IFERROR(G16/G$7,"")</f>
        <v>4.0406489335668767E-2</v>
      </c>
      <c r="H17" s="61">
        <f>IFERROR(H16/H$7,"")</f>
        <v>4.7101565752440414E-2</v>
      </c>
      <c r="I17" s="62">
        <f>IF((ABS((G17-H17)*10000))&lt;100,(G17-H17)*10000,"N/A")</f>
        <v>-66.950764167716457</v>
      </c>
      <c r="J17" s="61">
        <f>IFERROR(J16/J$7,"")</f>
        <v>3.5019273021976917E-2</v>
      </c>
      <c r="K17" s="61">
        <f>IFERROR(K16/K$7,"")</f>
        <v>4.9901862374845771E-2</v>
      </c>
      <c r="L17" s="62" t="str">
        <f>IF((ABS((J17-K17)*10000))&lt;100,(J17-K17)*10000,"N/A")</f>
        <v>N/A</v>
      </c>
      <c r="M17" s="61">
        <f>IFERROR(M16/M$7,"")</f>
        <v>7.2080293695936465E-2</v>
      </c>
      <c r="N17" s="61">
        <f>IFERROR(N16/N$7,"")</f>
        <v>7.9352802493231553E-2</v>
      </c>
      <c r="O17" s="62">
        <f>IF((ABS((M17-N17)*10000))&lt;100,(M17-N17)*10000,"N/A")</f>
        <v>-72.725087972950874</v>
      </c>
      <c r="P17" s="61">
        <f>IFERROR(P16/P$7,"")</f>
        <v>3.6184536997169593E-2</v>
      </c>
      <c r="Q17" s="61">
        <f>IFERROR(Q16/Q$7,"")</f>
        <v>3.8271425419982727E-2</v>
      </c>
      <c r="R17" s="62">
        <f>IF((ABS((P17-Q17)*10000))&lt;100,(P17-Q17)*10000,"N/A")</f>
        <v>-20.868884228131339</v>
      </c>
      <c r="S17" s="61">
        <f>IFERROR(S16/S$7,"")</f>
        <v>3.5791036481224142E-2</v>
      </c>
      <c r="T17" s="61">
        <f>IFERROR(T16/T$7,"")</f>
        <v>4.2111236867429361E-2</v>
      </c>
      <c r="U17" s="62">
        <f>IF((ABS((S17-T17)*10000))&lt;100,(S17-T17)*10000,"N/A")</f>
        <v>-63.202003862052187</v>
      </c>
      <c r="V17" s="61">
        <f>IFERROR(V16/V$7,"")</f>
        <v>4.6012084530471425E-2</v>
      </c>
      <c r="W17" s="61">
        <f>IFERROR(W16/W$7,"")</f>
        <v>5.2824097456399217E-2</v>
      </c>
      <c r="X17" s="62">
        <f>IF((ABS((V17-W17)*10000))&lt;100,(V17-W17)*10000,"N/A")</f>
        <v>-68.120129259277917</v>
      </c>
      <c r="Y17" s="164"/>
      <c r="Z17" s="61">
        <f>IFERROR(Z16/Z$7,"")</f>
        <v>2.7200573660672165E-2</v>
      </c>
      <c r="AA17" s="61">
        <f t="shared" si="35"/>
        <v>3.2075330698275582E-2</v>
      </c>
      <c r="AB17" s="62">
        <f>IF((ABS((Z17-AA17)*10000))&lt;100,(Z17-AA17)*10000,"N/A")</f>
        <v>-48.747570376034176</v>
      </c>
      <c r="AC17" s="61">
        <f>IFERROR(AC16/AC$7,"")</f>
        <v>1.233820423865945E-2</v>
      </c>
      <c r="AD17" s="61">
        <f t="shared" si="36"/>
        <v>4.0406489335668767E-2</v>
      </c>
      <c r="AE17" s="62" t="str">
        <f>IF((ABS((AC17-AD17)*10000))&lt;100,(AC17-AD17)*10000,"N/A")</f>
        <v>N/A</v>
      </c>
      <c r="AF17" s="61">
        <f>IFERROR(AF16/AF$7,"")</f>
        <v>8.5095068653970683E-3</v>
      </c>
      <c r="AG17" s="61">
        <f t="shared" si="37"/>
        <v>3.5019273021976917E-2</v>
      </c>
      <c r="AH17" s="62" t="str">
        <f>IF((ABS((AF17-AG17)*10000))&lt;100,(AF17-AG17)*10000,"N/A")</f>
        <v>N/A</v>
      </c>
      <c r="AI17" s="61">
        <f>IFERROR(AI16/AI$7,"")</f>
        <v>4.8890412955894823E-2</v>
      </c>
      <c r="AJ17" s="61">
        <f t="shared" si="38"/>
        <v>7.2080293695936465E-2</v>
      </c>
      <c r="AK17" s="62" t="str">
        <f>IF((ABS((AI17-AJ17)*10000))&lt;100,(AI17-AJ17)*10000,"N/A")</f>
        <v>N/A</v>
      </c>
      <c r="AL17" s="61">
        <f>IFERROR(AL16/AL$7,"")</f>
        <v>1.9849567038877042E-2</v>
      </c>
      <c r="AM17" s="61">
        <f t="shared" si="39"/>
        <v>3.6184536997169593E-2</v>
      </c>
      <c r="AN17" s="62" t="str">
        <f>IF((ABS((AL17-AM17)*10000))&lt;100,(AL17-AM17)*10000,"N/A")</f>
        <v>N/A</v>
      </c>
      <c r="AO17" s="61">
        <f>IFERROR(AO16/AO$7,"")</f>
        <v>1.6047866805938796E-2</v>
      </c>
      <c r="AP17" s="61">
        <f t="shared" si="40"/>
        <v>3.5791036481224142E-2</v>
      </c>
      <c r="AQ17" s="62" t="str">
        <f>IF((ABS((AO17-AP17)*10000))&lt;100,(AO17-AP17)*10000,"N/A")</f>
        <v>N/A</v>
      </c>
      <c r="AR17" s="61">
        <f>IFERROR(AR16/AR$7,"")</f>
        <v>2.5137923502318853E-2</v>
      </c>
      <c r="AS17" s="61">
        <f t="shared" si="41"/>
        <v>4.6012084530471425E-2</v>
      </c>
      <c r="AT17" s="62" t="str">
        <f>IF((ABS((AR17-AS17)*10000))&lt;100,(AR17-AS17)*10000,"N/A")</f>
        <v>N/A</v>
      </c>
      <c r="AU17" s="63"/>
      <c r="AV17" s="61">
        <f>IFERROR(AV16/AV$7,"")</f>
        <v>2.3338431393995857E-2</v>
      </c>
      <c r="AW17" s="61">
        <f t="shared" si="42"/>
        <v>2.7200573660672165E-2</v>
      </c>
      <c r="AX17" s="62">
        <f>IF((ABS((AV17-AW17)*10000))&lt;100,(AV17-AW17)*10000,"N/A")</f>
        <v>-38.621422666763088</v>
      </c>
      <c r="AY17" s="61">
        <f>IFERROR(AY16/AY$7,"")</f>
        <v>3.3204578098856082E-2</v>
      </c>
      <c r="AZ17" s="61">
        <f t="shared" si="43"/>
        <v>1.233820423865945E-2</v>
      </c>
      <c r="BA17" s="62" t="str">
        <f>IF((ABS((AY17-AZ17)*10000))&lt;100,(AY17-AZ17)*10000,"N/A")</f>
        <v>N/A</v>
      </c>
      <c r="BB17" s="61">
        <f>IFERROR(BB16/BB$7,"")</f>
        <v>1.7446485385152002E-2</v>
      </c>
      <c r="BC17" s="61">
        <f t="shared" si="44"/>
        <v>8.5095068653970683E-3</v>
      </c>
      <c r="BD17" s="62">
        <f>IF((ABS((BB17-BC17)*10000))&lt;100,(BB17-BC17)*10000,"N/A")</f>
        <v>89.369785197549334</v>
      </c>
      <c r="BE17" s="65">
        <f>IFERROR(BE16/BE$7,"")</f>
        <v>5.926685886524892E-2</v>
      </c>
      <c r="BF17" s="61">
        <f t="shared" si="45"/>
        <v>4.8890412955894823E-2</v>
      </c>
      <c r="BG17" s="62" t="str">
        <f>IF((ABS((BE17-BF17)*10000))&lt;100,(BE17-BF17)*10000,"N/A")</f>
        <v>N/A</v>
      </c>
      <c r="BH17" s="61">
        <f>IFERROR(BH16/BH$7,"")</f>
        <v>2.8255752071922633E-2</v>
      </c>
      <c r="BI17" s="61">
        <f t="shared" si="46"/>
        <v>1.9849567038877042E-2</v>
      </c>
      <c r="BJ17" s="62">
        <f>IF((ABS((BH17-BI17)*10000))&lt;100,(BH17-BI17)*10000,"N/A")</f>
        <v>84.061850330455911</v>
      </c>
      <c r="BK17" s="61">
        <f>IFERROR(BK16/BK$7,"")</f>
        <v>2.4640557802113012E-2</v>
      </c>
      <c r="BL17" s="61">
        <f t="shared" si="47"/>
        <v>1.6047866805938796E-2</v>
      </c>
      <c r="BM17" s="62">
        <f>IF((ABS((BK17-BL17)*10000))&lt;100,(BK17-BL17)*10000,"N/A")</f>
        <v>85.926909961742155</v>
      </c>
      <c r="BN17" s="61">
        <f>IFERROR(BN16/BN$7,"")</f>
        <v>3.4314523867097171E-2</v>
      </c>
      <c r="BO17" s="61">
        <f t="shared" si="48"/>
        <v>2.5137923502318853E-2</v>
      </c>
      <c r="BP17" s="62">
        <f>IF((ABS((BN17-BO17)*10000))&lt;100,(BN17-BO17)*10000,"N/A")</f>
        <v>91.766003647783194</v>
      </c>
      <c r="BQ17" s="64"/>
      <c r="BR17" s="65">
        <f t="shared" si="49"/>
        <v>2.3101035216399411E-2</v>
      </c>
      <c r="BS17" s="61">
        <f>IFERROR(BS16/BS$7,"")</f>
        <v>2.3338431393995857E-2</v>
      </c>
      <c r="BT17" s="62">
        <f>IF((ABS((BR17-BS17)*10000))&lt;100,(BR17-BS17)*10000,"N/A")</f>
        <v>-2.3739617759644531</v>
      </c>
      <c r="BU17" s="65">
        <f t="shared" si="50"/>
        <v>2.4017683471186761E-2</v>
      </c>
      <c r="BV17" s="61">
        <f>IFERROR(BV16/BV$7,"")</f>
        <v>3.3204578098856082E-2</v>
      </c>
      <c r="BW17" s="62">
        <f>IF((ABS((BU17-BV17)*10000))&lt;1000,(BU17-BV17)*10000,"N/A")</f>
        <v>-91.868946276693208</v>
      </c>
      <c r="BX17" s="65">
        <f t="shared" si="51"/>
        <v>2.3557467006218264E-2</v>
      </c>
      <c r="BY17" s="61">
        <f>IFERROR(BY16/BY$7,"")</f>
        <v>1.7446485385152002E-2</v>
      </c>
      <c r="BZ17" s="62">
        <f>IF((ABS((BX17-BY17)*10000))&lt;1000,(BX17-BY17)*10000,"N/A")</f>
        <v>61.109816210662622</v>
      </c>
      <c r="CA17" s="65">
        <f t="shared" si="52"/>
        <v>6.7660425779179342E-2</v>
      </c>
      <c r="CB17" s="61">
        <f>IFERROR(CB16/CB$7,"")</f>
        <v>5.926685886524892E-2</v>
      </c>
      <c r="CC17" s="62">
        <f>IF((ABS((CA17-CB17)*10000))&lt;1000,(CA17-CB17)*10000,"N/A")</f>
        <v>83.935669139304224</v>
      </c>
      <c r="CD17" s="65">
        <f t="shared" si="53"/>
        <v>2.3557287856031704E-2</v>
      </c>
      <c r="CE17" s="61">
        <f>IFERROR(CE16/CE$7,"")</f>
        <v>2.8255752071922633E-2</v>
      </c>
      <c r="CF17" s="62">
        <f>IF((ABS((CD17-CE17)*10000))&lt;1000,(CD17-CE17)*10000,"N/A")</f>
        <v>-46.984642158909296</v>
      </c>
      <c r="CG17" s="65">
        <f t="shared" si="54"/>
        <v>2.3557348626397599E-2</v>
      </c>
      <c r="CH17" s="61">
        <f>IFERROR(CH16/CH$7,"")</f>
        <v>2.4640557802113012E-2</v>
      </c>
      <c r="CI17" s="62">
        <f>IF((ABS((CG17-CH17)*10000))&lt;1000,(CG17-CH17)*10000,"N/A")</f>
        <v>-10.832091757154126</v>
      </c>
      <c r="CJ17" s="65">
        <f t="shared" si="55"/>
        <v>3.6061580568624636E-2</v>
      </c>
      <c r="CK17" s="61">
        <f>IFERROR(CK16/CK$7,"")</f>
        <v>3.4314523867097171E-2</v>
      </c>
      <c r="CL17" s="62">
        <f>IF((ABS((CJ17-CK17)*10000))&lt;1000,(CJ17-CK17)*10000,"N/A")</f>
        <v>17.47056701527465</v>
      </c>
      <c r="CM17" s="64"/>
      <c r="CN17" s="65">
        <f>IFERROR(CN16/CN$7,"")</f>
        <v>2.1185319442395462E-2</v>
      </c>
      <c r="CO17" s="61">
        <f>IFERROR(CO16/CO$7,"")</f>
        <v>2.3101035216399411E-2</v>
      </c>
      <c r="CP17" s="62">
        <f>IF((ABS((CN17-CO17)*10000))&lt;1000,(CN17-CO17)*10000,"N/A")</f>
        <v>-19.157157740039494</v>
      </c>
      <c r="CQ17" s="65">
        <f>IFERROR(CQ16/CQ$7,"")</f>
        <v>3.6726691096584635E-2</v>
      </c>
      <c r="CR17" s="61">
        <f>IFERROR(CR16/CR$7,"")</f>
        <v>2.4017683471186761E-2</v>
      </c>
      <c r="CS17" s="62">
        <f>IF((ABS((CQ17-CR17)*10000))&lt;1000,(CQ17-CR17)*10000,"N/A")</f>
        <v>127.09007625397874</v>
      </c>
      <c r="CT17" s="65">
        <f>IFERROR(CT16/CT$7,"")</f>
        <v>1.6597956048749283E-2</v>
      </c>
      <c r="CU17" s="61">
        <f>IFERROR(CU16/CU$7,"")</f>
        <v>2.3557467006218264E-2</v>
      </c>
      <c r="CV17" s="62">
        <f>(CT17-CU17)*10000</f>
        <v>-69.595109574689815</v>
      </c>
      <c r="CW17" s="65">
        <f>IFERROR(CW16/CW$7,"")</f>
        <v>6.1505192002411099E-2</v>
      </c>
      <c r="CX17" s="61">
        <f>IFERROR(CX16/CX$7,"")</f>
        <v>6.7660425779179342E-2</v>
      </c>
      <c r="CY17" s="62">
        <f>(CW17-CX17)*10000</f>
        <v>-61.552337767682431</v>
      </c>
      <c r="CZ17" s="65">
        <f>IFERROR(CZ16/CZ$7,"")</f>
        <v>2.8700585351796742E-2</v>
      </c>
      <c r="DA17" s="61">
        <f>IFERROR(DA16/DA$7,"")</f>
        <v>2.3557287856031704E-2</v>
      </c>
      <c r="DB17" s="62">
        <f>IF((ABS((CZ17-DA17)*10000))&lt;1000,(CZ17-DA17)*10000,"N/A")</f>
        <v>51.43297495765038</v>
      </c>
      <c r="DC17" s="65">
        <f>IFERROR(DC16/DC$7,"")</f>
        <v>2.4805922348786862E-2</v>
      </c>
      <c r="DD17" s="61">
        <f>IFERROR(DD16/DD$7,"")</f>
        <v>2.3557348626397599E-2</v>
      </c>
      <c r="DE17" s="62">
        <f>(DC17-DD17)*10000</f>
        <v>12.485737223892624</v>
      </c>
      <c r="DF17" s="65">
        <f>IFERROR(DF16/DF$7,"")</f>
        <v>3.5321099383565424E-2</v>
      </c>
      <c r="DG17" s="61">
        <f>IFERROR(DG16/DG$7,"")</f>
        <v>3.6061580568624636E-2</v>
      </c>
      <c r="DH17" s="62">
        <f>(DF17-DG17)*10000</f>
        <v>-7.4048118505921217</v>
      </c>
      <c r="DI17" s="104"/>
      <c r="DJ17" s="65">
        <f>IFERROR(DJ16/DJ$7,"")</f>
        <v>4.2164773910694363E-2</v>
      </c>
      <c r="DK17" s="61">
        <f>IFERROR(DK16/DK$7,"")</f>
        <v>2.1185319442395462E-2</v>
      </c>
      <c r="DL17" s="62">
        <f>(DJ17-DK17)*10000</f>
        <v>209.794544682989</v>
      </c>
      <c r="DM17" s="65">
        <f>IFERROR(DM16/DM$7,"")</f>
        <v>3.2588627800814958E-2</v>
      </c>
      <c r="DN17" s="61">
        <f>IFERROR(DN16/DN$7,"")</f>
        <v>3.6726691096584635E-2</v>
      </c>
      <c r="DO17" s="62">
        <f>(DM17-DN17)*10000</f>
        <v>-41.380632957696768</v>
      </c>
      <c r="DP17" s="65">
        <f>IFERROR(DP16/DP$7,"")</f>
        <v>3.4775475355730313E-2</v>
      </c>
      <c r="DQ17" s="61">
        <f>IFERROR(DQ16/DQ$7,"")</f>
        <v>1.6597956048749283E-2</v>
      </c>
      <c r="DR17" s="62">
        <f>(DP17-DQ17)*10000</f>
        <v>181.77519306981031</v>
      </c>
      <c r="DS17" s="65">
        <f>IFERROR(DS16/DS$7,"")</f>
        <v>6.8665829690470068E-2</v>
      </c>
      <c r="DT17" s="61">
        <f>IFERROR(DT16/DT$7,"")</f>
        <v>6.1505192002411099E-2</v>
      </c>
      <c r="DU17" s="62">
        <f>(DS17-DT17)*10000</f>
        <v>71.606376880589679</v>
      </c>
      <c r="DV17" s="65">
        <f>IFERROR(DV16/DV$7,"")</f>
        <v>3.750796511926624E-2</v>
      </c>
      <c r="DW17" s="61">
        <f>IFERROR(DW16/DW$7,"")</f>
        <v>2.8700585351796742E-2</v>
      </c>
      <c r="DX17" s="62">
        <f>(DV17-DW17)*10000</f>
        <v>88.073797674694987</v>
      </c>
      <c r="DY17" s="65">
        <f>IFERROR(DY16/DY$7,"")</f>
        <v>3.6533585861282455E-2</v>
      </c>
      <c r="DZ17" s="61">
        <f>IFERROR(DZ16/DZ$7,"")</f>
        <v>2.4805922348786862E-2</v>
      </c>
      <c r="EA17" s="62">
        <f>(DY17-DZ17)*10000</f>
        <v>117.27663512495594</v>
      </c>
      <c r="EB17" s="65">
        <f>IFERROR(EB16/EB$7,"")</f>
        <v>4.6515093682685658E-2</v>
      </c>
      <c r="EC17" s="61">
        <f>IFERROR(EC16/EC$7,"")</f>
        <v>3.5321099383565424E-2</v>
      </c>
      <c r="ED17" s="62">
        <f>(EB17-EC17)*10000</f>
        <v>111.93994299120234</v>
      </c>
      <c r="EF17" s="65">
        <f>IFERROR(EF16/EF$7,"")</f>
        <v>3.4204576234115928E-2</v>
      </c>
      <c r="EG17" s="61">
        <f>IFERROR(EG16/EG$7,"")</f>
        <v>4.2164773910694363E-2</v>
      </c>
      <c r="EH17" s="62">
        <f>(EF17-EG17)*10000</f>
        <v>-79.601976765784343</v>
      </c>
      <c r="EI17" s="65">
        <f>IFERROR(EI16/EI$7,"")</f>
        <v>3.1195577318395448E-2</v>
      </c>
      <c r="EJ17" s="61">
        <f>IFERROR(EJ16/EJ$7,"")</f>
        <v>3.2588627800814958E-2</v>
      </c>
      <c r="EK17" s="62">
        <f>(EI17-EJ17)*10000</f>
        <v>-13.930504824195104</v>
      </c>
      <c r="EL17" s="65">
        <f>IFERROR(EL16/EL$7,"")</f>
        <v>3.2694800560085571E-2</v>
      </c>
      <c r="EM17" s="61">
        <f>IFERROR(EM16/EM$7,"")</f>
        <v>3.4775475355730313E-2</v>
      </c>
      <c r="EN17" s="62">
        <f>(EL17-EM17)*10000</f>
        <v>-20.80674795644742</v>
      </c>
      <c r="EO17" s="65" t="str">
        <f>IFERROR(EO16/EO$7,"")</f>
        <v/>
      </c>
      <c r="EP17" s="61">
        <f>IFERROR(EP16/EP$7,"")</f>
        <v>6.8665829690470068E-2</v>
      </c>
      <c r="EQ17" s="62" t="e">
        <f>(EO17-EP17)*10000</f>
        <v>#VALUE!</v>
      </c>
      <c r="ER17" s="65">
        <f>IFERROR(ER16/ER$7,"")</f>
        <v>3.2694800560085571E-2</v>
      </c>
      <c r="ES17" s="61">
        <f>IFERROR(ES16/ES$7,"")</f>
        <v>3.750796511926624E-2</v>
      </c>
      <c r="ET17" s="62">
        <f>(ER17-ES17)*10000</f>
        <v>-48.131645591806688</v>
      </c>
      <c r="EU17" s="65" t="str">
        <f>IFERROR(EU16/EU$7,"")</f>
        <v/>
      </c>
      <c r="EV17" s="61">
        <f>IFERROR(EV16/EV$7,"")</f>
        <v>3.6533585861282455E-2</v>
      </c>
      <c r="EW17" s="62" t="e">
        <f>(EU17-EV17)*10000</f>
        <v>#VALUE!</v>
      </c>
      <c r="EX17" s="65" t="str">
        <f>IFERROR(EX16/EX$7,"")</f>
        <v/>
      </c>
      <c r="EY17" s="61">
        <f>IFERROR(EY16/EY$7,"")</f>
        <v>4.6515093682685658E-2</v>
      </c>
      <c r="EZ17" s="62" t="e">
        <f>(EX17-EY17)*10000</f>
        <v>#VALUE!</v>
      </c>
    </row>
    <row r="18" spans="1:156" hidden="1" outlineLevel="1">
      <c r="A18" s="43" t="s">
        <v>15</v>
      </c>
      <c r="B18" s="44" t="s">
        <v>15</v>
      </c>
      <c r="C18" s="44" t="s">
        <v>132</v>
      </c>
      <c r="D18" s="45">
        <v>-59535</v>
      </c>
      <c r="E18" s="45">
        <v>-29210</v>
      </c>
      <c r="F18" s="46" t="str">
        <f>IF((ABS((D18/E18)-1))&lt;100%,(D18/E18)-1,"N/A")</f>
        <v>N/A</v>
      </c>
      <c r="G18" s="45">
        <v>2656</v>
      </c>
      <c r="H18" s="45">
        <v>60203</v>
      </c>
      <c r="I18" s="46">
        <f>IF((ABS((G18/H18)-1))&lt;100%,(G18/H18)-1,"N/A")</f>
        <v>-0.95588259721276347</v>
      </c>
      <c r="J18" s="45">
        <v>822</v>
      </c>
      <c r="K18" s="45">
        <v>-54553</v>
      </c>
      <c r="L18" s="46" t="str">
        <f>IF((ABS((J18/K18)-1))&lt;100%,(J18/K18)-1,"N/A")</f>
        <v>N/A</v>
      </c>
      <c r="M18" s="45">
        <v>7114</v>
      </c>
      <c r="N18" s="45">
        <v>2975</v>
      </c>
      <c r="O18" s="46" t="str">
        <f>IF((ABS((M18/N18)-1))&lt;100%,(M18/N18)-1,"N/A")</f>
        <v>N/A</v>
      </c>
      <c r="P18" s="45">
        <v>-56879</v>
      </c>
      <c r="Q18" s="45">
        <v>30993</v>
      </c>
      <c r="R18" s="46" t="str">
        <f>IF((ABS((P18/Q18)-1))&lt;100%,(P18/Q18)-1,"N/A")</f>
        <v>N/A</v>
      </c>
      <c r="S18" s="45">
        <v>-56057</v>
      </c>
      <c r="T18" s="45">
        <v>-23560</v>
      </c>
      <c r="U18" s="46" t="str">
        <f>IF((ABS((S18/T18)-1))&lt;100%,(S18/T18)-1,"N/A")</f>
        <v>N/A</v>
      </c>
      <c r="V18" s="45">
        <v>-48943</v>
      </c>
      <c r="W18" s="45">
        <v>-20585</v>
      </c>
      <c r="X18" s="46" t="str">
        <f>IF((ABS((V18/W18)-1))&lt;100%,(V18/W18)-1,"N/A")</f>
        <v>N/A</v>
      </c>
      <c r="Y18" s="161"/>
      <c r="Z18" s="45">
        <v>-34526</v>
      </c>
      <c r="AA18" s="45">
        <f t="shared" si="35"/>
        <v>-59535</v>
      </c>
      <c r="AB18" s="46">
        <f>IF((ABS((Z18/AA18)-1))&lt;100%,(Z18/AA18)-1,"N/A")</f>
        <v>-0.42007222642143283</v>
      </c>
      <c r="AC18" s="45">
        <v>-16600</v>
      </c>
      <c r="AD18" s="45">
        <f t="shared" si="36"/>
        <v>2656</v>
      </c>
      <c r="AE18" s="46" t="str">
        <f>IF((ABS((AC18/AD18)-1))&lt;100%,(AC18/AD18)-1,"N/A")</f>
        <v>N/A</v>
      </c>
      <c r="AF18" s="45">
        <v>-1522</v>
      </c>
      <c r="AG18" s="45">
        <f t="shared" si="37"/>
        <v>822</v>
      </c>
      <c r="AH18" s="46" t="str">
        <f>IF((ABS((AF18/AG18)-1))&lt;100%,(AF18/AG18)-1,"N/A")</f>
        <v>N/A</v>
      </c>
      <c r="AI18" s="45">
        <v>5249</v>
      </c>
      <c r="AJ18" s="45">
        <f t="shared" si="38"/>
        <v>7114</v>
      </c>
      <c r="AK18" s="46">
        <f>IF((ABS((AI18/AJ18)-1))&lt;100%,(AI18/AJ18)-1,"N/A")</f>
        <v>-0.26215912285633958</v>
      </c>
      <c r="AL18" s="45">
        <v>-51126</v>
      </c>
      <c r="AM18" s="45">
        <f t="shared" si="39"/>
        <v>-56879</v>
      </c>
      <c r="AN18" s="46">
        <f>IF((ABS((AL18/AM18)-1))&lt;100%,(AL18/AM18)-1,"N/A")</f>
        <v>-0.10114453488985387</v>
      </c>
      <c r="AO18" s="45">
        <v>-52648</v>
      </c>
      <c r="AP18" s="45">
        <f t="shared" si="40"/>
        <v>-56057</v>
      </c>
      <c r="AQ18" s="46">
        <f>IF((ABS((AO18/AP18)-1))&lt;100%,(AO18/AP18)-1,"N/A")</f>
        <v>-6.0813100950817933E-2</v>
      </c>
      <c r="AR18" s="45">
        <v>-47399</v>
      </c>
      <c r="AS18" s="45">
        <f t="shared" si="41"/>
        <v>-48943</v>
      </c>
      <c r="AT18" s="46">
        <f>IF((ABS((AR18/AS18)-1))&lt;100%,(AR18/AS18)-1,"N/A")</f>
        <v>-3.1546901497660595E-2</v>
      </c>
      <c r="AU18" s="47"/>
      <c r="AV18" s="45">
        <v>-37816</v>
      </c>
      <c r="AW18" s="45">
        <f t="shared" si="42"/>
        <v>-34526</v>
      </c>
      <c r="AX18" s="46">
        <f>IF((ABS((AV18/AW18)-1))&lt;100%,(AV18/AW18)-1,"N/A")</f>
        <v>9.5290505705844852E-2</v>
      </c>
      <c r="AY18" s="45">
        <v>-8637</v>
      </c>
      <c r="AZ18" s="45">
        <f t="shared" si="43"/>
        <v>-16600</v>
      </c>
      <c r="BA18" s="46">
        <f>IF((ABS((AY18/AZ18)-1))&lt;100%,(AY18/AZ18)-1,"N/A")</f>
        <v>-0.47969879518072289</v>
      </c>
      <c r="BB18" s="45">
        <v>-2028</v>
      </c>
      <c r="BC18" s="45">
        <f t="shared" si="44"/>
        <v>-1522</v>
      </c>
      <c r="BD18" s="46">
        <f>IF((ABS((BB18/BC18)-1))&lt;100%,(BB18/BC18)-1,"N/A")</f>
        <v>0.33245729303547966</v>
      </c>
      <c r="BE18" s="49">
        <v>-22047</v>
      </c>
      <c r="BF18" s="45">
        <f t="shared" si="45"/>
        <v>5249</v>
      </c>
      <c r="BG18" s="46" t="str">
        <f>IF((ABS((BE18/BF18)-1))&lt;100%,(BE18/BF18)-1,"N/A")</f>
        <v>N/A</v>
      </c>
      <c r="BH18" s="45">
        <v>-46453</v>
      </c>
      <c r="BI18" s="45">
        <f t="shared" si="46"/>
        <v>-51126</v>
      </c>
      <c r="BJ18" s="46">
        <f>IF((ABS((BH18/BI18)-1))&lt;100%,(BH18/BI18)-1,"N/A")</f>
        <v>-9.1401635175840101E-2</v>
      </c>
      <c r="BK18" s="45">
        <v>-48481</v>
      </c>
      <c r="BL18" s="45">
        <f t="shared" si="47"/>
        <v>-52648</v>
      </c>
      <c r="BM18" s="46">
        <f>IF((ABS((BK18/BL18)-1))&lt;100%,(BK18/BL18)-1,"N/A")</f>
        <v>-7.9148305728612645E-2</v>
      </c>
      <c r="BN18" s="45">
        <v>-70528</v>
      </c>
      <c r="BO18" s="45">
        <f t="shared" si="48"/>
        <v>-47399</v>
      </c>
      <c r="BP18" s="46">
        <f>IF((ABS((BN18/BO18)-1))&lt;100%,(BN18/BO18)-1,"N/A")</f>
        <v>0.48796388109453792</v>
      </c>
      <c r="BQ18" s="48"/>
      <c r="BR18" s="49">
        <f t="shared" si="49"/>
        <v>-19491</v>
      </c>
      <c r="BS18" s="45">
        <v>-37816</v>
      </c>
      <c r="BT18" s="46">
        <f>IF((ABS((BR18/BS18)-1))&lt;100%,(BR18/BS18)-1,"N/A")</f>
        <v>-0.48458324518722229</v>
      </c>
      <c r="BU18" s="49">
        <f t="shared" si="50"/>
        <v>-10572</v>
      </c>
      <c r="BV18" s="45">
        <v>-8637</v>
      </c>
      <c r="BW18" s="46">
        <f>IF((ABS((BU18/BV18)-1))&lt;100%,(BU18/BV18)-1,"N/A")</f>
        <v>0.22403612365404646</v>
      </c>
      <c r="BX18" s="49">
        <f t="shared" si="51"/>
        <v>-2792</v>
      </c>
      <c r="BY18" s="45">
        <v>-2028</v>
      </c>
      <c r="BZ18" s="46">
        <f>IF((ABS((BX18/BY18)-1))&lt;100%,(BX18/BY18)-1,"N/A")</f>
        <v>0.37672583826429973</v>
      </c>
      <c r="CA18" s="49">
        <f t="shared" si="52"/>
        <v>-37520</v>
      </c>
      <c r="CB18" s="45">
        <v>-22047</v>
      </c>
      <c r="CC18" s="46">
        <f>IF((ABS((CA18/CB18)-1))&lt;100%,(CA18/CB18)-1,"N/A")</f>
        <v>0.70181884156574581</v>
      </c>
      <c r="CD18" s="49">
        <f t="shared" si="53"/>
        <v>-30063</v>
      </c>
      <c r="CE18" s="45">
        <v>-46453</v>
      </c>
      <c r="CF18" s="46">
        <f>IF((ABS((CD18/CE18)-1))&lt;100%,(CD18/CE18)-1,"N/A")</f>
        <v>-0.35282974188965188</v>
      </c>
      <c r="CG18" s="49">
        <f t="shared" si="54"/>
        <v>-32855</v>
      </c>
      <c r="CH18" s="45">
        <v>-48481</v>
      </c>
      <c r="CI18" s="46">
        <f>IF((ABS((CG18/CH18)-1))&lt;100%,(CG18/CH18)-1,"N/A")</f>
        <v>-0.32231183350178416</v>
      </c>
      <c r="CJ18" s="49">
        <f t="shared" si="55"/>
        <v>-70375</v>
      </c>
      <c r="CK18" s="45">
        <v>-70528</v>
      </c>
      <c r="CL18" s="46">
        <f>IF((ABS((CJ18/CK18)-1))&lt;100%,(CJ18/CK18)-1,"N/A")</f>
        <v>-2.1693511796733178E-3</v>
      </c>
      <c r="CM18" s="48"/>
      <c r="CN18" s="49">
        <v>-21888</v>
      </c>
      <c r="CO18" s="45">
        <v>-19491</v>
      </c>
      <c r="CP18" s="46">
        <f>IF((ABS((CN18/CO18)-1))&lt;100%,(CN18/CO18)-1,"N/A")</f>
        <v>0.12297983684777591</v>
      </c>
      <c r="CQ18" s="49">
        <v>-28914</v>
      </c>
      <c r="CR18" s="45">
        <v>-10572</v>
      </c>
      <c r="CS18" s="46" t="str">
        <f>IF((ABS((CQ18/CR18)-1))&lt;100%,(CQ18/CR18)-1,"N/A")</f>
        <v>N/A</v>
      </c>
      <c r="CT18" s="49">
        <v>-14194</v>
      </c>
      <c r="CU18" s="45">
        <v>-2792</v>
      </c>
      <c r="CV18" s="46">
        <f>IF(AND(CT18&lt;0,CU18&lt;0),((CT18-CU18)/CU18),((CT18-CU18)/ABS(CU18)))</f>
        <v>4.0838108882521489</v>
      </c>
      <c r="CW18" s="49">
        <v>-31851</v>
      </c>
      <c r="CX18" s="45">
        <v>-37520</v>
      </c>
      <c r="CY18" s="46">
        <f>IF(AND(CW18&lt;0,CX18&lt;0),((CW18-CX18)/CX18),((CW18-CX18)/ABS(CX18)))</f>
        <v>-0.15109275053304905</v>
      </c>
      <c r="CZ18" s="49">
        <v>-50802</v>
      </c>
      <c r="DA18" s="45">
        <v>-30063</v>
      </c>
      <c r="DB18" s="46">
        <f>IF((ABS((CZ18/DA18)-1))&lt;100%,(CZ18/DA18)-1,"N/A")</f>
        <v>0.68985131224428708</v>
      </c>
      <c r="DC18" s="49">
        <v>-64996</v>
      </c>
      <c r="DD18" s="45">
        <v>-32855</v>
      </c>
      <c r="DE18" s="46">
        <f>IF(AND(DC18&lt;0,DD18&lt;0),((DC18-DD18)/DD18),((DC18-DD18)/ABS(DD18)))</f>
        <v>0.97826814792269057</v>
      </c>
      <c r="DF18" s="49">
        <v>-96847</v>
      </c>
      <c r="DG18" s="45">
        <v>-70375</v>
      </c>
      <c r="DH18" s="46">
        <f>IF(AND(DF18&lt;0,DG18&lt;0),((DF18-DG18)/DG18),((DF18-DG18)/ABS(DG18)))</f>
        <v>0.3761563055062167</v>
      </c>
      <c r="DI18" s="104"/>
      <c r="DJ18" s="49">
        <v>-5535</v>
      </c>
      <c r="DK18" s="45">
        <v>-21888</v>
      </c>
      <c r="DL18" s="46">
        <f t="shared" ref="DL18" si="123">IF(AND(DJ18&lt;0,DK18&lt;0),((DJ18-DK18)/DK18),((DJ18-DK18)/ABS(DK18)))</f>
        <v>-0.74712171052631582</v>
      </c>
      <c r="DM18" s="49">
        <v>-13579</v>
      </c>
      <c r="DN18" s="45">
        <v>-28914</v>
      </c>
      <c r="DO18" s="46">
        <f t="shared" ref="DO18" si="124">IF(AND(DM18&lt;0,DN18&lt;0),((DM18-DN18)/DN18),((DM18-DN18)/ABS(DN18)))</f>
        <v>-0.53036591270664735</v>
      </c>
      <c r="DP18" s="49">
        <v>-18313</v>
      </c>
      <c r="DQ18" s="45">
        <v>-14194</v>
      </c>
      <c r="DR18" s="46">
        <f t="shared" ref="DR18" si="125">IF(AND(DP18&lt;0,DQ18&lt;0),((DP18-DQ18)/DQ18),((DP18-DQ18)/ABS(DQ18)))</f>
        <v>0.29019303931238549</v>
      </c>
      <c r="DS18" s="49">
        <v>-14563</v>
      </c>
      <c r="DT18" s="45">
        <v>-31851</v>
      </c>
      <c r="DU18" s="46">
        <f t="shared" ref="DU18" si="126">IF(AND(DS18&lt;0,DT18&lt;0),((DS18-DT18)/DT18),((DS18-DT18)/ABS(DT18)))</f>
        <v>-0.54277730683495029</v>
      </c>
      <c r="DV18" s="49">
        <v>-19114</v>
      </c>
      <c r="DW18" s="45">
        <v>-50802</v>
      </c>
      <c r="DX18" s="46">
        <f t="shared" ref="DX18" si="127">IF(AND(DV18&lt;0,DW18&lt;0),((DV18-DW18)/DW18),((DV18-DW18)/ABS(DW18)))</f>
        <v>-0.62375497027676075</v>
      </c>
      <c r="DY18" s="49">
        <v>-37427</v>
      </c>
      <c r="DZ18" s="45">
        <v>-64996</v>
      </c>
      <c r="EA18" s="46">
        <f t="shared" ref="EA18" si="128">IF(AND(DY18&lt;0,DZ18&lt;0),((DY18-DZ18)/DZ18),((DY18-DZ18)/ABS(DZ18)))</f>
        <v>-0.4241645639731676</v>
      </c>
      <c r="EB18" s="49">
        <v>-51990</v>
      </c>
      <c r="EC18" s="45">
        <v>-96847</v>
      </c>
      <c r="ED18" s="46">
        <f t="shared" ref="ED18" si="129">IF(AND(EB18&lt;0,EC18&lt;0),((EB18-EC18)/EC18),((EB18-EC18)/ABS(EC18)))</f>
        <v>-0.4631738721901556</v>
      </c>
      <c r="EF18" s="49">
        <v>-1801</v>
      </c>
      <c r="EG18" s="45">
        <v>-5535</v>
      </c>
      <c r="EH18" s="46">
        <f t="shared" ref="EH18" si="130">IF(AND(EF18&lt;0,EG18&lt;0),((EF18-EG18)/EG18),((EF18-EG18)/ABS(EG18)))</f>
        <v>-0.67461607949412827</v>
      </c>
      <c r="EI18" s="49">
        <v>-7320</v>
      </c>
      <c r="EJ18" s="45">
        <v>-13579</v>
      </c>
      <c r="EK18" s="46">
        <f t="shared" ref="EK18" si="131">IF(AND(EI18&lt;0,EJ18&lt;0),((EI18-EJ18)/EJ18),((EI18-EJ18)/ABS(EJ18)))</f>
        <v>-0.46093232196774431</v>
      </c>
      <c r="EL18" s="49">
        <v>9121</v>
      </c>
      <c r="EM18" s="45">
        <v>-18313</v>
      </c>
      <c r="EN18" s="46">
        <f t="shared" ref="EN18" si="132">IF(AND(EL18&lt;0,EM18&lt;0),((EL18-EM18)/EM18),((EL18-EM18)/ABS(EM18)))</f>
        <v>1.4980614863757986</v>
      </c>
      <c r="EO18" s="49">
        <v>0</v>
      </c>
      <c r="EP18" s="45">
        <v>-14563</v>
      </c>
      <c r="EQ18" s="46">
        <f t="shared" ref="EQ18" si="133">IF(AND(EO18&lt;0,EP18&lt;0),((EO18-EP18)/EP18),((EO18-EP18)/ABS(EP18)))</f>
        <v>1</v>
      </c>
      <c r="ER18" s="49">
        <v>-9121</v>
      </c>
      <c r="ES18" s="45">
        <v>-19114</v>
      </c>
      <c r="ET18" s="46">
        <f t="shared" ref="ET18" si="134">IF(AND(ER18&lt;0,ES18&lt;0),((ER18-ES18)/ES18),((ER18-ES18)/ABS(ES18)))</f>
        <v>-0.52281050538872031</v>
      </c>
      <c r="EU18" s="49">
        <v>0</v>
      </c>
      <c r="EV18" s="45">
        <v>-37427</v>
      </c>
      <c r="EW18" s="46">
        <f t="shared" ref="EW18" si="135">IF(AND(EU18&lt;0,EV18&lt;0),((EU18-EV18)/EV18),((EU18-EV18)/ABS(EV18)))</f>
        <v>1</v>
      </c>
      <c r="EX18" s="49">
        <v>0</v>
      </c>
      <c r="EY18" s="45">
        <v>-51990</v>
      </c>
      <c r="EZ18" s="46">
        <f t="shared" ref="EZ18" si="136">IF(AND(EX18&lt;0,EY18&lt;0),((EX18-EY18)/EY18),((EX18-EY18)/ABS(EY18)))</f>
        <v>1</v>
      </c>
    </row>
    <row r="19" spans="1:156" collapsed="1">
      <c r="A19" s="81" t="s">
        <v>16</v>
      </c>
      <c r="B19" s="83" t="s">
        <v>16</v>
      </c>
      <c r="C19" s="83" t="s">
        <v>250</v>
      </c>
      <c r="D19" s="84">
        <v>27596</v>
      </c>
      <c r="E19" s="84">
        <v>45974</v>
      </c>
      <c r="F19" s="85">
        <f>IF((ABS((D19/E19)-1))&lt;100%,(D19/E19)-1,"N/A")</f>
        <v>-0.3997476834732675</v>
      </c>
      <c r="G19" s="84">
        <v>109487</v>
      </c>
      <c r="H19" s="84">
        <v>177416</v>
      </c>
      <c r="I19" s="85">
        <f>IF((ABS((G19/H19)-1))&lt;100%,(G19/H19)-1,"N/A")</f>
        <v>-0.3828797853632141</v>
      </c>
      <c r="J19" s="84">
        <v>96533</v>
      </c>
      <c r="K19" s="84">
        <v>69086</v>
      </c>
      <c r="L19" s="85">
        <f>IF((ABS((J19/K19)-1))&lt;100%,(J19/K19)-1,"N/A")</f>
        <v>0.39728743884433904</v>
      </c>
      <c r="M19" s="84">
        <v>235850</v>
      </c>
      <c r="N19" s="84">
        <v>243462</v>
      </c>
      <c r="O19" s="85">
        <f>IF((ABS((M19/N19)-1))&lt;100%,(M19/N19)-1,"N/A")</f>
        <v>-3.1265659527975664E-2</v>
      </c>
      <c r="P19" s="84">
        <v>137083</v>
      </c>
      <c r="Q19" s="84">
        <v>223390</v>
      </c>
      <c r="R19" s="85">
        <f>IF((ABS((P19/Q19)-1))&lt;100%,(P19/Q19)-1,"N/A")</f>
        <v>-0.38635122431621827</v>
      </c>
      <c r="S19" s="84">
        <v>233616</v>
      </c>
      <c r="T19" s="84">
        <v>292477</v>
      </c>
      <c r="U19" s="85">
        <f>IF((ABS((S19/T19)-1))&lt;100%,(S19/T19)-1,"N/A")</f>
        <v>-0.201250012821521</v>
      </c>
      <c r="V19" s="84">
        <v>469466</v>
      </c>
      <c r="W19" s="84">
        <v>535939</v>
      </c>
      <c r="X19" s="85">
        <f>IF((ABS((V19/W19)-1))&lt;100%,(V19/W19)-1,"N/A")</f>
        <v>-0.1240309065024191</v>
      </c>
      <c r="Y19" s="167"/>
      <c r="Z19" s="84">
        <v>37546</v>
      </c>
      <c r="AA19" s="84">
        <f t="shared" si="35"/>
        <v>27596</v>
      </c>
      <c r="AB19" s="85">
        <f>IF((ABS((Z19/AA19)-1))&lt;100%,(Z19/AA19)-1,"N/A")</f>
        <v>0.36055950137701109</v>
      </c>
      <c r="AC19" s="84">
        <v>15394</v>
      </c>
      <c r="AD19" s="84">
        <f t="shared" si="36"/>
        <v>109487</v>
      </c>
      <c r="AE19" s="85">
        <f>IF((ABS((AC19/AD19)-1))&lt;100%,(AC19/AD19)-1,"N/A")</f>
        <v>-0.85939883273813333</v>
      </c>
      <c r="AF19" s="84">
        <v>20977</v>
      </c>
      <c r="AG19" s="84">
        <f t="shared" si="37"/>
        <v>96533</v>
      </c>
      <c r="AH19" s="85">
        <f>IF((ABS((AF19/AG19)-1))&lt;100%,(AF19/AG19)-1,"N/A")</f>
        <v>-0.78269607284555542</v>
      </c>
      <c r="AI19" s="84">
        <v>152812</v>
      </c>
      <c r="AJ19" s="84">
        <f t="shared" si="38"/>
        <v>235850</v>
      </c>
      <c r="AK19" s="85">
        <f>IF((ABS((AI19/AJ19)-1))&lt;100%,(AI19/AJ19)-1,"N/A")</f>
        <v>-0.35207971168115326</v>
      </c>
      <c r="AL19" s="84">
        <v>52940</v>
      </c>
      <c r="AM19" s="84">
        <f t="shared" si="39"/>
        <v>137083</v>
      </c>
      <c r="AN19" s="85">
        <f>IF((ABS((AL19/AM19)-1))&lt;100%,(AL19/AM19)-1,"N/A")</f>
        <v>-0.61381061108963175</v>
      </c>
      <c r="AO19" s="84">
        <v>73917</v>
      </c>
      <c r="AP19" s="84">
        <f t="shared" si="40"/>
        <v>233616</v>
      </c>
      <c r="AQ19" s="85">
        <f>IF((ABS((AO19/AP19)-1))&lt;100%,(AO19/AP19)-1,"N/A")</f>
        <v>-0.68359615779741112</v>
      </c>
      <c r="AR19" s="84">
        <v>226729</v>
      </c>
      <c r="AS19" s="84">
        <f t="shared" si="41"/>
        <v>469466</v>
      </c>
      <c r="AT19" s="85">
        <f>IF((ABS((AR19/AS19)-1))&lt;100%,(AR19/AS19)-1,"N/A")</f>
        <v>-0.51704915797949158</v>
      </c>
      <c r="AU19" s="86"/>
      <c r="AV19" s="84">
        <v>24062</v>
      </c>
      <c r="AW19" s="84">
        <f t="shared" si="42"/>
        <v>37546</v>
      </c>
      <c r="AX19" s="85">
        <f>IF((ABS((AV19/AW19)-1))&lt;100%,(AV19/AW19)-1,"N/A")</f>
        <v>-0.35913279710222124</v>
      </c>
      <c r="AY19" s="84">
        <v>78839</v>
      </c>
      <c r="AZ19" s="84">
        <f t="shared" si="43"/>
        <v>15394</v>
      </c>
      <c r="BA19" s="85" t="str">
        <f>IF((ABS((AY19/AZ19)-1))&lt;100%,(AY19/AZ19)-1,"N/A")</f>
        <v>N/A</v>
      </c>
      <c r="BB19" s="84">
        <v>44314</v>
      </c>
      <c r="BC19" s="84">
        <f t="shared" si="44"/>
        <v>20977</v>
      </c>
      <c r="BD19" s="85" t="str">
        <f>IF((ABS((BB19/BC19)-1))&lt;100%,(BB19/BC19)-1,"N/A")</f>
        <v>N/A</v>
      </c>
      <c r="BE19" s="88">
        <v>160442</v>
      </c>
      <c r="BF19" s="84">
        <f t="shared" si="45"/>
        <v>152812</v>
      </c>
      <c r="BG19" s="85">
        <f>IF((ABS((BE19/BF19)-1))&lt;100%,(BE19/BF19)-1,"N/A")</f>
        <v>4.9930633719864836E-2</v>
      </c>
      <c r="BH19" s="84">
        <v>102901</v>
      </c>
      <c r="BI19" s="84">
        <f t="shared" si="46"/>
        <v>52940</v>
      </c>
      <c r="BJ19" s="85">
        <f>IF((ABS((BH19/BI19)-1))&lt;100%,(BH19/BI19)-1,"N/A")</f>
        <v>0.94372874952776731</v>
      </c>
      <c r="BK19" s="84">
        <v>147215</v>
      </c>
      <c r="BL19" s="84">
        <f t="shared" si="47"/>
        <v>73917</v>
      </c>
      <c r="BM19" s="85">
        <f>IF((ABS((BK19/BL19)-1))&lt;100%,(BK19/BL19)-1,"N/A")</f>
        <v>0.99162574238673096</v>
      </c>
      <c r="BN19" s="84">
        <v>307657</v>
      </c>
      <c r="BO19" s="84">
        <f t="shared" si="48"/>
        <v>226729</v>
      </c>
      <c r="BP19" s="85">
        <f>IF((ABS((BN19/BO19)-1))&lt;100%,(BN19/BO19)-1,"N/A")</f>
        <v>0.35693713640513569</v>
      </c>
      <c r="BQ19" s="87"/>
      <c r="BR19" s="88">
        <f t="shared" si="49"/>
        <v>43594</v>
      </c>
      <c r="BS19" s="84">
        <v>24062</v>
      </c>
      <c r="BT19" s="85">
        <f>IF((ABS((BR19/BS19)-1))&lt;100%,(BR19/BS19)-1,"N/A")</f>
        <v>0.81173634776826531</v>
      </c>
      <c r="BU19" s="88">
        <f t="shared" si="50"/>
        <v>54426</v>
      </c>
      <c r="BV19" s="84">
        <v>78839</v>
      </c>
      <c r="BW19" s="85">
        <f>IF((ABS((BU19/BV19)-1))&lt;100%,(BU19/BV19)-1,"N/A")</f>
        <v>-0.30965638833572218</v>
      </c>
      <c r="BX19" s="88">
        <f t="shared" si="51"/>
        <v>62960</v>
      </c>
      <c r="BY19" s="84">
        <v>44314</v>
      </c>
      <c r="BZ19" s="85">
        <f>IF((ABS((BX19/BY19)-1))&lt;100%,(BX19/BY19)-1,"N/A")</f>
        <v>0.4207699598321073</v>
      </c>
      <c r="CA19" s="88">
        <f t="shared" si="52"/>
        <v>182786</v>
      </c>
      <c r="CB19" s="84">
        <v>160442</v>
      </c>
      <c r="CC19" s="85">
        <f>IF((ABS((CA19/CB19)-1))&lt;100%,(CA19/CB19)-1,"N/A")</f>
        <v>0.13926527966492563</v>
      </c>
      <c r="CD19" s="88">
        <f t="shared" si="53"/>
        <v>98020</v>
      </c>
      <c r="CE19" s="84">
        <v>102901</v>
      </c>
      <c r="CF19" s="85">
        <f>IF((ABS((CD19/CE19)-1))&lt;100%,(CD19/CE19)-1,"N/A")</f>
        <v>-4.7433941361114118E-2</v>
      </c>
      <c r="CG19" s="88">
        <f t="shared" si="54"/>
        <v>160980</v>
      </c>
      <c r="CH19" s="84">
        <v>147215</v>
      </c>
      <c r="CI19" s="85">
        <f>IF((ABS((CG19/CH19)-1))&lt;100%,(CG19/CH19)-1,"N/A")</f>
        <v>9.3502700132459315E-2</v>
      </c>
      <c r="CJ19" s="88">
        <f t="shared" si="55"/>
        <v>343766</v>
      </c>
      <c r="CK19" s="84">
        <v>307657</v>
      </c>
      <c r="CL19" s="85">
        <f>IF((ABS((CJ19/CK19)-1))&lt;100%,(CJ19/CK19)-1,"N/A")</f>
        <v>0.11736771794563428</v>
      </c>
      <c r="CM19" s="87"/>
      <c r="CN19" s="88">
        <v>41441</v>
      </c>
      <c r="CO19" s="84">
        <v>43594</v>
      </c>
      <c r="CP19" s="85">
        <f>IF((ABS((CN19/CO19)-1))&lt;100%,(CN19/CO19)-1,"N/A")</f>
        <v>-4.9387530394090939E-2</v>
      </c>
      <c r="CQ19" s="88">
        <v>73885</v>
      </c>
      <c r="CR19" s="84">
        <v>54426</v>
      </c>
      <c r="CS19" s="85">
        <f>IF((ABS((CQ19/CR19)-1))&lt;100%,(CQ19/CR19)-1,"N/A")</f>
        <v>0.35753132693933054</v>
      </c>
      <c r="CT19" s="88">
        <v>31393</v>
      </c>
      <c r="CU19" s="84">
        <v>62960</v>
      </c>
      <c r="CV19" s="85">
        <f>IF(AND(CT19&lt;0,CU19&lt;0),((CT19-CU19)/CU19),((CT19-CU19)/ABS(CU19)))</f>
        <v>-0.50138182973316392</v>
      </c>
      <c r="CW19" s="88">
        <v>178957</v>
      </c>
      <c r="CX19" s="84">
        <v>182786</v>
      </c>
      <c r="CY19" s="85">
        <f>IF(AND(CW19&lt;0,CX19&lt;0),((CW19-CX19)/CX19),((CW19-CX19)/ABS(CX19)))</f>
        <v>-2.0947993828849036E-2</v>
      </c>
      <c r="CZ19" s="88">
        <v>115326</v>
      </c>
      <c r="DA19" s="84">
        <v>98020</v>
      </c>
      <c r="DB19" s="85">
        <f>IF((ABS((CZ19/DA19)-1))&lt;100%,(CZ19/DA19)-1,"N/A")</f>
        <v>0.17655580493776779</v>
      </c>
      <c r="DC19" s="88">
        <v>146719</v>
      </c>
      <c r="DD19" s="84">
        <v>160980</v>
      </c>
      <c r="DE19" s="85">
        <f>IF(AND(DC19&lt;0,DD19&lt;0),((DC19-DD19)/DD19),((DC19-DD19)/ABS(DD19)))</f>
        <v>-8.8588644552118276E-2</v>
      </c>
      <c r="DF19" s="88">
        <v>325676</v>
      </c>
      <c r="DG19" s="84">
        <v>343766</v>
      </c>
      <c r="DH19" s="85">
        <f>IF(AND(DF19&lt;0,DG19&lt;0),((DF19-DG19)/DG19),((DF19-DG19)/ABS(DG19)))</f>
        <v>-5.2623005183758717E-2</v>
      </c>
      <c r="DI19" s="104"/>
      <c r="DJ19" s="88">
        <v>117144</v>
      </c>
      <c r="DK19" s="84">
        <v>41441</v>
      </c>
      <c r="DL19" s="85">
        <f t="shared" si="109"/>
        <v>1.8267657633744359</v>
      </c>
      <c r="DM19" s="88">
        <v>76178</v>
      </c>
      <c r="DN19" s="84">
        <v>73885</v>
      </c>
      <c r="DO19" s="85">
        <f t="shared" si="110"/>
        <v>3.103471611287812E-2</v>
      </c>
      <c r="DP19" s="88">
        <v>90846</v>
      </c>
      <c r="DQ19" s="84">
        <v>31393</v>
      </c>
      <c r="DR19" s="85">
        <f t="shared" si="111"/>
        <v>1.8938298346765203</v>
      </c>
      <c r="DS19" s="88">
        <v>257811</v>
      </c>
      <c r="DT19" s="84">
        <v>178957</v>
      </c>
      <c r="DU19" s="85">
        <f t="shared" si="112"/>
        <v>0.44063098956732621</v>
      </c>
      <c r="DV19" s="88">
        <v>193322</v>
      </c>
      <c r="DW19" s="84">
        <v>115326</v>
      </c>
      <c r="DX19" s="85">
        <f t="shared" si="113"/>
        <v>0.67630889825364615</v>
      </c>
      <c r="DY19" s="88">
        <v>284168</v>
      </c>
      <c r="DZ19" s="84">
        <v>146719</v>
      </c>
      <c r="EA19" s="85">
        <f t="shared" si="114"/>
        <v>0.93681799903216356</v>
      </c>
      <c r="EB19" s="88">
        <v>541979</v>
      </c>
      <c r="EC19" s="84">
        <v>325676</v>
      </c>
      <c r="ED19" s="85">
        <f t="shared" si="115"/>
        <v>0.66416622655645485</v>
      </c>
      <c r="EF19" s="88">
        <v>116272</v>
      </c>
      <c r="EG19" s="84">
        <v>117144</v>
      </c>
      <c r="EH19" s="85">
        <f t="shared" ref="EH19" si="137">(EF19-EG19)/ABS(EG19)</f>
        <v>-7.4438298162944755E-3</v>
      </c>
      <c r="EI19" s="88">
        <v>101124</v>
      </c>
      <c r="EJ19" s="84">
        <v>76178</v>
      </c>
      <c r="EK19" s="85">
        <f t="shared" ref="EK19" si="138">(EI19-EJ19)/ABS(EJ19)</f>
        <v>0.32746987319173515</v>
      </c>
      <c r="EL19" s="88">
        <v>-217396</v>
      </c>
      <c r="EM19" s="84">
        <v>90846</v>
      </c>
      <c r="EN19" s="85">
        <f t="shared" ref="EN19" si="139">(EL19-EM19)/ABS(EM19)</f>
        <v>-3.393016753627017</v>
      </c>
      <c r="EO19" s="88">
        <v>0</v>
      </c>
      <c r="EP19" s="84">
        <v>257811</v>
      </c>
      <c r="EQ19" s="85">
        <f t="shared" ref="EQ19" si="140">(EO19-EP19)/ABS(EP19)</f>
        <v>-1</v>
      </c>
      <c r="ER19" s="88">
        <v>217396</v>
      </c>
      <c r="ES19" s="84">
        <v>193322</v>
      </c>
      <c r="ET19" s="85">
        <f t="shared" ref="ET19" si="141">(ER19-ES19)/ABS(ES19)</f>
        <v>0.12452798957180249</v>
      </c>
      <c r="EU19" s="88">
        <v>0</v>
      </c>
      <c r="EV19" s="84">
        <v>284168</v>
      </c>
      <c r="EW19" s="85">
        <f t="shared" ref="EW19" si="142">(EU19-EV19)/ABS(EV19)</f>
        <v>-1</v>
      </c>
      <c r="EX19" s="88">
        <v>0</v>
      </c>
      <c r="EY19" s="84">
        <v>541979</v>
      </c>
      <c r="EZ19" s="85">
        <f t="shared" ref="EZ19" si="143">(EX19-EY19)/ABS(EY19)</f>
        <v>-1</v>
      </c>
    </row>
    <row r="20" spans="1:156" s="66" customFormat="1">
      <c r="A20" s="58" t="s">
        <v>17</v>
      </c>
      <c r="B20" s="60" t="s">
        <v>17</v>
      </c>
      <c r="C20" s="60" t="s">
        <v>18</v>
      </c>
      <c r="D20" s="61">
        <f>IFERROR(D19/D$7,"")</f>
        <v>1.0158850764361856E-2</v>
      </c>
      <c r="E20" s="61">
        <f>IFERROR(E19/E$7,"")</f>
        <v>1.8100085512215019E-2</v>
      </c>
      <c r="F20" s="62">
        <f>IF((ABS((D20-E20)*10000))&lt;100,(D20-E20)*10000,"N/A")</f>
        <v>-79.412347478531629</v>
      </c>
      <c r="G20" s="61">
        <f>IFERROR(G19/G$7,"")</f>
        <v>4.1411063248442549E-2</v>
      </c>
      <c r="H20" s="61">
        <f>IFERROR(H19/H$7,"")</f>
        <v>7.1293895639007343E-2</v>
      </c>
      <c r="I20" s="62" t="str">
        <f>IF((ABS((G20-H20)*10000))&lt;100,(G20-H20)*10000,"N/A")</f>
        <v>N/A</v>
      </c>
      <c r="J20" s="61">
        <f>IFERROR(J19/J$7,"")</f>
        <v>3.5320030953918544E-2</v>
      </c>
      <c r="K20" s="61">
        <f>IFERROR(K19/K$7,"")</f>
        <v>2.7883758878902248E-2</v>
      </c>
      <c r="L20" s="62">
        <f>IF((ABS((J20-K20)*10000))&lt;100,(J20-K20)*10000,"N/A")</f>
        <v>74.362720750162964</v>
      </c>
      <c r="M20" s="61">
        <f>IFERROR(M19/M$7,"")</f>
        <v>7.4322088644492412E-2</v>
      </c>
      <c r="N20" s="61">
        <f>IFERROR(N19/N$7,"")</f>
        <v>8.0334454671591976E-2</v>
      </c>
      <c r="O20" s="62">
        <f>IF((ABS((M20-N20)*10000))&lt;100,(M20-N20)*10000,"N/A")</f>
        <v>-60.123660270995636</v>
      </c>
      <c r="P20" s="61">
        <f>IFERROR(P19/P$7,"")</f>
        <v>2.5573488029526397E-2</v>
      </c>
      <c r="Q20" s="61">
        <f>IFERROR(Q19/Q$7,"")</f>
        <v>4.4436523046460924E-2</v>
      </c>
      <c r="R20" s="62" t="str">
        <f>IF((ABS((P20-Q20)*10000))&lt;100,(P20-Q20)*10000,"N/A")</f>
        <v>N/A</v>
      </c>
      <c r="S20" s="61">
        <f>IFERROR(S19/S$7,"")</f>
        <v>2.8864819222356446E-2</v>
      </c>
      <c r="T20" s="61">
        <f>IFERROR(T19/T$7,"")</f>
        <v>3.8971918557874984E-2</v>
      </c>
      <c r="U20" s="62" t="str">
        <f>IF((ABS((S20-T20)*10000))&lt;100,(S20-T20)*10000,"N/A")</f>
        <v>N/A</v>
      </c>
      <c r="V20" s="61">
        <f>IFERROR(V19/V$7,"")</f>
        <v>4.1668083069897124E-2</v>
      </c>
      <c r="W20" s="61">
        <f>IFERROR(W19/W$7,"")</f>
        <v>5.0870212186150357E-2</v>
      </c>
      <c r="X20" s="62">
        <f>IF((ABS((V20-W20)*10000))&lt;100,(V20-W20)*10000,"N/A")</f>
        <v>-92.021291162532322</v>
      </c>
      <c r="Y20" s="164"/>
      <c r="Z20" s="61">
        <f>IFERROR(Z19/Z$7,"")</f>
        <v>1.4170173419130828E-2</v>
      </c>
      <c r="AA20" s="61">
        <f t="shared" si="35"/>
        <v>1.0158850764361856E-2</v>
      </c>
      <c r="AB20" s="62">
        <f>IF((ABS((Z20-AA20)*10000))&lt;100,(Z20-AA20)*10000,"N/A")</f>
        <v>40.113226547689727</v>
      </c>
      <c r="AC20" s="61">
        <f>IFERROR(AC19/AC$7,"")</f>
        <v>5.9365604816504205E-3</v>
      </c>
      <c r="AD20" s="61">
        <f t="shared" si="36"/>
        <v>4.1411063248442549E-2</v>
      </c>
      <c r="AE20" s="62" t="str">
        <f>IF((ABS((AC20-AD20)*10000))&lt;100,(AC20-AD20)*10000,"N/A")</f>
        <v>N/A</v>
      </c>
      <c r="AF20" s="61">
        <f>IFERROR(AF19/AF$7,"")</f>
        <v>7.9338604167044878E-3</v>
      </c>
      <c r="AG20" s="61">
        <f t="shared" si="37"/>
        <v>3.5320030953918544E-2</v>
      </c>
      <c r="AH20" s="62" t="str">
        <f>IF((ABS((AF20-AG20)*10000))&lt;100,(AF20-AG20)*10000,"N/A")</f>
        <v>N/A</v>
      </c>
      <c r="AI20" s="61">
        <f>IFERROR(AI19/AI$7,"")</f>
        <v>5.0629505937234948E-2</v>
      </c>
      <c r="AJ20" s="61">
        <f t="shared" si="38"/>
        <v>7.4322088644492412E-2</v>
      </c>
      <c r="AK20" s="62" t="str">
        <f>IF((ABS((AI20-AJ20)*10000))&lt;100,(AI20-AJ20)*10000,"N/A")</f>
        <v>N/A</v>
      </c>
      <c r="AL20" s="61">
        <f>IFERROR(AL19/AL$7,"")</f>
        <v>1.009778485805307E-2</v>
      </c>
      <c r="AM20" s="61">
        <f t="shared" si="39"/>
        <v>2.5573488029526397E-2</v>
      </c>
      <c r="AN20" s="62" t="str">
        <f>IF((ABS((AL20-AM20)*10000))&lt;100,(AL20-AM20)*10000,"N/A")</f>
        <v>N/A</v>
      </c>
      <c r="AO20" s="61">
        <f>IFERROR(AO19/AO$7,"")</f>
        <v>9.3723396728525102E-3</v>
      </c>
      <c r="AP20" s="61">
        <f t="shared" si="40"/>
        <v>2.8864819222356446E-2</v>
      </c>
      <c r="AQ20" s="62" t="str">
        <f>IF((ABS((AO20-AP20)*10000))&lt;100,(AO20-AP20)*10000,"N/A")</f>
        <v>N/A</v>
      </c>
      <c r="AR20" s="61">
        <f>IFERROR(AR19/AR$7,"")</f>
        <v>2.0791368476614031E-2</v>
      </c>
      <c r="AS20" s="61">
        <f t="shared" si="41"/>
        <v>4.1668083069897124E-2</v>
      </c>
      <c r="AT20" s="62" t="str">
        <f>IF((ABS((AR20-AS20)*10000))&lt;100,(AR20-AS20)*10000,"N/A")</f>
        <v>N/A</v>
      </c>
      <c r="AU20" s="63"/>
      <c r="AV20" s="61">
        <f>IFERROR(AV19/AV$7,"")</f>
        <v>9.0754280390821975E-3</v>
      </c>
      <c r="AW20" s="61">
        <f t="shared" si="42"/>
        <v>1.4170173419130828E-2</v>
      </c>
      <c r="AX20" s="62">
        <f>IF((ABS((AV20-AW20)*10000))&lt;100,(AV20-AW20)*10000,"N/A")</f>
        <v>-50.947453800486308</v>
      </c>
      <c r="AY20" s="61">
        <f>IFERROR(AY19/AY$7,"")</f>
        <v>2.9926102390778211E-2</v>
      </c>
      <c r="AZ20" s="61">
        <f t="shared" si="43"/>
        <v>5.9365604816504205E-3</v>
      </c>
      <c r="BA20" s="62" t="str">
        <f>IF((ABS((AY20-AZ20)*10000))&lt;100,(AY20-AZ20)*10000,"N/A")</f>
        <v>N/A</v>
      </c>
      <c r="BB20" s="61">
        <f>IFERROR(BB19/BB$7,"")</f>
        <v>1.6682999295620081E-2</v>
      </c>
      <c r="BC20" s="61">
        <f t="shared" si="44"/>
        <v>7.9338604167044878E-3</v>
      </c>
      <c r="BD20" s="62">
        <f>IF((ABS((BB20-BC20)*10000))&lt;100,(BB20-BC20)*10000,"N/A")</f>
        <v>87.491388789155934</v>
      </c>
      <c r="BE20" s="65">
        <f>IFERROR(BE19/BE$7,"")</f>
        <v>5.2106665991146134E-2</v>
      </c>
      <c r="BF20" s="61">
        <f t="shared" si="45"/>
        <v>5.0629505937234948E-2</v>
      </c>
      <c r="BG20" s="62">
        <f>IF((ABS((BE20-BF20)*10000))&lt;100,(BE20-BF20)*10000,"N/A")</f>
        <v>14.771600539111862</v>
      </c>
      <c r="BH20" s="61">
        <f>IFERROR(BH19/BH$7,"")</f>
        <v>1.946747421530666E-2</v>
      </c>
      <c r="BI20" s="61">
        <f t="shared" si="46"/>
        <v>1.009778485805307E-2</v>
      </c>
      <c r="BJ20" s="62">
        <f>IF((ABS((BH20-BI20)*10000))&lt;100,(BH20-BI20)*10000,"N/A")</f>
        <v>93.696893572535899</v>
      </c>
      <c r="BK20" s="61">
        <f>IFERROR(BK19/BK$7,"")</f>
        <v>1.8536197555586557E-2</v>
      </c>
      <c r="BL20" s="61">
        <f t="shared" si="47"/>
        <v>9.3723396728525102E-3</v>
      </c>
      <c r="BM20" s="62">
        <f>IF((ABS((BK20-BL20)*10000))&lt;100,(BK20-BL20)*10000,"N/A")</f>
        <v>91.638578827340467</v>
      </c>
      <c r="BN20" s="61">
        <f>IFERROR(BN19/BN$7,"")</f>
        <v>2.7915182964368006E-2</v>
      </c>
      <c r="BO20" s="61">
        <f t="shared" si="48"/>
        <v>2.0791368476614031E-2</v>
      </c>
      <c r="BP20" s="62">
        <f>IF((ABS((BN20-BO20)*10000))&lt;100,(BN20-BO20)*10000,"N/A")</f>
        <v>71.238144877539753</v>
      </c>
      <c r="BQ20" s="64"/>
      <c r="BR20" s="65">
        <f t="shared" si="49"/>
        <v>1.5963644752694236E-2</v>
      </c>
      <c r="BS20" s="61">
        <f>IFERROR(BS19/BS$7,"")</f>
        <v>9.0754280390821975E-3</v>
      </c>
      <c r="BT20" s="62">
        <f>IF((ABS((BR20-BS20)*10000))&lt;100,(BR20-BS20)*10000,"N/A")</f>
        <v>68.882167136120387</v>
      </c>
      <c r="BU20" s="65">
        <f t="shared" si="50"/>
        <v>2.0111179430179555E-2</v>
      </c>
      <c r="BV20" s="61">
        <f>IFERROR(BV19/BV$7,"")</f>
        <v>2.9926102390778211E-2</v>
      </c>
      <c r="BW20" s="62">
        <f>IF((ABS((BU20-BV20)*10000))&lt;1000,(BU20-BV20)*10000,"N/A")</f>
        <v>-98.149229605986562</v>
      </c>
      <c r="BX20" s="65">
        <f t="shared" si="51"/>
        <v>2.2557156021284556E-2</v>
      </c>
      <c r="BY20" s="61">
        <f>IFERROR(BY19/BY$7,"")</f>
        <v>1.6682999295620081E-2</v>
      </c>
      <c r="BZ20" s="62">
        <f>IF((ABS((BX20-BY20)*10000))&lt;1000,(BX20-BY20)*10000,"N/A")</f>
        <v>58.74156725664475</v>
      </c>
      <c r="CA20" s="65">
        <f t="shared" si="52"/>
        <v>5.6137275364597762E-2</v>
      </c>
      <c r="CB20" s="61">
        <f>IFERROR(CB19/CB$7,"")</f>
        <v>5.2106665991146134E-2</v>
      </c>
      <c r="CC20" s="62">
        <f>IF((ABS((CA20-CB20)*10000))&lt;1000,(CA20-CB20)*10000,"N/A")</f>
        <v>40.306093734516281</v>
      </c>
      <c r="CD20" s="65">
        <f t="shared" si="53"/>
        <v>1.8028039284278381E-2</v>
      </c>
      <c r="CE20" s="61">
        <f>IFERROR(CE19/CE$7,"")</f>
        <v>1.946747421530666E-2</v>
      </c>
      <c r="CF20" s="62">
        <f>IF((ABS((CD20-CE20)*10000))&lt;1000,(CD20-CE20)*10000,"N/A")</f>
        <v>-14.394349310282786</v>
      </c>
      <c r="CG20" s="65">
        <f t="shared" si="54"/>
        <v>1.9564381984045635E-2</v>
      </c>
      <c r="CH20" s="61">
        <f>IFERROR(CH19/CH$7,"")</f>
        <v>1.8536197555586557E-2</v>
      </c>
      <c r="CI20" s="62">
        <f>IF((ABS((CG20-CH20)*10000))&lt;1000,(CG20-CH20)*10000,"N/A")</f>
        <v>10.281844284590786</v>
      </c>
      <c r="CJ20" s="65">
        <f t="shared" si="55"/>
        <v>2.9933634452405863E-2</v>
      </c>
      <c r="CK20" s="61">
        <f>IFERROR(CK19/CK$7,"")</f>
        <v>2.7915182964368006E-2</v>
      </c>
      <c r="CL20" s="62">
        <f>IF((ABS((CJ20-CK20)*10000))&lt;1000,(CJ20-CK20)*10000,"N/A")</f>
        <v>20.184514880378575</v>
      </c>
      <c r="CM20" s="64"/>
      <c r="CN20" s="65">
        <f>IFERROR(CN19/CN$7,"")</f>
        <v>1.3863172054071757E-2</v>
      </c>
      <c r="CO20" s="61">
        <f>IFERROR(CO19/CO$7,"")</f>
        <v>1.5963644752694236E-2</v>
      </c>
      <c r="CP20" s="62">
        <f>IF((ABS((CN20-CO20)*10000))&lt;1000,(CN20-CO20)*10000,"N/A")</f>
        <v>-21.004726986224785</v>
      </c>
      <c r="CQ20" s="65">
        <f>IFERROR(CQ19/CQ$7,"")</f>
        <v>2.6396672843813224E-2</v>
      </c>
      <c r="CR20" s="61">
        <f>IFERROR(CR19/CR$7,"")</f>
        <v>2.0111179430179555E-2</v>
      </c>
      <c r="CS20" s="62">
        <f>IF((ABS((CQ20-CR20)*10000))&lt;1000,(CQ20-CR20)*10000,"N/A")</f>
        <v>62.854934136336688</v>
      </c>
      <c r="CT20" s="65">
        <f>IFERROR(CT19/CT$7,"")</f>
        <v>1.143000491891079E-2</v>
      </c>
      <c r="CU20" s="61">
        <f>IFERROR(CU19/CU$7,"")</f>
        <v>2.2557156021284556E-2</v>
      </c>
      <c r="CV20" s="62">
        <f>(CT20-CU20)*10000</f>
        <v>-111.27151102373766</v>
      </c>
      <c r="CW20" s="65">
        <f>IFERROR(CW19/CW$7,"")</f>
        <v>5.2212366917647732E-2</v>
      </c>
      <c r="CX20" s="61">
        <f>IFERROR(CX19/CX$7,"")</f>
        <v>5.6137275364597762E-2</v>
      </c>
      <c r="CY20" s="62">
        <f>(CW20-CX20)*10000</f>
        <v>-39.249084469500303</v>
      </c>
      <c r="CZ20" s="65">
        <f>IFERROR(CZ19/CZ$7,"")</f>
        <v>1.9923936400133097E-2</v>
      </c>
      <c r="DA20" s="61">
        <f>IFERROR(DA19/DA$7,"")</f>
        <v>1.8028039284278381E-2</v>
      </c>
      <c r="DB20" s="62">
        <f>IF((ABS((CZ20-DA20)*10000))&lt;1000,(CZ20-DA20)*10000,"N/A")</f>
        <v>18.958971158547154</v>
      </c>
      <c r="DC20" s="65">
        <f>IFERROR(DC19/DC$7,"")</f>
        <v>1.7190563356831872E-2</v>
      </c>
      <c r="DD20" s="61">
        <f>IFERROR(DD19/DD$7,"")</f>
        <v>1.9564381984045635E-2</v>
      </c>
      <c r="DE20" s="62">
        <f>(DC20-DD20)*10000</f>
        <v>-23.738186272137632</v>
      </c>
      <c r="DF20" s="65">
        <f>IFERROR(DF19/DF$7,"")</f>
        <v>2.7225108131017844E-2</v>
      </c>
      <c r="DG20" s="61">
        <f>IFERROR(DG19/DG$7,"")</f>
        <v>2.9933634452405863E-2</v>
      </c>
      <c r="DH20" s="62">
        <f>(DF20-DG20)*10000</f>
        <v>-27.085263213880197</v>
      </c>
      <c r="DI20" s="104"/>
      <c r="DJ20" s="65">
        <f>IFERROR(DJ19/DJ$7,"")</f>
        <v>4.0262394338023463E-2</v>
      </c>
      <c r="DK20" s="61">
        <f>IFERROR(DK19/DK$7,"")</f>
        <v>1.3863172054071757E-2</v>
      </c>
      <c r="DL20" s="62">
        <f>(DJ20-DK20)*10000</f>
        <v>263.99222283951707</v>
      </c>
      <c r="DM20" s="65">
        <f>IFERROR(DM19/DM$7,"")</f>
        <v>2.7658416486853195E-2</v>
      </c>
      <c r="DN20" s="61">
        <f>IFERROR(DN19/DN$7,"")</f>
        <v>2.6396672843813224E-2</v>
      </c>
      <c r="DO20" s="62">
        <f>(DM20-DN20)*10000</f>
        <v>12.617436430399712</v>
      </c>
      <c r="DP20" s="65">
        <f>IFERROR(DP19/DP$7,"")</f>
        <v>2.8941386730976612E-2</v>
      </c>
      <c r="DQ20" s="61">
        <f>IFERROR(DQ19/DQ$7,"")</f>
        <v>1.143000491891079E-2</v>
      </c>
      <c r="DR20" s="62">
        <f>(DP20-DQ20)*10000</f>
        <v>175.11381812065824</v>
      </c>
      <c r="DS20" s="65">
        <f>IFERROR(DS19/DS$7,"")</f>
        <v>6.4994478982317611E-2</v>
      </c>
      <c r="DT20" s="61">
        <f>IFERROR(DT19/DT$7,"")</f>
        <v>5.2212366917647732E-2</v>
      </c>
      <c r="DU20" s="62">
        <f>(DS20-DT20)*10000</f>
        <v>127.82112064669879</v>
      </c>
      <c r="DV20" s="65">
        <f>IFERROR(DV19/DV$7,"")</f>
        <v>3.4133173439467833E-2</v>
      </c>
      <c r="DW20" s="61">
        <f>IFERROR(DW19/DW$7,"")</f>
        <v>1.9923936400133097E-2</v>
      </c>
      <c r="DX20" s="62">
        <f>(DV20-DW20)*10000</f>
        <v>142.09237039334735</v>
      </c>
      <c r="DY20" s="65">
        <f>IFERROR(DY19/DY$7,"")</f>
        <v>3.2281832823983309E-2</v>
      </c>
      <c r="DZ20" s="61">
        <f>IFERROR(DZ19/DZ$7,"")</f>
        <v>1.7190563356831872E-2</v>
      </c>
      <c r="EA20" s="62">
        <f>(DY20-DZ20)*10000</f>
        <v>150.91269467151437</v>
      </c>
      <c r="EB20" s="65">
        <f>IFERROR(EB19/EB$7,"")</f>
        <v>4.244363587838472E-2</v>
      </c>
      <c r="EC20" s="61">
        <f>IFERROR(EC19/EC$7,"")</f>
        <v>2.7225108131017844E-2</v>
      </c>
      <c r="ED20" s="62">
        <f>(EB20-EC20)*10000</f>
        <v>152.18527747366875</v>
      </c>
      <c r="EF20" s="65">
        <f>IFERROR(EF19/EF$7,"")</f>
        <v>3.3682844408909125E-2</v>
      </c>
      <c r="EG20" s="61">
        <f>IFERROR(EG19/EG$7,"")</f>
        <v>4.0262394338023463E-2</v>
      </c>
      <c r="EH20" s="62">
        <f>(EF20-EG20)*10000</f>
        <v>-65.795499291143386</v>
      </c>
      <c r="EI20" s="65">
        <f>IFERROR(EI19/EI$7,"")</f>
        <v>2.9089867219444333E-2</v>
      </c>
      <c r="EJ20" s="61">
        <f>IFERROR(EJ19/EJ$7,"")</f>
        <v>2.7658416486853195E-2</v>
      </c>
      <c r="EK20" s="62">
        <f>(EI20-EJ20)*10000</f>
        <v>14.314507325911379</v>
      </c>
      <c r="EL20" s="65">
        <f>IFERROR(EL19/EL$7,"")</f>
        <v>3.1378302125493293E-2</v>
      </c>
      <c r="EM20" s="61">
        <f>IFERROR(EM19/EM$7,"")</f>
        <v>2.8941386730976612E-2</v>
      </c>
      <c r="EN20" s="62">
        <f>(EL20-EM20)*10000</f>
        <v>24.369153945166811</v>
      </c>
      <c r="EO20" s="65" t="str">
        <f>IFERROR(EO19/EO$7,"")</f>
        <v/>
      </c>
      <c r="EP20" s="61">
        <f>IFERROR(EP19/EP$7,"")</f>
        <v>6.4994478982317611E-2</v>
      </c>
      <c r="EQ20" s="62" t="e">
        <f>(EO20-EP20)*10000</f>
        <v>#VALUE!</v>
      </c>
      <c r="ER20" s="65">
        <f>IFERROR(ER19/ER$7,"")</f>
        <v>3.1378302125493293E-2</v>
      </c>
      <c r="ES20" s="61">
        <f>IFERROR(ES19/ES$7,"")</f>
        <v>3.4133173439467833E-2</v>
      </c>
      <c r="ET20" s="62">
        <f>(ER20-ES20)*10000</f>
        <v>-27.548713139745399</v>
      </c>
      <c r="EU20" s="65" t="str">
        <f>IFERROR(EU19/EU$7,"")</f>
        <v/>
      </c>
      <c r="EV20" s="61">
        <f>IFERROR(EV19/EV$7,"")</f>
        <v>3.2281832823983309E-2</v>
      </c>
      <c r="EW20" s="62" t="e">
        <f>(EU20-EV20)*10000</f>
        <v>#VALUE!</v>
      </c>
      <c r="EX20" s="65" t="str">
        <f>IFERROR(EX19/EX$7,"")</f>
        <v/>
      </c>
      <c r="EY20" s="61">
        <f>IFERROR(EY19/EY$7,"")</f>
        <v>4.244363587838472E-2</v>
      </c>
      <c r="EZ20" s="62" t="e">
        <f>(EX20-EY20)*10000</f>
        <v>#VALUE!</v>
      </c>
    </row>
    <row r="21" spans="1:156" s="37" customFormat="1" hidden="1" outlineLevel="1">
      <c r="A21" s="68" t="s">
        <v>19</v>
      </c>
      <c r="B21" s="168" t="s">
        <v>19</v>
      </c>
      <c r="C21" s="169" t="s">
        <v>131</v>
      </c>
      <c r="D21" s="79">
        <v>-100811</v>
      </c>
      <c r="E21" s="79">
        <v>10610</v>
      </c>
      <c r="F21" s="72" t="str">
        <f>IF((ABS((D21/E21)-1))&lt;100%,(D21/E21)-1,"N/A")</f>
        <v>N/A</v>
      </c>
      <c r="G21" s="79">
        <v>-110768</v>
      </c>
      <c r="H21" s="79">
        <v>11016</v>
      </c>
      <c r="I21" s="72" t="str">
        <f>IF((ABS((G21/H21)-1))&lt;100%,(G21/H21)-1,"N/A")</f>
        <v>N/A</v>
      </c>
      <c r="J21" s="79">
        <v>-126243</v>
      </c>
      <c r="K21" s="79">
        <v>134783</v>
      </c>
      <c r="L21" s="72" t="str">
        <f>IF((ABS((J21/K21)-1))&lt;100%,(J21/K21)-1,"N/A")</f>
        <v>N/A</v>
      </c>
      <c r="M21" s="79">
        <v>-121888</v>
      </c>
      <c r="N21" s="79">
        <v>-33186</v>
      </c>
      <c r="O21" s="72" t="str">
        <f>IF((ABS((M21/N21)-1))&lt;100%,(M21/N21)-1,"N/A")</f>
        <v>N/A</v>
      </c>
      <c r="P21" s="79">
        <v>-211579</v>
      </c>
      <c r="Q21" s="79">
        <v>21626</v>
      </c>
      <c r="R21" s="72" t="str">
        <f>IF((ABS((P21/Q21)-1))&lt;100%,(P21/Q21)-1,"N/A")</f>
        <v>N/A</v>
      </c>
      <c r="S21" s="79">
        <v>-337822</v>
      </c>
      <c r="T21" s="79">
        <v>156409</v>
      </c>
      <c r="U21" s="72" t="str">
        <f>IF((ABS((S21/T21)-1))&lt;100%,(S21/T21)-1,"N/A")</f>
        <v>N/A</v>
      </c>
      <c r="V21" s="79">
        <v>-459710</v>
      </c>
      <c r="W21" s="79">
        <v>123223</v>
      </c>
      <c r="X21" s="72" t="str">
        <f>IF((ABS((V21/W21)-1))&lt;100%,(V21/W21)-1,"N/A")</f>
        <v>N/A</v>
      </c>
      <c r="Y21" s="165"/>
      <c r="Z21" s="79">
        <v>-113112</v>
      </c>
      <c r="AA21" s="79">
        <f t="shared" si="35"/>
        <v>-100811</v>
      </c>
      <c r="AB21" s="72">
        <f>IF((ABS((Z21/AA21)-1))&lt;100%,(Z21/AA21)-1,"N/A")</f>
        <v>0.12202041443890055</v>
      </c>
      <c r="AC21" s="79">
        <v>-102910</v>
      </c>
      <c r="AD21" s="79">
        <f t="shared" si="36"/>
        <v>-110768</v>
      </c>
      <c r="AE21" s="72">
        <f>IF((ABS((AC21/AD21)-1))&lt;100%,(AC21/AD21)-1,"N/A")</f>
        <v>-7.0941066011844578E-2</v>
      </c>
      <c r="AF21" s="79">
        <v>-96159</v>
      </c>
      <c r="AG21" s="79">
        <f t="shared" si="37"/>
        <v>-126243</v>
      </c>
      <c r="AH21" s="72">
        <f>IF((ABS((AF21/AG21)-1))&lt;100%,(AF21/AG21)-1,"N/A")</f>
        <v>-0.23830232171288701</v>
      </c>
      <c r="AI21" s="79">
        <v>-103469</v>
      </c>
      <c r="AJ21" s="79">
        <f t="shared" si="38"/>
        <v>-121888</v>
      </c>
      <c r="AK21" s="72">
        <f>IF((ABS((AI21/AJ21)-1))&lt;100%,(AI21/AJ21)-1,"N/A")</f>
        <v>-0.15111413756891567</v>
      </c>
      <c r="AL21" s="79">
        <v>-216022</v>
      </c>
      <c r="AM21" s="79">
        <f t="shared" si="39"/>
        <v>-211579</v>
      </c>
      <c r="AN21" s="72">
        <f>IF((ABS((AL21/AM21)-1))&lt;100%,(AL21/AM21)-1,"N/A")</f>
        <v>2.0999248507649559E-2</v>
      </c>
      <c r="AO21" s="79">
        <v>-312181</v>
      </c>
      <c r="AP21" s="79">
        <f t="shared" si="40"/>
        <v>-337822</v>
      </c>
      <c r="AQ21" s="72">
        <f>IF((ABS((AO21/AP21)-1))&lt;100%,(AO21/AP21)-1,"N/A")</f>
        <v>-7.5900918235046855E-2</v>
      </c>
      <c r="AR21" s="79">
        <v>-415650</v>
      </c>
      <c r="AS21" s="79">
        <f t="shared" si="41"/>
        <v>-459710</v>
      </c>
      <c r="AT21" s="72">
        <f>IF((ABS((AR21/AS21)-1))&lt;100%,(AR21/AS21)-1,"N/A")</f>
        <v>-9.5843031476365526E-2</v>
      </c>
      <c r="AU21" s="73"/>
      <c r="AV21" s="79">
        <v>-118981</v>
      </c>
      <c r="AW21" s="79">
        <f t="shared" si="42"/>
        <v>-113112</v>
      </c>
      <c r="AX21" s="72">
        <f>IF((ABS((AV21/AW21)-1))&lt;100%,(AV21/AW21)-1,"N/A")</f>
        <v>5.1886625645378048E-2</v>
      </c>
      <c r="AY21" s="79">
        <v>-127531</v>
      </c>
      <c r="AZ21" s="79">
        <f t="shared" si="43"/>
        <v>-102910</v>
      </c>
      <c r="BA21" s="72">
        <f>IF((ABS((AY21/AZ21)-1))&lt;100%,(AY21/AZ21)-1,"N/A")</f>
        <v>0.2392478865027694</v>
      </c>
      <c r="BB21" s="79">
        <v>-125553</v>
      </c>
      <c r="BC21" s="79">
        <f t="shared" si="44"/>
        <v>-96159</v>
      </c>
      <c r="BD21" s="72">
        <f>IF((ABS((BB21/BC21)-1))&lt;100%,(BB21/BC21)-1,"N/A")</f>
        <v>0.30568121548685001</v>
      </c>
      <c r="BE21" s="75">
        <v>-117397</v>
      </c>
      <c r="BF21" s="79">
        <f t="shared" si="45"/>
        <v>-103469</v>
      </c>
      <c r="BG21" s="72">
        <f>IF((ABS((BE21/BF21)-1))&lt;100%,(BE21/BF21)-1,"N/A")</f>
        <v>0.13461036638993318</v>
      </c>
      <c r="BH21" s="79">
        <v>-246512</v>
      </c>
      <c r="BI21" s="79">
        <f t="shared" si="46"/>
        <v>-216022</v>
      </c>
      <c r="BJ21" s="72">
        <f>IF((ABS((BH21/BI21)-1))&lt;100%,(BH21/BI21)-1,"N/A")</f>
        <v>0.14114303172824982</v>
      </c>
      <c r="BK21" s="79">
        <v>-372065</v>
      </c>
      <c r="BL21" s="79">
        <f t="shared" si="47"/>
        <v>-312181</v>
      </c>
      <c r="BM21" s="72">
        <f>IF((ABS((BK21/BL21)-1))&lt;100%,(BK21/BL21)-1,"N/A")</f>
        <v>0.19182461456654942</v>
      </c>
      <c r="BN21" s="79">
        <v>-489462</v>
      </c>
      <c r="BO21" s="79">
        <f t="shared" si="48"/>
        <v>-415650</v>
      </c>
      <c r="BP21" s="72">
        <f>IF((ABS((BN21/BO21)-1))&lt;100%,(BN21/BO21)-1,"N/A")</f>
        <v>0.1775821003247926</v>
      </c>
      <c r="BQ21" s="74"/>
      <c r="BR21" s="80">
        <f t="shared" si="49"/>
        <v>-104911</v>
      </c>
      <c r="BS21" s="79">
        <v>-118981</v>
      </c>
      <c r="BT21" s="72">
        <f>IF((ABS((BR21/BS21)-1))&lt;100%,(BR21/BS21)-1,"N/A")</f>
        <v>-0.11825417503635038</v>
      </c>
      <c r="BU21" s="75">
        <f t="shared" si="50"/>
        <v>-110205</v>
      </c>
      <c r="BV21" s="71">
        <v>-127531</v>
      </c>
      <c r="BW21" s="72">
        <f>IF((ABS((BU21/BV21)-1))&lt;100%,(BU21/BV21)-1,"N/A")</f>
        <v>-0.13585716414048354</v>
      </c>
      <c r="BX21" s="75">
        <f t="shared" si="51"/>
        <v>-112192</v>
      </c>
      <c r="BY21" s="71">
        <v>-125553</v>
      </c>
      <c r="BZ21" s="72">
        <f>IF((ABS((BX21/BY21)-1))&lt;100%,(BX21/BY21)-1,"N/A")</f>
        <v>-0.10641721026180184</v>
      </c>
      <c r="CA21" s="75">
        <f t="shared" si="52"/>
        <v>-146074</v>
      </c>
      <c r="CB21" s="71">
        <v>-117397</v>
      </c>
      <c r="CC21" s="72">
        <f>IF((ABS((CA21/CB21)-1))&lt;100%,(CA21/CB21)-1,"N/A")</f>
        <v>0.24427370375733615</v>
      </c>
      <c r="CD21" s="75">
        <f t="shared" si="53"/>
        <v>-215116</v>
      </c>
      <c r="CE21" s="71">
        <v>-246512</v>
      </c>
      <c r="CF21" s="72">
        <f>IF((ABS((CD21/CE21)-1))&lt;100%,(CD21/CE21)-1,"N/A")</f>
        <v>-0.1273609398325436</v>
      </c>
      <c r="CG21" s="75">
        <f t="shared" si="54"/>
        <v>-327308</v>
      </c>
      <c r="CH21" s="71">
        <v>-372065</v>
      </c>
      <c r="CI21" s="72">
        <f>IF((ABS((CG21/CH21)-1))&lt;100%,(CG21/CH21)-1,"N/A")</f>
        <v>-0.12029349710400061</v>
      </c>
      <c r="CJ21" s="75">
        <f t="shared" si="55"/>
        <v>-473382</v>
      </c>
      <c r="CK21" s="71">
        <v>-489462</v>
      </c>
      <c r="CL21" s="72">
        <f>IF((ABS((CJ21/CK21)-1))&lt;100%,(CJ21/CK21)-1,"N/A")</f>
        <v>-3.2852397121737709E-2</v>
      </c>
      <c r="CM21" s="74"/>
      <c r="CN21" s="80">
        <v>-39597</v>
      </c>
      <c r="CO21" s="79">
        <v>-104911</v>
      </c>
      <c r="CP21" s="72">
        <f>IF((ABS((CN21/CO21)-1))&lt;100%,(CN21/CO21)-1,"N/A")</f>
        <v>-0.62256579386336997</v>
      </c>
      <c r="CQ21" s="75">
        <v>-83961</v>
      </c>
      <c r="CR21" s="71">
        <v>-110205</v>
      </c>
      <c r="CS21" s="72">
        <f>IF((ABS((CQ21/CR21)-1))&lt;100%,(CQ21/CR21)-1,"N/A")</f>
        <v>-0.23813801551653735</v>
      </c>
      <c r="CT21" s="75">
        <v>-73250</v>
      </c>
      <c r="CU21" s="71">
        <v>-112192</v>
      </c>
      <c r="CV21" s="72">
        <f>IF(AND(CT21&lt;0,CU21&lt;0),((CT21-CU21)/CU21),((CT21-CU21)/ABS(CU21)))</f>
        <v>-0.34710139760410724</v>
      </c>
      <c r="CW21" s="75">
        <v>-63509</v>
      </c>
      <c r="CX21" s="71">
        <v>-146074</v>
      </c>
      <c r="CY21" s="72">
        <f>IF(AND(CW21&lt;0,CX21&lt;0),((CW21-CX21)/CX21),((CW21-CX21)/ABS(CX21)))</f>
        <v>-0.56522721360406369</v>
      </c>
      <c r="CZ21" s="75">
        <v>-123558</v>
      </c>
      <c r="DA21" s="71">
        <v>-215116</v>
      </c>
      <c r="DB21" s="72">
        <f>IF((ABS((CZ21/DA21)-1))&lt;100%,(CZ21/DA21)-1,"N/A")</f>
        <v>-0.42562152513062723</v>
      </c>
      <c r="DC21" s="75">
        <v>-196808</v>
      </c>
      <c r="DD21" s="71">
        <v>-327308</v>
      </c>
      <c r="DE21" s="72">
        <f>IF(AND(DC21&lt;0,DD21&lt;0),((DC21-DD21)/DD21),((DC21-DD21)/ABS(DD21)))</f>
        <v>-0.39870702824251164</v>
      </c>
      <c r="DF21" s="75">
        <v>-260317</v>
      </c>
      <c r="DG21" s="71">
        <v>-473382</v>
      </c>
      <c r="DH21" s="72">
        <f>IF(AND(DF21&lt;0,DG21&lt;0),((DF21-DG21)/DG21),((DF21-DG21)/ABS(DG21)))</f>
        <v>-0.45009104697686014</v>
      </c>
      <c r="DI21" s="104"/>
      <c r="DJ21" s="80">
        <v>-48693</v>
      </c>
      <c r="DK21" s="79">
        <v>-39597</v>
      </c>
      <c r="DL21" s="72">
        <f t="shared" ref="DL21" si="144">IF(AND(DJ21&lt;0,DK21&lt;0),((DJ21-DK21)/DK21),((DJ21-DK21)/ABS(DK21)))</f>
        <v>0.22971437230093189</v>
      </c>
      <c r="DM21" s="75">
        <v>-46242</v>
      </c>
      <c r="DN21" s="71">
        <v>-83961</v>
      </c>
      <c r="DO21" s="72">
        <f t="shared" ref="DO21" si="145">IF(AND(DM21&lt;0,DN21&lt;0),((DM21-DN21)/DN21),((DM21-DN21)/ABS(DN21)))</f>
        <v>-0.44924429199271088</v>
      </c>
      <c r="DP21" s="75">
        <v>-44121</v>
      </c>
      <c r="DQ21" s="71">
        <v>-73250</v>
      </c>
      <c r="DR21" s="72">
        <f t="shared" ref="DR21" si="146">IF(AND(DP21&lt;0,DQ21&lt;0),((DP21-DQ21)/DQ21),((DP21-DQ21)/ABS(DQ21)))</f>
        <v>-0.39766552901023888</v>
      </c>
      <c r="DS21" s="75">
        <v>-54312</v>
      </c>
      <c r="DT21" s="71">
        <v>-63509</v>
      </c>
      <c r="DU21" s="72">
        <f t="shared" ref="DU21" si="147">IF(AND(DS21&lt;0,DT21&lt;0),((DS21-DT21)/DT21),((DS21-DT21)/ABS(DT21)))</f>
        <v>-0.14481412083326772</v>
      </c>
      <c r="DV21" s="75">
        <v>-94935</v>
      </c>
      <c r="DW21" s="71">
        <v>-123558</v>
      </c>
      <c r="DX21" s="72">
        <f t="shared" ref="DX21" si="148">IF(AND(DV21&lt;0,DW21&lt;0),((DV21-DW21)/DW21),((DV21-DW21)/ABS(DW21)))</f>
        <v>-0.23165638809304132</v>
      </c>
      <c r="DY21" s="75">
        <v>-139056</v>
      </c>
      <c r="DZ21" s="71">
        <v>-196808</v>
      </c>
      <c r="EA21" s="72">
        <f t="shared" ref="EA21" si="149">IF(AND(DY21&lt;0,DZ21&lt;0),((DY21-DZ21)/DZ21),((DY21-DZ21)/ABS(DZ21)))</f>
        <v>-0.2934433559611398</v>
      </c>
      <c r="EB21" s="75">
        <v>-193368</v>
      </c>
      <c r="EC21" s="71">
        <v>-260317</v>
      </c>
      <c r="ED21" s="72">
        <f t="shared" ref="ED21" si="150">IF(AND(EB21&lt;0,EC21&lt;0),((EB21-EC21)/EC21),((EB21-EC21)/ABS(EC21)))</f>
        <v>-0.25718258892043161</v>
      </c>
      <c r="EF21" s="80">
        <v>-44708</v>
      </c>
      <c r="EG21" s="79">
        <v>-48693</v>
      </c>
      <c r="EH21" s="72">
        <f t="shared" ref="EH21" si="151">IF(AND(EF21&lt;0,EG21&lt;0),((EF21-EG21)/EG21),((EF21-EG21)/ABS(EG21)))</f>
        <v>-8.1839278746431723E-2</v>
      </c>
      <c r="EI21" s="75">
        <v>-65511</v>
      </c>
      <c r="EJ21" s="71">
        <v>-46242</v>
      </c>
      <c r="EK21" s="72">
        <f t="shared" ref="EK21" si="152">IF(AND(EI21&lt;0,EJ21&lt;0),((EI21-EJ21)/EJ21),((EI21-EJ21)/ABS(EJ21)))</f>
        <v>0.41669910471000388</v>
      </c>
      <c r="EL21" s="75">
        <v>110219</v>
      </c>
      <c r="EM21" s="71">
        <v>-44121</v>
      </c>
      <c r="EN21" s="72">
        <f t="shared" ref="EN21" si="153">IF(AND(EL21&lt;0,EM21&lt;0),((EL21-EM21)/EM21),((EL21-EM21)/ABS(EM21)))</f>
        <v>3.4981074771650689</v>
      </c>
      <c r="EO21" s="75">
        <v>0</v>
      </c>
      <c r="EP21" s="71">
        <v>-54312</v>
      </c>
      <c r="EQ21" s="72">
        <f t="shared" ref="EQ21" si="154">IF(AND(EO21&lt;0,EP21&lt;0),((EO21-EP21)/EP21),((EO21-EP21)/ABS(EP21)))</f>
        <v>1</v>
      </c>
      <c r="ER21" s="75">
        <v>-110219</v>
      </c>
      <c r="ES21" s="71">
        <v>-94935</v>
      </c>
      <c r="ET21" s="72">
        <f t="shared" ref="ET21" si="155">IF(AND(ER21&lt;0,ES21&lt;0),((ER21-ES21)/ES21),((ER21-ES21)/ABS(ES21)))</f>
        <v>0.16099436456522884</v>
      </c>
      <c r="EU21" s="75">
        <v>0</v>
      </c>
      <c r="EV21" s="71">
        <v>-139056</v>
      </c>
      <c r="EW21" s="72">
        <f t="shared" ref="EW21" si="156">IF(AND(EU21&lt;0,EV21&lt;0),((EU21-EV21)/EV21),((EU21-EV21)/ABS(EV21)))</f>
        <v>1</v>
      </c>
      <c r="EX21" s="75">
        <v>0</v>
      </c>
      <c r="EY21" s="71">
        <v>-193368</v>
      </c>
      <c r="EZ21" s="72">
        <f t="shared" ref="EZ21" si="157">IF(AND(EX21&lt;0,EY21&lt;0),((EX21-EY21)/EY21),((EX21-EY21)/ABS(EY21)))</f>
        <v>1</v>
      </c>
    </row>
    <row r="22" spans="1:156" collapsed="1">
      <c r="A22" s="68" t="s">
        <v>30</v>
      </c>
      <c r="B22" s="416" t="s">
        <v>204</v>
      </c>
      <c r="C22" s="416" t="s">
        <v>31</v>
      </c>
      <c r="D22" s="411">
        <v>947</v>
      </c>
      <c r="E22" s="411">
        <v>69866</v>
      </c>
      <c r="F22" s="412">
        <f t="shared" ref="F22" si="158">IF((ABS((D22/E22)-1))&lt;100%,(D22/E22)-1,"N/A")</f>
        <v>-0.98644548135001286</v>
      </c>
      <c r="G22" s="411">
        <v>-45635</v>
      </c>
      <c r="H22" s="411">
        <v>159889</v>
      </c>
      <c r="I22" s="412" t="str">
        <f t="shared" ref="I22" si="159">IF((ABS((G22/H22)-1))&lt;100%,(G22/H22)-1,"N/A")</f>
        <v>N/A</v>
      </c>
      <c r="J22" s="411">
        <v>-103283</v>
      </c>
      <c r="K22" s="411">
        <v>148381</v>
      </c>
      <c r="L22" s="412" t="str">
        <f t="shared" ref="L22" si="160">IF((ABS((J22/K22)-1))&lt;100%,(J22/K22)-1,"N/A")</f>
        <v>N/A</v>
      </c>
      <c r="M22" s="411">
        <v>191499</v>
      </c>
      <c r="N22" s="411">
        <v>195358</v>
      </c>
      <c r="O22" s="412">
        <f t="shared" ref="O22" si="161">IF((ABS((M22/N22)-1))&lt;100%,(M22/N22)-1,"N/A")</f>
        <v>-1.975347822971163E-2</v>
      </c>
      <c r="P22" s="411">
        <v>-44688</v>
      </c>
      <c r="Q22" s="411">
        <v>229755</v>
      </c>
      <c r="R22" s="412" t="str">
        <f t="shared" ref="R22" si="162">IF((ABS((P22/Q22)-1))&lt;100%,(P22/Q22)-1,"N/A")</f>
        <v>N/A</v>
      </c>
      <c r="S22" s="411">
        <v>-147971</v>
      </c>
      <c r="T22" s="411">
        <v>378137</v>
      </c>
      <c r="U22" s="412" t="str">
        <f t="shared" ref="U22" si="163">IF((ABS((S22/T22)-1))&lt;100%,(S22/T22)-1,"N/A")</f>
        <v>N/A</v>
      </c>
      <c r="V22" s="411">
        <v>43528</v>
      </c>
      <c r="W22" s="411">
        <v>573495</v>
      </c>
      <c r="X22" s="412">
        <f t="shared" ref="X22" si="164">IF((ABS((V22/W22)-1))&lt;100%,(V22/W22)-1,"N/A")</f>
        <v>-0.92410047166932574</v>
      </c>
      <c r="Y22" s="417"/>
      <c r="Z22" s="411">
        <v>-7593</v>
      </c>
      <c r="AA22" s="411">
        <f t="shared" si="35"/>
        <v>947</v>
      </c>
      <c r="AB22" s="412" t="str">
        <f t="shared" ref="AB22" si="165">IF((ABS((Z22/AA22)-1))&lt;100%,(Z22/AA22)-1,"N/A")</f>
        <v>N/A</v>
      </c>
      <c r="AC22" s="411">
        <v>69263</v>
      </c>
      <c r="AD22" s="411">
        <f t="shared" si="36"/>
        <v>-45635</v>
      </c>
      <c r="AE22" s="412" t="str">
        <f t="shared" ref="AE22" si="166">IF((ABS((AC22/AD22)-1))&lt;100%,(AC22/AD22)-1,"N/A")</f>
        <v>N/A</v>
      </c>
      <c r="AF22" s="411">
        <v>-31331</v>
      </c>
      <c r="AG22" s="411">
        <f t="shared" si="37"/>
        <v>-103283</v>
      </c>
      <c r="AH22" s="412">
        <f t="shared" ref="AH22" si="167">IF((ABS((AF22/AG22)-1))&lt;100%,(AF22/AG22)-1,"N/A")</f>
        <v>-0.69664901290628656</v>
      </c>
      <c r="AI22" s="411">
        <v>187374</v>
      </c>
      <c r="AJ22" s="411">
        <f t="shared" si="38"/>
        <v>191499</v>
      </c>
      <c r="AK22" s="412">
        <f t="shared" ref="AK22" si="168">IF((ABS((AI22/AJ22)-1))&lt;100%,(AI22/AJ22)-1,"N/A")</f>
        <v>-2.1540582457349688E-2</v>
      </c>
      <c r="AL22" s="411">
        <v>61670</v>
      </c>
      <c r="AM22" s="411">
        <f t="shared" si="39"/>
        <v>-44688</v>
      </c>
      <c r="AN22" s="412" t="str">
        <f t="shared" ref="AN22" si="169">IF((ABS((AL22/AM22)-1))&lt;100%,(AL22/AM22)-1,"N/A")</f>
        <v>N/A</v>
      </c>
      <c r="AO22" s="411">
        <v>30339</v>
      </c>
      <c r="AP22" s="411">
        <f t="shared" si="40"/>
        <v>-147971</v>
      </c>
      <c r="AQ22" s="412" t="str">
        <f t="shared" ref="AQ22" si="170">IF((ABS((AO22/AP22)-1))&lt;100%,(AO22/AP22)-1,"N/A")</f>
        <v>N/A</v>
      </c>
      <c r="AR22" s="411">
        <v>217713</v>
      </c>
      <c r="AS22" s="411">
        <f t="shared" si="41"/>
        <v>43528</v>
      </c>
      <c r="AT22" s="412" t="str">
        <f t="shared" ref="AT22" si="171">IF((ABS((AR22/AS22)-1))&lt;100%,(AR22/AS22)-1,"N/A")</f>
        <v>N/A</v>
      </c>
      <c r="AU22" s="413"/>
      <c r="AV22" s="411">
        <v>9493</v>
      </c>
      <c r="AW22" s="411">
        <f t="shared" si="42"/>
        <v>-7593</v>
      </c>
      <c r="AX22" s="412" t="str">
        <f t="shared" ref="AX22" si="172">IF((ABS((AV22/AW22)-1))&lt;100%,(AV22/AW22)-1,"N/A")</f>
        <v>N/A</v>
      </c>
      <c r="AY22" s="411">
        <v>114410</v>
      </c>
      <c r="AZ22" s="411">
        <f t="shared" si="43"/>
        <v>69263</v>
      </c>
      <c r="BA22" s="412">
        <f t="shared" ref="BA22" si="173">IF((ABS((AY22/AZ22)-1))&lt;100%,(AY22/AZ22)-1,"N/A")</f>
        <v>0.65181987496931981</v>
      </c>
      <c r="BB22" s="411">
        <v>-31498</v>
      </c>
      <c r="BC22" s="411">
        <f t="shared" si="44"/>
        <v>-31331</v>
      </c>
      <c r="BD22" s="412">
        <f t="shared" ref="BD22" si="174">IF((ABS((BB22/BC22)-1))&lt;100%,(BB22/BC22)-1,"N/A")</f>
        <v>5.3301841626505198E-3</v>
      </c>
      <c r="BE22" s="411">
        <v>160763</v>
      </c>
      <c r="BF22" s="411">
        <f t="shared" si="45"/>
        <v>187374</v>
      </c>
      <c r="BG22" s="412">
        <f t="shared" ref="BG22" si="175">IF((ABS((BE22/BF22)-1))&lt;100%,(BE22/BF22)-1,"N/A")</f>
        <v>-0.14202077129164137</v>
      </c>
      <c r="BH22" s="411">
        <v>123903</v>
      </c>
      <c r="BI22" s="411">
        <f t="shared" si="46"/>
        <v>61670</v>
      </c>
      <c r="BJ22" s="412" t="str">
        <f t="shared" ref="BJ22" si="176">IF((ABS((BH22/BI22)-1))&lt;100%,(BH22/BI22)-1,"N/A")</f>
        <v>N/A</v>
      </c>
      <c r="BK22" s="411">
        <v>92405</v>
      </c>
      <c r="BL22" s="411">
        <f t="shared" si="47"/>
        <v>30339</v>
      </c>
      <c r="BM22" s="412" t="str">
        <f t="shared" ref="BM22" si="177">IF((ABS((BK22/BL22)-1))&lt;100%,(BK22/BL22)-1,"N/A")</f>
        <v>N/A</v>
      </c>
      <c r="BN22" s="411">
        <v>253168</v>
      </c>
      <c r="BO22" s="411">
        <f t="shared" si="48"/>
        <v>217713</v>
      </c>
      <c r="BP22" s="412">
        <f t="shared" ref="BP22" si="178">IF((ABS((BN22/BO22)-1))&lt;100%,(BN22/BO22)-1,"N/A")</f>
        <v>0.16285201159324436</v>
      </c>
      <c r="BQ22" s="414"/>
      <c r="BR22" s="415">
        <f t="shared" si="49"/>
        <v>-12341</v>
      </c>
      <c r="BS22" s="411">
        <v>9493</v>
      </c>
      <c r="BT22" s="412" t="str">
        <f t="shared" ref="BT22" si="179">IF((ABS((BR22/BS22)-1))&lt;100%,(BR22/BS22)-1,"N/A")</f>
        <v>N/A</v>
      </c>
      <c r="BU22" s="415">
        <f t="shared" si="50"/>
        <v>-18211</v>
      </c>
      <c r="BV22" s="411">
        <v>114410</v>
      </c>
      <c r="BW22" s="412" t="str">
        <f t="shared" ref="BW22" si="180">IF((ABS((BU22/BV22)-1))&lt;100%,(BU22/BV22)-1,"N/A")</f>
        <v>N/A</v>
      </c>
      <c r="BX22" s="415">
        <f t="shared" si="51"/>
        <v>11033</v>
      </c>
      <c r="BY22" s="411">
        <v>-31498</v>
      </c>
      <c r="BZ22" s="412" t="str">
        <f t="shared" ref="BZ22" si="181">IF((ABS((BX22/BY22)-1))&lt;100%,(BX22/BY22)-1,"N/A")</f>
        <v>N/A</v>
      </c>
      <c r="CA22" s="415">
        <f t="shared" si="52"/>
        <v>77121</v>
      </c>
      <c r="CB22" s="411">
        <v>160763</v>
      </c>
      <c r="CC22" s="412">
        <f t="shared" ref="CC22" si="182">IF((ABS((CA22/CB22)-1))&lt;100%,(CA22/CB22)-1,"N/A")</f>
        <v>-0.52028140803543099</v>
      </c>
      <c r="CD22" s="415">
        <f t="shared" si="53"/>
        <v>-30552</v>
      </c>
      <c r="CE22" s="411">
        <v>123903</v>
      </c>
      <c r="CF22" s="412" t="str">
        <f t="shared" ref="CF22" si="183">IF((ABS((CD22/CE22)-1))&lt;100%,(CD22/CE22)-1,"N/A")</f>
        <v>N/A</v>
      </c>
      <c r="CG22" s="415">
        <f t="shared" si="54"/>
        <v>-19519</v>
      </c>
      <c r="CH22" s="411">
        <v>92405</v>
      </c>
      <c r="CI22" s="412" t="str">
        <f t="shared" ref="CI22" si="184">IF((ABS((CG22/CH22)-1))&lt;100%,(CG22/CH22)-1,"N/A")</f>
        <v>N/A</v>
      </c>
      <c r="CJ22" s="415">
        <f t="shared" si="55"/>
        <v>57602</v>
      </c>
      <c r="CK22" s="411">
        <v>253168</v>
      </c>
      <c r="CL22" s="412">
        <f t="shared" ref="CL22" si="185">IF((ABS((CJ22/CK22)-1))&lt;100%,(CJ22/CK22)-1,"N/A")</f>
        <v>-0.77247519433735701</v>
      </c>
      <c r="CM22" s="414"/>
      <c r="CN22" s="415">
        <v>21987</v>
      </c>
      <c r="CO22" s="411">
        <v>-12341</v>
      </c>
      <c r="CP22" s="412" t="str">
        <f t="shared" ref="CP22" si="186">IF((ABS((CN22/CO22)-1))&lt;100%,(CN22/CO22)-1,"N/A")</f>
        <v>N/A</v>
      </c>
      <c r="CQ22" s="415">
        <v>12787</v>
      </c>
      <c r="CR22" s="411">
        <v>-18211</v>
      </c>
      <c r="CS22" s="412" t="str">
        <f t="shared" ref="CS22" si="187">IF((ABS((CQ22/CR22)-1))&lt;100%,(CQ22/CR22)-1,"N/A")</f>
        <v>N/A</v>
      </c>
      <c r="CT22" s="415">
        <v>51814</v>
      </c>
      <c r="CU22" s="411">
        <v>11033</v>
      </c>
      <c r="CV22" s="412">
        <f>IF(AND(CT22&lt;0,CU22&lt;0),((CT22-CU22)/CU22),((CT22-CU22)/ABS(CU22)))</f>
        <v>3.6962748119278528</v>
      </c>
      <c r="CW22" s="415">
        <v>144284</v>
      </c>
      <c r="CX22" s="411">
        <v>77121</v>
      </c>
      <c r="CY22" s="412">
        <f>IF(AND(CW22&lt;0,CX22&lt;0),((CW22-CX22)/CX22),((CW22-CX22)/ABS(CX22)))</f>
        <v>0.87087823031340361</v>
      </c>
      <c r="CZ22" s="415">
        <v>34774</v>
      </c>
      <c r="DA22" s="411">
        <v>-30552</v>
      </c>
      <c r="DB22" s="412" t="str">
        <f t="shared" ref="DB22" si="188">IF((ABS((CZ22/DA22)-1))&lt;100%,(CZ22/DA22)-1,"N/A")</f>
        <v>N/A</v>
      </c>
      <c r="DC22" s="415">
        <v>86588</v>
      </c>
      <c r="DD22" s="411">
        <v>-19519</v>
      </c>
      <c r="DE22" s="412">
        <f>IF(AND(DC22&lt;0,DD22&lt;0),((DC22-DD22)/DD22),((DC22-DD22)/ABS(DD22)))</f>
        <v>5.4360879143398737</v>
      </c>
      <c r="DF22" s="415">
        <v>230872</v>
      </c>
      <c r="DG22" s="411">
        <v>57602</v>
      </c>
      <c r="DH22" s="412">
        <f>IF(AND(DF22&lt;0,DG22&lt;0),((DF22-DG22)/DG22),((DF22-DG22)/ABS(DG22)))</f>
        <v>3.0080552758584771</v>
      </c>
      <c r="DI22" s="104"/>
      <c r="DJ22" s="415">
        <v>84957</v>
      </c>
      <c r="DK22" s="411">
        <v>21987</v>
      </c>
      <c r="DL22" s="412">
        <f t="shared" si="109"/>
        <v>2.8639650702687951</v>
      </c>
      <c r="DM22" s="415">
        <v>50744</v>
      </c>
      <c r="DN22" s="411">
        <v>12787</v>
      </c>
      <c r="DO22" s="412">
        <f t="shared" si="110"/>
        <v>2.9684054117463048</v>
      </c>
      <c r="DP22" s="415">
        <v>126315</v>
      </c>
      <c r="DQ22" s="411">
        <v>51814</v>
      </c>
      <c r="DR22" s="412">
        <f t="shared" si="111"/>
        <v>1.4378546338827345</v>
      </c>
      <c r="DS22" s="415">
        <v>212665</v>
      </c>
      <c r="DT22" s="411">
        <v>144284</v>
      </c>
      <c r="DU22" s="412">
        <f t="shared" si="112"/>
        <v>0.47393335366360789</v>
      </c>
      <c r="DV22" s="415">
        <v>135701</v>
      </c>
      <c r="DW22" s="411">
        <v>34774</v>
      </c>
      <c r="DX22" s="412">
        <f t="shared" si="113"/>
        <v>2.902369586472652</v>
      </c>
      <c r="DY22" s="415">
        <v>262016</v>
      </c>
      <c r="DZ22" s="411">
        <v>86588</v>
      </c>
      <c r="EA22" s="412">
        <f t="shared" si="114"/>
        <v>2.0260082228484317</v>
      </c>
      <c r="EB22" s="415">
        <v>474681</v>
      </c>
      <c r="EC22" s="411">
        <v>230872</v>
      </c>
      <c r="ED22" s="412">
        <f t="shared" si="115"/>
        <v>1.0560353789112582</v>
      </c>
      <c r="EF22" s="415">
        <v>64539</v>
      </c>
      <c r="EG22" s="411">
        <v>84957</v>
      </c>
      <c r="EH22" s="412">
        <f t="shared" ref="EH22" si="189">(EF22-EG22)/ABS(EG22)</f>
        <v>-0.24033334510399379</v>
      </c>
      <c r="EI22" s="415">
        <v>62264</v>
      </c>
      <c r="EJ22" s="411">
        <v>50744</v>
      </c>
      <c r="EK22" s="412">
        <f t="shared" ref="EK22" si="190">(EI22-EJ22)/ABS(EJ22)</f>
        <v>0.22702191392085763</v>
      </c>
      <c r="EL22" s="415">
        <v>-126803</v>
      </c>
      <c r="EM22" s="411">
        <v>126315</v>
      </c>
      <c r="EN22" s="412">
        <f t="shared" ref="EN22" si="191">(EL22-EM22)/ABS(EM22)</f>
        <v>-2.0038633574793177</v>
      </c>
      <c r="EO22" s="415">
        <v>0</v>
      </c>
      <c r="EP22" s="411">
        <v>212665</v>
      </c>
      <c r="EQ22" s="412">
        <f t="shared" ref="EQ22" si="192">(EO22-EP22)/ABS(EP22)</f>
        <v>-1</v>
      </c>
      <c r="ER22" s="415">
        <v>126803</v>
      </c>
      <c r="ES22" s="411">
        <v>135701</v>
      </c>
      <c r="ET22" s="412">
        <f t="shared" ref="ET22" si="193">(ER22-ES22)/ABS(ES22)</f>
        <v>-6.5570629545839754E-2</v>
      </c>
      <c r="EU22" s="415">
        <v>0</v>
      </c>
      <c r="EV22" s="411">
        <v>262016</v>
      </c>
      <c r="EW22" s="412">
        <f t="shared" ref="EW22" si="194">(EU22-EV22)/ABS(EV22)</f>
        <v>-1</v>
      </c>
      <c r="EX22" s="415">
        <v>0</v>
      </c>
      <c r="EY22" s="411">
        <v>474681</v>
      </c>
      <c r="EZ22" s="412">
        <f t="shared" ref="EZ22" si="195">(EX22-EY22)/ABS(EY22)</f>
        <v>-1</v>
      </c>
    </row>
    <row r="23" spans="1:156" s="66" customFormat="1">
      <c r="A23" s="171"/>
      <c r="B23" s="60" t="s">
        <v>32</v>
      </c>
      <c r="C23" s="60" t="s">
        <v>254</v>
      </c>
      <c r="D23" s="61">
        <f>IFERROR(D22/D$7,"")</f>
        <v>3.4861688918142765E-4</v>
      </c>
      <c r="E23" s="61">
        <f>IFERROR(E22/E$7,"")</f>
        <v>2.7506429164232273E-2</v>
      </c>
      <c r="F23" s="62" t="str">
        <f>IF((ABS((D23-E23)*10000))&lt;100,(D23-E23)*10000,"N/A")</f>
        <v>N/A</v>
      </c>
      <c r="G23" s="61">
        <f>IFERROR(G22/G$7,"")</f>
        <v>-1.7260440703852291E-2</v>
      </c>
      <c r="H23" s="61">
        <f>IFERROR(H22/H$7,"")</f>
        <v>6.4250742209413167E-2</v>
      </c>
      <c r="I23" s="62" t="str">
        <f>IF((ABS((G23-H23)*10000))&lt;100,(G23-H23)*10000,"N/A")</f>
        <v>N/A</v>
      </c>
      <c r="J23" s="61">
        <f>IFERROR(J22/J$7,"")</f>
        <v>-3.7789758497234822E-2</v>
      </c>
      <c r="K23" s="61">
        <f>IFERROR(K22/K$7,"")</f>
        <v>5.9887966103268304E-2</v>
      </c>
      <c r="L23" s="62" t="str">
        <f>IF((ABS((J23-K23)*10000))&lt;100,(J23-K23)*10000,"N/A")</f>
        <v>N/A</v>
      </c>
      <c r="M23" s="61">
        <f>IFERROR(M22/M$7,"")</f>
        <v>6.0346006586099864E-2</v>
      </c>
      <c r="N23" s="61">
        <f>IFERROR(N22/N$7,"")</f>
        <v>6.4461716389961746E-2</v>
      </c>
      <c r="O23" s="62">
        <f>IF((ABS((M23-N23)*10000))&lt;100,(M23-N23)*10000,"N/A")</f>
        <v>-41.15709803861882</v>
      </c>
      <c r="P23" s="61">
        <f>IFERROR(P22/P$7,"")</f>
        <v>-8.3367597226751359E-3</v>
      </c>
      <c r="Q23" s="61">
        <f>IFERROR(Q22/Q$7,"")</f>
        <v>4.5702642699044851E-2</v>
      </c>
      <c r="R23" s="62" t="str">
        <f>IF((ABS((P23-Q23)*10000))&lt;100,(P23-Q23)*10000,"N/A")</f>
        <v>N/A</v>
      </c>
      <c r="S23" s="61">
        <f>IFERROR(S22/S$7,"")</f>
        <v>-1.8282806679128596E-2</v>
      </c>
      <c r="T23" s="61">
        <f>IFERROR(T22/T$7,"")</f>
        <v>5.0385925620541692E-2</v>
      </c>
      <c r="U23" s="62" t="str">
        <f>IF((ABS((S23-T23)*10000))&lt;100,(S23-T23)*10000,"N/A")</f>
        <v>N/A</v>
      </c>
      <c r="V23" s="61">
        <f>IFERROR(V22/V$7,"")</f>
        <v>3.8633858892155814E-3</v>
      </c>
      <c r="W23" s="61">
        <f>IFERROR(W22/W$7,"")</f>
        <v>5.4434949383598316E-2</v>
      </c>
      <c r="X23" s="62" t="str">
        <f>IF((ABS((V23-W23)*10000))&lt;100,(V23-W23)*10000,"N/A")</f>
        <v>N/A</v>
      </c>
      <c r="Y23" s="164"/>
      <c r="Z23" s="61">
        <f>IFERROR(Z22/Z$7,"")</f>
        <v>-2.8656615024625896E-3</v>
      </c>
      <c r="AA23" s="61">
        <f t="shared" si="35"/>
        <v>3.4861688918142765E-4</v>
      </c>
      <c r="AB23" s="62">
        <f>IF((ABS((Z23-AA23)*10000))&lt;100,(Z23-AA23)*10000,"N/A")</f>
        <v>-32.142783916440173</v>
      </c>
      <c r="AC23" s="61">
        <f>IFERROR(AC22/AC$7,"")</f>
        <v>2.6710665755525081E-2</v>
      </c>
      <c r="AD23" s="61">
        <f t="shared" si="36"/>
        <v>-1.7260440703852291E-2</v>
      </c>
      <c r="AE23" s="62" t="str">
        <f>IF((ABS((AC23-AD23)*10000))&lt;100,(AC23-AD23)*10000,"N/A")</f>
        <v>N/A</v>
      </c>
      <c r="AF23" s="61">
        <f>IFERROR(AF22/AF$7,"")</f>
        <v>-1.184992042311905E-2</v>
      </c>
      <c r="AG23" s="61">
        <f t="shared" si="37"/>
        <v>-3.7789758497234822E-2</v>
      </c>
      <c r="AH23" s="62" t="str">
        <f>IF((ABS((AF23-AG23)*10000))&lt;100,(AF23-AG23)*10000,"N/A")</f>
        <v>N/A</v>
      </c>
      <c r="AI23" s="61">
        <f>IFERROR(AI22/AI$7,"")</f>
        <v>6.2080550254452929E-2</v>
      </c>
      <c r="AJ23" s="61">
        <f t="shared" si="38"/>
        <v>6.0346006586099864E-2</v>
      </c>
      <c r="AK23" s="62">
        <f>IF((ABS((AI23-AJ23)*10000))&lt;100,(AI23-AJ23)*10000,"N/A")</f>
        <v>17.345436683530654</v>
      </c>
      <c r="AL23" s="61">
        <f>IFERROR(AL22/AL$7,"")</f>
        <v>1.1762946584739947E-2</v>
      </c>
      <c r="AM23" s="61">
        <f t="shared" si="39"/>
        <v>-8.3367597226751359E-3</v>
      </c>
      <c r="AN23" s="62" t="str">
        <f>IF((ABS((AL23-AM23)*10000))&lt;100,(AL23-AM23)*10000,"N/A")</f>
        <v>N/A</v>
      </c>
      <c r="AO23" s="61">
        <f>IFERROR(AO22/AO$7,"")</f>
        <v>3.8468473197596264E-3</v>
      </c>
      <c r="AP23" s="61">
        <f t="shared" si="40"/>
        <v>-1.8282806679128596E-2</v>
      </c>
      <c r="AQ23" s="62" t="str">
        <f>IF((ABS((AO23-AP23)*10000))&lt;100,(AO23-AP23)*10000,"N/A")</f>
        <v>N/A</v>
      </c>
      <c r="AR23" s="61">
        <f>IFERROR(AR22/AR$7,"")</f>
        <v>1.9964588584385195E-2</v>
      </c>
      <c r="AS23" s="61">
        <f t="shared" si="41"/>
        <v>3.8633858892155814E-3</v>
      </c>
      <c r="AT23" s="62" t="str">
        <f>IF((ABS((AR23-AS23)*10000))&lt;100,(AR23-AS23)*10000,"N/A")</f>
        <v>N/A</v>
      </c>
      <c r="AU23" s="63"/>
      <c r="AV23" s="61">
        <f>IFERROR(AV22/AV$7,"")</f>
        <v>3.5804604095672557E-3</v>
      </c>
      <c r="AW23" s="61">
        <f t="shared" si="42"/>
        <v>-2.8656615024625896E-3</v>
      </c>
      <c r="AX23" s="62">
        <f>IF((ABS((AV23-AW23)*10000))&lt;100,(AV23-AW23)*10000,"N/A")</f>
        <v>64.461219120298452</v>
      </c>
      <c r="AY23" s="61">
        <f>IFERROR(AY22/AY$7,"")</f>
        <v>4.3428320685560892E-2</v>
      </c>
      <c r="AZ23" s="61">
        <f t="shared" si="43"/>
        <v>2.6710665755525081E-2</v>
      </c>
      <c r="BA23" s="62" t="str">
        <f>IF((ABS((AY23-AZ23)*10000))&lt;100,(AY23-AZ23)*10000,"N/A")</f>
        <v>N/A</v>
      </c>
      <c r="BB23" s="61">
        <f>IFERROR(BB22/BB$7,"")</f>
        <v>-1.1858128623311851E-2</v>
      </c>
      <c r="BC23" s="61">
        <f t="shared" si="44"/>
        <v>-1.184992042311905E-2</v>
      </c>
      <c r="BD23" s="62">
        <f>IF((ABS((BB23-BC23)*10000))&lt;100,(BB23-BC23)*10000,"N/A")</f>
        <v>-8.2082001928007048E-2</v>
      </c>
      <c r="BE23" s="65">
        <f>IFERROR(BE22/BE$7,"")</f>
        <v>5.2210916996388891E-2</v>
      </c>
      <c r="BF23" s="61">
        <f t="shared" si="45"/>
        <v>6.2080550254452929E-2</v>
      </c>
      <c r="BG23" s="62">
        <f>IF((ABS((BE23-BF23)*10000))&lt;100,(BE23-BF23)*10000,"N/A")</f>
        <v>-98.696332580640387</v>
      </c>
      <c r="BH23" s="61">
        <f>IFERROR(BH22/BH$7,"")</f>
        <v>2.3440767900206421E-2</v>
      </c>
      <c r="BI23" s="61">
        <f t="shared" si="46"/>
        <v>1.1762946584739947E-2</v>
      </c>
      <c r="BJ23" s="62" t="str">
        <f>IF((ABS((BH23-BI23)*10000))&lt;100,(BH23-BI23)*10000,"N/A")</f>
        <v>N/A</v>
      </c>
      <c r="BK23" s="61">
        <f>IFERROR(BK22/BK$7,"")</f>
        <v>1.1634937575138239E-2</v>
      </c>
      <c r="BL23" s="61">
        <f t="shared" si="47"/>
        <v>3.8468473197596264E-3</v>
      </c>
      <c r="BM23" s="62">
        <f>IF((ABS((BK23-BL23)*10000))&lt;100,(BK23-BL23)*10000,"N/A")</f>
        <v>77.880902553786129</v>
      </c>
      <c r="BN23" s="61">
        <f>IFERROR(BN22/BN$7,"")</f>
        <v>2.2971136820300268E-2</v>
      </c>
      <c r="BO23" s="61">
        <f t="shared" si="48"/>
        <v>1.9964588584385195E-2</v>
      </c>
      <c r="BP23" s="62">
        <f>IF((ABS((BN23-BO23)*10000))&lt;100,(BN23-BO23)*10000,"N/A")</f>
        <v>30.065482359150735</v>
      </c>
      <c r="BQ23" s="64"/>
      <c r="BR23" s="65">
        <f t="shared" si="49"/>
        <v>-4.5191388698674027E-3</v>
      </c>
      <c r="BS23" s="61">
        <f>IFERROR(BS22/BS$7,"")</f>
        <v>3.5804604095672557E-3</v>
      </c>
      <c r="BT23" s="62">
        <f>IF((ABS((BR23-BS23)*10000))&lt;100,(BR23-BS23)*10000,"N/A")</f>
        <v>-80.995992794346591</v>
      </c>
      <c r="BU23" s="65">
        <f t="shared" si="50"/>
        <v>-6.7292229559952942E-3</v>
      </c>
      <c r="BV23" s="61">
        <f>IFERROR(BV22/BV$7,"")</f>
        <v>4.3428320685560892E-2</v>
      </c>
      <c r="BW23" s="62">
        <f>IF((ABS((BU23-BV23)*10000))&lt;1000,(BU23-BV23)*10000,"N/A")</f>
        <v>-501.57543641556191</v>
      </c>
      <c r="BX23" s="65">
        <f t="shared" si="51"/>
        <v>3.9528764673258015E-3</v>
      </c>
      <c r="BY23" s="61">
        <f>IFERROR(BY22/BY$7,"")</f>
        <v>-1.1858128623311851E-2</v>
      </c>
      <c r="BZ23" s="62">
        <f>IF((ABS((BX23-BY23)*10000))&lt;1000,(BX23-BY23)*10000,"N/A")</f>
        <v>158.11005090637653</v>
      </c>
      <c r="CA23" s="65">
        <f t="shared" si="52"/>
        <v>2.3685417993681922E-2</v>
      </c>
      <c r="CB23" s="61">
        <f>IFERROR(CB22/CB$7,"")</f>
        <v>5.2210916996388891E-2</v>
      </c>
      <c r="CC23" s="62">
        <f>IF((ABS((CA23-CB23)*10000))&lt;1000,(CA23-CB23)*10000,"N/A")</f>
        <v>-285.25499002706971</v>
      </c>
      <c r="CD23" s="65">
        <f t="shared" si="53"/>
        <v>-5.6191864539203535E-3</v>
      </c>
      <c r="CE23" s="61">
        <f>IFERROR(CE22/CE$7,"")</f>
        <v>2.3440767900206421E-2</v>
      </c>
      <c r="CF23" s="62">
        <f>IF((ABS((CD23-CE23)*10000))&lt;1000,(CD23-CE23)*10000,"N/A")</f>
        <v>-290.59954354126774</v>
      </c>
      <c r="CG23" s="65">
        <f t="shared" si="54"/>
        <v>-2.3722025838401463E-3</v>
      </c>
      <c r="CH23" s="61">
        <f>IFERROR(CH22/CH$7,"")</f>
        <v>1.1634937575138239E-2</v>
      </c>
      <c r="CI23" s="62">
        <f>IF((ABS((CG23-CH23)*10000))&lt;1000,(CG23-CH23)*10000,"N/A")</f>
        <v>-140.07140158978385</v>
      </c>
      <c r="CJ23" s="65">
        <f t="shared" si="55"/>
        <v>5.0157293383507459E-3</v>
      </c>
      <c r="CK23" s="61">
        <f>IFERROR(CK22/CK$7,"")</f>
        <v>2.2971136820300268E-2</v>
      </c>
      <c r="CL23" s="62">
        <f>IF((ABS((CJ23-CK23)*10000))&lt;1000,(CJ23-CK23)*10000,"N/A")</f>
        <v>-179.55407481949521</v>
      </c>
      <c r="CM23" s="64"/>
      <c r="CN23" s="65">
        <f>IFERROR(CN22/CN$7,"")</f>
        <v>7.3552656536491814E-3</v>
      </c>
      <c r="CO23" s="61">
        <f>IFERROR(CO22/CO$7,"")</f>
        <v>-4.5191388698674027E-3</v>
      </c>
      <c r="CP23" s="62">
        <f>IF((ABS((CN23-CO23)*10000))&lt;1000,(CN23-CO23)*10000,"N/A")</f>
        <v>118.74404523516584</v>
      </c>
      <c r="CQ23" s="65">
        <f>IFERROR(CQ22/CQ$7,"")</f>
        <v>4.5683732239810478E-3</v>
      </c>
      <c r="CR23" s="61">
        <f>IFERROR(CR22/CR$7,"")</f>
        <v>-6.7292229559952942E-3</v>
      </c>
      <c r="CS23" s="62">
        <f>IF((ABS((CQ23-CR23)*10000))&lt;1000,(CQ23-CR23)*10000,"N/A")</f>
        <v>112.97596179976343</v>
      </c>
      <c r="CT23" s="65">
        <f>IFERROR(CT22/CT$7,"")</f>
        <v>1.8865169778882036E-2</v>
      </c>
      <c r="CU23" s="61">
        <f>IFERROR(CU22/CU$7,"")</f>
        <v>3.9528764673258015E-3</v>
      </c>
      <c r="CV23" s="62">
        <f>(CT23-CU23)*10000</f>
        <v>149.12293311556235</v>
      </c>
      <c r="CW23" s="65">
        <f>IFERROR(CW22/CW$7,"")</f>
        <v>4.209619712191133E-2</v>
      </c>
      <c r="CX23" s="61">
        <f>IFERROR(CX22/CX$7,"")</f>
        <v>2.3685417993681922E-2</v>
      </c>
      <c r="CY23" s="62">
        <f>(CW23-CX23)*10000</f>
        <v>184.10779128229407</v>
      </c>
      <c r="CZ23" s="65">
        <f>IFERROR(CZ22/CZ$7,"")</f>
        <v>6.0076215630319989E-3</v>
      </c>
      <c r="DA23" s="61">
        <f>IFERROR(DA22/DA$7,"")</f>
        <v>-5.6191864539203535E-3</v>
      </c>
      <c r="DB23" s="62">
        <f>IF((ABS((CZ23-DA23)*10000))&lt;1000,(CZ23-DA23)*10000,"N/A")</f>
        <v>116.26808016952351</v>
      </c>
      <c r="DC23" s="65">
        <f>IFERROR(DC22/DC$7,"")</f>
        <v>1.0145219773453732E-2</v>
      </c>
      <c r="DD23" s="61">
        <f>IFERROR(DD22/DD$7,"")</f>
        <v>-2.3722025838401463E-3</v>
      </c>
      <c r="DE23" s="62">
        <f>(DC23-DD23)*10000</f>
        <v>125.17422357293879</v>
      </c>
      <c r="DF23" s="65">
        <f>IFERROR(DF22/DF$7,"")</f>
        <v>1.9299902861814662E-2</v>
      </c>
      <c r="DG23" s="61">
        <f>IFERROR(DG22/DG$7,"")</f>
        <v>5.0157293383507459E-3</v>
      </c>
      <c r="DH23" s="62">
        <f>(DF23-DG23)*10000</f>
        <v>142.84173523463915</v>
      </c>
      <c r="DI23" s="104"/>
      <c r="DJ23" s="65">
        <f>IFERROR(DJ22/DJ$7,"")</f>
        <v>2.9199722015429381E-2</v>
      </c>
      <c r="DK23" s="61">
        <f>IFERROR(DK22/DK$7,"")</f>
        <v>7.3552656536491814E-3</v>
      </c>
      <c r="DL23" s="62">
        <f>(DJ23-DK23)*10000</f>
        <v>218.444563617802</v>
      </c>
      <c r="DM23" s="65">
        <f>IFERROR(DM22/DM$7,"")</f>
        <v>1.8423937176204132E-2</v>
      </c>
      <c r="DN23" s="61">
        <f>IFERROR(DN22/DN$7,"")</f>
        <v>4.5683732239810478E-3</v>
      </c>
      <c r="DO23" s="62">
        <f>(DM23-DN23)*10000</f>
        <v>138.55563952223085</v>
      </c>
      <c r="DP23" s="65">
        <f>IFERROR(DP22/DP$7,"")</f>
        <v>4.0240971148133221E-2</v>
      </c>
      <c r="DQ23" s="61">
        <f>IFERROR(DQ22/DQ$7,"")</f>
        <v>1.8865169778882036E-2</v>
      </c>
      <c r="DR23" s="62">
        <f>(DP23-DQ23)*10000</f>
        <v>213.75801369251184</v>
      </c>
      <c r="DS23" s="65">
        <f>IFERROR(DS22/DS$7,"")</f>
        <v>5.3613115316160198E-2</v>
      </c>
      <c r="DT23" s="61">
        <f>IFERROR(DT22/DT$7,"")</f>
        <v>4.209619712191133E-2</v>
      </c>
      <c r="DU23" s="62">
        <f>(DS23-DT23)*10000</f>
        <v>115.16918194248868</v>
      </c>
      <c r="DV23" s="65">
        <f>IFERROR(DV22/DV$7,"")</f>
        <v>2.3959537812091869E-2</v>
      </c>
      <c r="DW23" s="61">
        <f>IFERROR(DW22/DW$7,"")</f>
        <v>6.0076215630319989E-3</v>
      </c>
      <c r="DX23" s="62">
        <f>(DV23-DW23)*10000</f>
        <v>179.51916249059869</v>
      </c>
      <c r="DY23" s="65">
        <f>IFERROR(DY22/DY$7,"")</f>
        <v>2.9765338494161239E-2</v>
      </c>
      <c r="DZ23" s="61">
        <f>IFERROR(DZ22/DZ$7,"")</f>
        <v>1.0145219773453732E-2</v>
      </c>
      <c r="EA23" s="62">
        <f>(DY23-DZ23)*10000</f>
        <v>196.20118720707507</v>
      </c>
      <c r="EB23" s="65">
        <f>IFERROR(EB22/EB$7,"")</f>
        <v>3.717337299487164E-2</v>
      </c>
      <c r="EC23" s="61">
        <f>IFERROR(EC22/EC$7,"")</f>
        <v>1.9299902861814662E-2</v>
      </c>
      <c r="ED23" s="62">
        <f>(EB23-EC23)*10000</f>
        <v>178.73470133056978</v>
      </c>
      <c r="EF23" s="65">
        <f>IFERROR(EF22/EF$7,"")</f>
        <v>1.8696307755148155E-2</v>
      </c>
      <c r="EG23" s="61">
        <f>IFERROR(EG22/EG$7,"")</f>
        <v>2.9199722015429381E-2</v>
      </c>
      <c r="EH23" s="62">
        <f>(EF23-EG23)*10000</f>
        <v>-105.03414260281227</v>
      </c>
      <c r="EI23" s="65">
        <f>IFERROR(EI22/EI$7,"")</f>
        <v>1.7911193114903308E-2</v>
      </c>
      <c r="EJ23" s="61">
        <f>IFERROR(EJ22/EJ$7,"")</f>
        <v>1.8423937176204132E-2</v>
      </c>
      <c r="EK23" s="62">
        <f>(EI23-EJ23)*10000</f>
        <v>-5.1274406130082451</v>
      </c>
      <c r="EL23" s="65">
        <f>IFERROR(EL22/EL$7,"")</f>
        <v>1.8302373753053991E-2</v>
      </c>
      <c r="EM23" s="61">
        <f>IFERROR(EM22/EM$7,"")</f>
        <v>4.0240971148133221E-2</v>
      </c>
      <c r="EN23" s="62">
        <f>(EL23-EM23)*10000</f>
        <v>-219.38597395079231</v>
      </c>
      <c r="EO23" s="65" t="str">
        <f>IFERROR(EO22/EO$7,"")</f>
        <v/>
      </c>
      <c r="EP23" s="61">
        <f>IFERROR(EP22/EP$7,"")</f>
        <v>5.3613115316160198E-2</v>
      </c>
      <c r="EQ23" s="62" t="e">
        <f>(EO23-EP23)*10000</f>
        <v>#VALUE!</v>
      </c>
      <c r="ER23" s="65">
        <f>IFERROR(ER22/ER$7,"")</f>
        <v>1.8302373753053991E-2</v>
      </c>
      <c r="ES23" s="61">
        <f>IFERROR(ES22/ES$7,"")</f>
        <v>2.3959537812091869E-2</v>
      </c>
      <c r="ET23" s="62">
        <f>(ER23-ES23)*10000</f>
        <v>-56.571640590378777</v>
      </c>
      <c r="EU23" s="65" t="str">
        <f>IFERROR(EU22/EU$7,"")</f>
        <v/>
      </c>
      <c r="EV23" s="61">
        <f>IFERROR(EV22/EV$7,"")</f>
        <v>2.9765338494161239E-2</v>
      </c>
      <c r="EW23" s="62" t="e">
        <f>(EU23-EV23)*10000</f>
        <v>#VALUE!</v>
      </c>
      <c r="EX23" s="65" t="str">
        <f>IFERROR(EX22/EX$7,"")</f>
        <v/>
      </c>
      <c r="EY23" s="61">
        <f>IFERROR(EY22/EY$7,"")</f>
        <v>3.717337299487164E-2</v>
      </c>
      <c r="EZ23" s="62" t="e">
        <f>(EX23-EY23)*10000</f>
        <v>#VALUE!</v>
      </c>
    </row>
    <row r="24" spans="1:156">
      <c r="A24" s="50" t="s">
        <v>100</v>
      </c>
      <c r="B24" s="418" t="s">
        <v>313</v>
      </c>
      <c r="C24" s="418" t="s">
        <v>34</v>
      </c>
      <c r="D24" s="399">
        <v>141337</v>
      </c>
      <c r="E24" s="399">
        <v>122482</v>
      </c>
      <c r="F24" s="400">
        <f>IF((ABS((D24/E24)-1))&lt;100%,(D24/E24)-1,"N/A")</f>
        <v>0.15394098724710559</v>
      </c>
      <c r="G24" s="399">
        <v>165140</v>
      </c>
      <c r="H24" s="399">
        <v>164213</v>
      </c>
      <c r="I24" s="400">
        <f>IF((ABS((G24/H24)-1))&lt;100%,(G24/H24)-1,"N/A")</f>
        <v>5.6451072692174087E-3</v>
      </c>
      <c r="J24" s="399">
        <v>147239</v>
      </c>
      <c r="K24" s="399">
        <v>171260</v>
      </c>
      <c r="L24" s="400">
        <f>IF((ABS((J24/K24)-1))&lt;100%,(J24/K24)-1,"N/A")</f>
        <v>-0.14026042274903661</v>
      </c>
      <c r="M24" s="399">
        <v>279836</v>
      </c>
      <c r="N24" s="399">
        <v>292592</v>
      </c>
      <c r="O24" s="400">
        <f>IF((ABS((M24/N24)-1))&lt;100%,(M24/N24)-1,"N/A")</f>
        <v>-4.3596543993000503E-2</v>
      </c>
      <c r="P24" s="399">
        <v>306477</v>
      </c>
      <c r="Q24" s="399">
        <v>286695</v>
      </c>
      <c r="R24" s="400">
        <f>IF((ABS((P24/Q24)-1))&lt;100%,(P24/Q24)-1,"N/A")</f>
        <v>6.900015696123063E-2</v>
      </c>
      <c r="S24" s="399">
        <v>453716</v>
      </c>
      <c r="T24" s="399">
        <v>457956</v>
      </c>
      <c r="U24" s="400">
        <f>IF((ABS((S24/T24)-1))&lt;100%,(S24/T24)-1,"N/A")</f>
        <v>-9.2585313872948216E-3</v>
      </c>
      <c r="V24" s="399">
        <v>733552</v>
      </c>
      <c r="W24" s="399">
        <v>750548</v>
      </c>
      <c r="X24" s="400">
        <f>IF((ABS((V24/W24)-1))&lt;100%,(V24/W24)-1,"N/A")</f>
        <v>-2.2644787541902689E-2</v>
      </c>
      <c r="Y24" s="419"/>
      <c r="Z24" s="399">
        <v>125632</v>
      </c>
      <c r="AA24" s="399">
        <f t="shared" si="35"/>
        <v>141337</v>
      </c>
      <c r="AB24" s="400">
        <f>IF((ABS((Z24/AA24)-1))&lt;100%,(Z24/AA24)-1,"N/A")</f>
        <v>-0.11111740025612538</v>
      </c>
      <c r="AC24" s="399">
        <v>84919</v>
      </c>
      <c r="AD24" s="399">
        <f t="shared" si="36"/>
        <v>165140</v>
      </c>
      <c r="AE24" s="400">
        <f>IF((ABS((AC24/AD24)-1))&lt;100%,(AC24/AD24)-1,"N/A")</f>
        <v>-0.48577570546203219</v>
      </c>
      <c r="AF24" s="399">
        <v>75996</v>
      </c>
      <c r="AG24" s="399">
        <f t="shared" si="37"/>
        <v>147239</v>
      </c>
      <c r="AH24" s="400">
        <f>IF((ABS((AF24/AG24)-1))&lt;100%,(AF24/AG24)-1,"N/A")</f>
        <v>-0.48385957524840562</v>
      </c>
      <c r="AI24" s="399">
        <v>207330</v>
      </c>
      <c r="AJ24" s="399">
        <f t="shared" si="38"/>
        <v>279836</v>
      </c>
      <c r="AK24" s="400">
        <f>IF((ABS((AI24/AJ24)-1))&lt;100%,(AI24/AJ24)-1,"N/A")</f>
        <v>-0.25910175960205262</v>
      </c>
      <c r="AL24" s="399">
        <v>210551</v>
      </c>
      <c r="AM24" s="399">
        <f t="shared" si="39"/>
        <v>306477</v>
      </c>
      <c r="AN24" s="400">
        <f>IF((ABS((AL24/AM24)-1))&lt;100%,(AL24/AM24)-1,"N/A")</f>
        <v>-0.31299575498324506</v>
      </c>
      <c r="AO24" s="399">
        <v>286547</v>
      </c>
      <c r="AP24" s="399">
        <f t="shared" si="40"/>
        <v>453716</v>
      </c>
      <c r="AQ24" s="400">
        <f>IF((ABS((AO24/AP24)-1))&lt;100%,(AO24/AP24)-1,"N/A")</f>
        <v>-0.3684441368609439</v>
      </c>
      <c r="AR24" s="399">
        <v>493877</v>
      </c>
      <c r="AS24" s="399">
        <f t="shared" si="41"/>
        <v>733552</v>
      </c>
      <c r="AT24" s="400">
        <f>IF((ABS((AR24/AS24)-1))&lt;100%,(AR24/AS24)-1,"N/A")</f>
        <v>-0.32673211987698214</v>
      </c>
      <c r="AU24" s="401"/>
      <c r="AV24" s="399">
        <v>164687</v>
      </c>
      <c r="AW24" s="399">
        <f t="shared" si="42"/>
        <v>125632</v>
      </c>
      <c r="AX24" s="400">
        <f>IF((ABS((AV24/AW24)-1))&lt;100%,(AV24/AW24)-1,"N/A")</f>
        <v>0.31086825012735608</v>
      </c>
      <c r="AY24" s="399">
        <v>189764</v>
      </c>
      <c r="AZ24" s="399">
        <f t="shared" si="43"/>
        <v>84919</v>
      </c>
      <c r="BA24" s="400" t="str">
        <f>IF((ABS((AY24/AZ24)-1))&lt;100%,(AY24/AZ24)-1,"N/A")</f>
        <v>N/A</v>
      </c>
      <c r="BB24" s="399">
        <v>149306</v>
      </c>
      <c r="BC24" s="399">
        <f t="shared" si="44"/>
        <v>75996</v>
      </c>
      <c r="BD24" s="400">
        <f>IF((ABS((BB24/BC24)-1))&lt;100%,(BB24/BC24)-1,"N/A")</f>
        <v>0.96465603452813298</v>
      </c>
      <c r="BE24" s="403">
        <v>281457</v>
      </c>
      <c r="BF24" s="399">
        <f t="shared" si="45"/>
        <v>207330</v>
      </c>
      <c r="BG24" s="400">
        <f>IF((ABS((BE24/BF24)-1))&lt;100%,(BE24/BF24)-1,"N/A")</f>
        <v>0.35753147156706699</v>
      </c>
      <c r="BH24" s="399">
        <v>354451</v>
      </c>
      <c r="BI24" s="399">
        <f t="shared" si="46"/>
        <v>210551</v>
      </c>
      <c r="BJ24" s="400">
        <f>IF((ABS((BH24/BI24)-1))&lt;100%,(BH24/BI24)-1,"N/A")</f>
        <v>0.68344486608945099</v>
      </c>
      <c r="BK24" s="399">
        <v>503757</v>
      </c>
      <c r="BL24" s="399">
        <f t="shared" si="47"/>
        <v>286547</v>
      </c>
      <c r="BM24" s="400">
        <f>IF((ABS((BK24/BL24)-1))&lt;100%,(BK24/BL24)-1,"N/A")</f>
        <v>0.75802573399826212</v>
      </c>
      <c r="BN24" s="399">
        <v>785214</v>
      </c>
      <c r="BO24" s="399">
        <f t="shared" si="48"/>
        <v>493877</v>
      </c>
      <c r="BP24" s="400">
        <f>IF((ABS((BN24/BO24)-1))&lt;100%,(BN24/BO24)-1,"N/A")</f>
        <v>0.58989788955549671</v>
      </c>
      <c r="BQ24" s="402"/>
      <c r="BR24" s="403">
        <f t="shared" si="49"/>
        <v>165421</v>
      </c>
      <c r="BS24" s="399">
        <v>164687</v>
      </c>
      <c r="BT24" s="400">
        <f>IF((ABS((BR24/BS24)-1))&lt;100%,(BR24/BS24)-1,"N/A")</f>
        <v>4.4569395277100909E-3</v>
      </c>
      <c r="BU24" s="403">
        <f t="shared" si="50"/>
        <v>167577</v>
      </c>
      <c r="BV24" s="399">
        <v>189764</v>
      </c>
      <c r="BW24" s="400">
        <f>IF((ABS((BU24/BV24)-1))&lt;100%,(BU24/BV24)-1,"N/A")</f>
        <v>-0.1169189098037563</v>
      </c>
      <c r="BX24" s="403">
        <f t="shared" si="51"/>
        <v>170185</v>
      </c>
      <c r="BY24" s="399">
        <v>149306</v>
      </c>
      <c r="BZ24" s="400">
        <f>IF((ABS((BX24/BY24)-1))&lt;100%,(BX24/BY24)-1,"N/A")</f>
        <v>0.13984032791716339</v>
      </c>
      <c r="CA24" s="403">
        <f t="shared" si="52"/>
        <v>323509</v>
      </c>
      <c r="CB24" s="399">
        <v>281457</v>
      </c>
      <c r="CC24" s="400">
        <f>IF((ABS((CA24/CB24)-1))&lt;100%,(CA24/CB24)-1,"N/A")</f>
        <v>0.14940825774452215</v>
      </c>
      <c r="CD24" s="403">
        <f t="shared" si="53"/>
        <v>332998</v>
      </c>
      <c r="CE24" s="399">
        <v>354451</v>
      </c>
      <c r="CF24" s="400">
        <f>IF((ABS((CD24/CE24)-1))&lt;100%,(CD24/CE24)-1,"N/A")</f>
        <v>-6.0524585908912631E-2</v>
      </c>
      <c r="CG24" s="403">
        <f t="shared" si="54"/>
        <v>503183</v>
      </c>
      <c r="CH24" s="399">
        <v>503757</v>
      </c>
      <c r="CI24" s="400">
        <f>IF((ABS((CG24/CH24)-1))&lt;100%,(CG24/CH24)-1,"N/A")</f>
        <v>-1.1394382609075659E-3</v>
      </c>
      <c r="CJ24" s="403">
        <f t="shared" si="55"/>
        <v>826692</v>
      </c>
      <c r="CK24" s="399">
        <v>785214</v>
      </c>
      <c r="CL24" s="400">
        <f>IF((ABS((CJ24/CK24)-1))&lt;100%,(CJ24/CK24)-1,"N/A")</f>
        <v>5.2823816182594907E-2</v>
      </c>
      <c r="CM24" s="402"/>
      <c r="CN24" s="403">
        <v>165520</v>
      </c>
      <c r="CO24" s="399">
        <v>165421</v>
      </c>
      <c r="CP24" s="400">
        <f>IF((ABS((CN24/CO24)-1))&lt;100%,(CN24/CO24)-1,"N/A")</f>
        <v>5.984729871055805E-4</v>
      </c>
      <c r="CQ24" s="403">
        <v>202325</v>
      </c>
      <c r="CR24" s="399">
        <v>167577</v>
      </c>
      <c r="CS24" s="400">
        <f>IF((ABS((CQ24/CR24)-1))&lt;100%,(CQ24/CR24)-1,"N/A")</f>
        <v>0.20735542467045009</v>
      </c>
      <c r="CT24" s="403">
        <v>148413</v>
      </c>
      <c r="CU24" s="399">
        <v>170185</v>
      </c>
      <c r="CV24" s="400">
        <f>IF(AND(CT24&lt;0,CU24&lt;0),((CT24-CU24)/CU24),((CT24-CU24)/ABS(CU24)))</f>
        <v>-0.12793136880453623</v>
      </c>
      <c r="CW24" s="403">
        <v>321081</v>
      </c>
      <c r="CX24" s="399">
        <v>323509</v>
      </c>
      <c r="CY24" s="400">
        <f>IF(AND(CW24&lt;0,CX24&lt;0),((CW24-CX24)/CX24),((CW24-CX24)/ABS(CX24)))</f>
        <v>-7.505200782667561E-3</v>
      </c>
      <c r="CZ24" s="403">
        <v>367845</v>
      </c>
      <c r="DA24" s="399">
        <v>332998</v>
      </c>
      <c r="DB24" s="400">
        <f>IF((ABS((CZ24/DA24)-1))&lt;100%,(CZ24/DA24)-1,"N/A")</f>
        <v>0.10464627415179661</v>
      </c>
      <c r="DC24" s="403">
        <v>516258</v>
      </c>
      <c r="DD24" s="399">
        <v>503183</v>
      </c>
      <c r="DE24" s="400">
        <f>IF(AND(DC24&lt;0,DD24&lt;0),((DC24-DD24)/DD24),((DC24-DD24)/ABS(DD24)))</f>
        <v>2.5984582150032891E-2</v>
      </c>
      <c r="DF24" s="403">
        <v>837339</v>
      </c>
      <c r="DG24" s="399">
        <v>826692</v>
      </c>
      <c r="DH24" s="400">
        <f>IF(AND(DF24&lt;0,DG24&lt;0),((DF24-DG24)/DG24),((DF24-DG24)/ABS(DG24)))</f>
        <v>1.2879040803588277E-2</v>
      </c>
      <c r="DI24" s="104"/>
      <c r="DJ24" s="403">
        <v>230140</v>
      </c>
      <c r="DK24" s="399">
        <v>165520</v>
      </c>
      <c r="DL24" s="400">
        <f t="shared" si="109"/>
        <v>0.3904059932334461</v>
      </c>
      <c r="DM24" s="403">
        <v>199270</v>
      </c>
      <c r="DN24" s="399">
        <v>202325</v>
      </c>
      <c r="DO24" s="400">
        <f t="shared" si="110"/>
        <v>-1.5099468676634129E-2</v>
      </c>
      <c r="DP24" s="403">
        <v>218793</v>
      </c>
      <c r="DQ24" s="399">
        <v>148413</v>
      </c>
      <c r="DR24" s="400">
        <f t="shared" si="111"/>
        <v>0.47421721816821977</v>
      </c>
      <c r="DS24" s="403">
        <v>385576</v>
      </c>
      <c r="DT24" s="399">
        <v>321081</v>
      </c>
      <c r="DU24" s="400">
        <f t="shared" si="112"/>
        <v>0.2008683167175884</v>
      </c>
      <c r="DV24" s="403">
        <v>429410</v>
      </c>
      <c r="DW24" s="399">
        <v>367845</v>
      </c>
      <c r="DX24" s="400">
        <f t="shared" si="113"/>
        <v>0.16736668977422556</v>
      </c>
      <c r="DY24" s="403">
        <v>648203</v>
      </c>
      <c r="DZ24" s="399">
        <v>516258</v>
      </c>
      <c r="EA24" s="400">
        <f t="shared" si="114"/>
        <v>0.25557957455380836</v>
      </c>
      <c r="EB24" s="403">
        <v>1033779</v>
      </c>
      <c r="EC24" s="399">
        <v>837339</v>
      </c>
      <c r="ED24" s="400">
        <f t="shared" si="115"/>
        <v>0.23460032316660279</v>
      </c>
      <c r="EF24" s="403">
        <v>234557</v>
      </c>
      <c r="EG24" s="399">
        <v>230140</v>
      </c>
      <c r="EH24" s="400">
        <f t="shared" ref="EH24" si="196">(EF24-EG24)/ABS(EG24)</f>
        <v>1.9192665334144435E-2</v>
      </c>
      <c r="EI24" s="403">
        <v>228155</v>
      </c>
      <c r="EJ24" s="399">
        <v>199270</v>
      </c>
      <c r="EK24" s="400">
        <f t="shared" ref="EK24" si="197">(EI24-EJ24)/ABS(EJ24)</f>
        <v>0.1449540824007628</v>
      </c>
      <c r="EL24" s="403">
        <v>-462712</v>
      </c>
      <c r="EM24" s="399">
        <v>218793</v>
      </c>
      <c r="EN24" s="400">
        <f t="shared" ref="EN24" si="198">(EL24-EM24)/ABS(EM24)</f>
        <v>-3.1148391401918709</v>
      </c>
      <c r="EO24" s="403">
        <v>0</v>
      </c>
      <c r="EP24" s="399">
        <v>385576</v>
      </c>
      <c r="EQ24" s="400">
        <f t="shared" ref="EQ24" si="199">(EO24-EP24)/ABS(EP24)</f>
        <v>-1</v>
      </c>
      <c r="ER24" s="403">
        <v>462712</v>
      </c>
      <c r="ES24" s="399">
        <v>429410</v>
      </c>
      <c r="ET24" s="400">
        <f t="shared" ref="ET24" si="200">(ER24-ES24)/ABS(ES24)</f>
        <v>7.7552921450362119E-2</v>
      </c>
      <c r="EU24" s="403">
        <v>0</v>
      </c>
      <c r="EV24" s="399">
        <v>648203</v>
      </c>
      <c r="EW24" s="400">
        <f t="shared" ref="EW24" si="201">(EU24-EV24)/ABS(EV24)</f>
        <v>-1</v>
      </c>
      <c r="EX24" s="403">
        <v>0</v>
      </c>
      <c r="EY24" s="399">
        <v>1033779</v>
      </c>
      <c r="EZ24" s="400">
        <f t="shared" ref="EZ24" si="202">(EX24-EY24)/ABS(EY24)</f>
        <v>-1</v>
      </c>
    </row>
    <row r="25" spans="1:156" s="66" customFormat="1">
      <c r="A25" s="58" t="s">
        <v>35</v>
      </c>
      <c r="B25" s="60" t="s">
        <v>35</v>
      </c>
      <c r="C25" s="60" t="s">
        <v>255</v>
      </c>
      <c r="D25" s="61">
        <f>IFERROR(D24/D$7,"")</f>
        <v>5.2030058359277133E-2</v>
      </c>
      <c r="E25" s="61">
        <f>IFERROR(E24/E$7,"")</f>
        <v>4.8221487660571626E-2</v>
      </c>
      <c r="F25" s="62">
        <f>IF((ABS((D25-E25)*10000))&lt;100,(D25-E25)*10000,"N/A")</f>
        <v>38.085706987055076</v>
      </c>
      <c r="G25" s="61">
        <f>IFERROR(G24/G$7,"")</f>
        <v>6.2460593356725484E-2</v>
      </c>
      <c r="H25" s="61">
        <f>IFERROR(H24/H$7,"")</f>
        <v>6.598832396496547E-2</v>
      </c>
      <c r="I25" s="62">
        <f>IF((ABS((G25-H25)*10000))&lt;100,(G25-H25)*10000,"N/A")</f>
        <v>-35.277306082399861</v>
      </c>
      <c r="J25" s="61">
        <f>IFERROR(J24/J$7,"")</f>
        <v>5.3872624259310414E-2</v>
      </c>
      <c r="K25" s="61">
        <f>IFERROR(K24/K$7,"")</f>
        <v>6.9122145522982931E-2</v>
      </c>
      <c r="L25" s="62" t="str">
        <f>IF((ABS((J25-K25)*10000))&lt;100,(J25-K25)*10000,"N/A")</f>
        <v>N/A</v>
      </c>
      <c r="M25" s="61">
        <f>IFERROR(M24/M$7,"")</f>
        <v>8.8183150298580371E-2</v>
      </c>
      <c r="N25" s="61">
        <f>IFERROR(N24/N$7,"")</f>
        <v>9.654573921708702E-2</v>
      </c>
      <c r="O25" s="62">
        <f>IF((ABS((M25-N25)*10000))&lt;100,(M25-N25)*10000,"N/A")</f>
        <v>-83.625889185066498</v>
      </c>
      <c r="P25" s="61">
        <f>IFERROR(P24/P$7,"")</f>
        <v>5.7174747348870111E-2</v>
      </c>
      <c r="Q25" s="61">
        <f>IFERROR(Q24/Q$7,"")</f>
        <v>5.7029092505506578E-2</v>
      </c>
      <c r="R25" s="62">
        <f>IF((ABS((P25-Q25)*10000))&lt;100,(P25-Q25)*10000,"N/A")</f>
        <v>1.456548433635338</v>
      </c>
      <c r="S25" s="61">
        <f>IFERROR(S24/S$7,"")</f>
        <v>5.6059646249788875E-2</v>
      </c>
      <c r="T25" s="61">
        <f>IFERROR(T24/T$7,"")</f>
        <v>6.1021632248314216E-2</v>
      </c>
      <c r="U25" s="62">
        <f>IF((ABS((S25-T25)*10000))&lt;100,(S25-T25)*10000,"N/A")</f>
        <v>-49.619859985253406</v>
      </c>
      <c r="V25" s="61">
        <f>IFERROR(V24/V$7,"")</f>
        <v>6.5107389400061291E-2</v>
      </c>
      <c r="W25" s="61">
        <f>IFERROR(W24/W$7,"")</f>
        <v>7.1240450901857821E-2</v>
      </c>
      <c r="X25" s="62">
        <f>IF((ABS((V25-W25)*10000))&lt;100,(V25-W25)*10000,"N/A")</f>
        <v>-61.3306150179653</v>
      </c>
      <c r="Y25" s="164"/>
      <c r="Z25" s="61">
        <f>IFERROR(Z24/Z$7,"")</f>
        <v>4.7414564187722906E-2</v>
      </c>
      <c r="AA25" s="61">
        <f t="shared" si="35"/>
        <v>5.2030058359277133E-2</v>
      </c>
      <c r="AB25" s="62">
        <f>IF((ABS((Z25-AA25)*10000))&lt;100,(Z25-AA25)*10000,"N/A")</f>
        <v>-46.154941715542272</v>
      </c>
      <c r="AC25" s="61">
        <f>IFERROR(AC24/AC$7,"")</f>
        <v>3.2748264229002996E-2</v>
      </c>
      <c r="AD25" s="61">
        <f t="shared" si="36"/>
        <v>6.2460593356725484E-2</v>
      </c>
      <c r="AE25" s="62" t="str">
        <f>IF((ABS((AC25-AD25)*10000))&lt;100,(AC25-AD25)*10000,"N/A")</f>
        <v>N/A</v>
      </c>
      <c r="AF25" s="61">
        <f>IFERROR(AF24/AF$7,"")</f>
        <v>2.8742987854692009E-2</v>
      </c>
      <c r="AG25" s="61">
        <f t="shared" si="37"/>
        <v>5.3872624259310414E-2</v>
      </c>
      <c r="AH25" s="62" t="str">
        <f>IF((ABS((AF25-AG25)*10000))&lt;100,(AF25-AG25)*10000,"N/A")</f>
        <v>N/A</v>
      </c>
      <c r="AI25" s="61">
        <f>IFERROR(AI24/AI$7,"")</f>
        <v>6.8692350508905847E-2</v>
      </c>
      <c r="AJ25" s="61">
        <f t="shared" si="38"/>
        <v>8.8183150298580371E-2</v>
      </c>
      <c r="AK25" s="62" t="str">
        <f>IF((ABS((AI25-AJ25)*10000))&lt;100,(AI25-AJ25)*10000,"N/A")</f>
        <v>N/A</v>
      </c>
      <c r="AL25" s="61">
        <f>IFERROR(AL24/AL$7,"")</f>
        <v>4.0160534560784507E-2</v>
      </c>
      <c r="AM25" s="61">
        <f t="shared" si="39"/>
        <v>5.7174747348870111E-2</v>
      </c>
      <c r="AN25" s="62" t="str">
        <f>IF((ABS((AL25-AM25)*10000))&lt;100,(AL25-AM25)*10000,"N/A")</f>
        <v>N/A</v>
      </c>
      <c r="AO25" s="61">
        <f>IFERROR(AO24/AO$7,"")</f>
        <v>3.6332857343193962E-2</v>
      </c>
      <c r="AP25" s="61">
        <f t="shared" si="40"/>
        <v>5.6059646249788875E-2</v>
      </c>
      <c r="AQ25" s="62" t="str">
        <f>IF((ABS((AO25-AP25)*10000))&lt;100,(AO25-AP25)*10000,"N/A")</f>
        <v>N/A</v>
      </c>
      <c r="AR25" s="61">
        <f>IFERROR(AR24/AR$7,"")</f>
        <v>4.5289216152872847E-2</v>
      </c>
      <c r="AS25" s="61">
        <f t="shared" si="41"/>
        <v>6.5107389400061291E-2</v>
      </c>
      <c r="AT25" s="62" t="str">
        <f>IF((ABS((AR25-AS25)*10000))&lt;100,(AR25-AS25)*10000,"N/A")</f>
        <v>N/A</v>
      </c>
      <c r="AU25" s="63"/>
      <c r="AV25" s="61">
        <f>IFERROR(AV24/AV$7,"")</f>
        <v>6.2114745967597453E-2</v>
      </c>
      <c r="AW25" s="61">
        <f t="shared" si="42"/>
        <v>4.7414564187722906E-2</v>
      </c>
      <c r="AX25" s="62" t="str">
        <f>IF((ABS((AV25-AW25)*10000))&lt;100,(AV25-AW25)*10000,"N/A")</f>
        <v>N/A</v>
      </c>
      <c r="AY25" s="61">
        <f>IFERROR(AY24/AY$7,"")</f>
        <v>7.203156932588739E-2</v>
      </c>
      <c r="AZ25" s="61">
        <f t="shared" si="43"/>
        <v>3.2748264229002996E-2</v>
      </c>
      <c r="BA25" s="62" t="str">
        <f>IF((ABS((AY25-AZ25)*10000))&lt;100,(AY25-AZ25)*10000,"N/A")</f>
        <v>N/A</v>
      </c>
      <c r="BB25" s="61">
        <f>IFERROR(BB24/BB$7,"")</f>
        <v>5.62095927434186E-2</v>
      </c>
      <c r="BC25" s="61">
        <f t="shared" si="44"/>
        <v>2.8742987854692009E-2</v>
      </c>
      <c r="BD25" s="62" t="str">
        <f>IF((ABS((BB25-BC25)*10000))&lt;100,(BB25-BC25)*10000,"N/A")</f>
        <v>N/A</v>
      </c>
      <c r="BE25" s="65">
        <f>IFERROR(BE24/BE$7,"")</f>
        <v>9.1408645428690857E-2</v>
      </c>
      <c r="BF25" s="61">
        <f t="shared" si="45"/>
        <v>6.8692350508905847E-2</v>
      </c>
      <c r="BG25" s="62" t="str">
        <f>IF((ABS((BE25-BF25)*10000))&lt;100,(BE25-BF25)*10000,"N/A")</f>
        <v>N/A</v>
      </c>
      <c r="BH25" s="61">
        <f>IFERROR(BH24/BH$7,"")</f>
        <v>6.7057324059918377E-2</v>
      </c>
      <c r="BI25" s="61">
        <f t="shared" si="46"/>
        <v>4.0160534560784507E-2</v>
      </c>
      <c r="BJ25" s="62" t="str">
        <f>IF((ABS((BH25-BI25)*10000))&lt;100,(BH25-BI25)*10000,"N/A")</f>
        <v>N/A</v>
      </c>
      <c r="BK25" s="61">
        <f>IFERROR(BK24/BK$7,"")</f>
        <v>6.3429265170054802E-2</v>
      </c>
      <c r="BL25" s="61">
        <f t="shared" si="47"/>
        <v>3.6332857343193962E-2</v>
      </c>
      <c r="BM25" s="62" t="str">
        <f>IF((ABS((BK25-BL25)*10000))&lt;100,(BK25-BL25)*10000,"N/A")</f>
        <v>N/A</v>
      </c>
      <c r="BN25" s="61">
        <f>IFERROR(BN24/BN$7,"")</f>
        <v>7.1246201049165986E-2</v>
      </c>
      <c r="BO25" s="61">
        <f t="shared" si="48"/>
        <v>4.5289216152872847E-2</v>
      </c>
      <c r="BP25" s="62" t="str">
        <f>IF((ABS((BN25-BO25)*10000))&lt;100,(BN25-BO25)*10000,"N/A")</f>
        <v>N/A</v>
      </c>
      <c r="BQ25" s="64"/>
      <c r="BR25" s="65">
        <f t="shared" si="49"/>
        <v>6.0575356210382923E-2</v>
      </c>
      <c r="BS25" s="61">
        <f>IFERROR(BS24/BS$7,"")</f>
        <v>6.2114745967597453E-2</v>
      </c>
      <c r="BT25" s="62">
        <f>IF((ABS((BR25-BS25)*10000))&lt;100,(BR25-BS25)*10000,"N/A")</f>
        <v>-15.393897572145294</v>
      </c>
      <c r="BU25" s="65">
        <f t="shared" si="50"/>
        <v>6.1922079803241083E-2</v>
      </c>
      <c r="BV25" s="61">
        <f>IFERROR(BV24/BV$7,"")</f>
        <v>7.203156932588739E-2</v>
      </c>
      <c r="BW25" s="62">
        <f>IF((ABS((BU25-BV25)*10000))&lt;1000,(BU25-BV25)*10000,"N/A")</f>
        <v>-101.09489522646308</v>
      </c>
      <c r="BX25" s="65">
        <f t="shared" si="51"/>
        <v>6.0973468829134556E-2</v>
      </c>
      <c r="BY25" s="61">
        <f>IFERROR(BY24/BY$7,"")</f>
        <v>5.62095927434186E-2</v>
      </c>
      <c r="BZ25" s="62">
        <f>IF((ABS((BX25-BY25)*10000))&lt;1000,(BX25-BY25)*10000,"N/A")</f>
        <v>47.638760857159554</v>
      </c>
      <c r="CA25" s="65">
        <f t="shared" si="52"/>
        <v>9.9356153184191665E-2</v>
      </c>
      <c r="CB25" s="61">
        <f>IFERROR(CB24/CB$7,"")</f>
        <v>9.1408645428690857E-2</v>
      </c>
      <c r="CC25" s="62">
        <f>IF((ABS((CA25-CB25)*10000))&lt;1000,(CA25-CB25)*10000,"N/A")</f>
        <v>79.47507755500807</v>
      </c>
      <c r="CD25" s="65">
        <f t="shared" si="53"/>
        <v>6.1245674613202732E-2</v>
      </c>
      <c r="CE25" s="61">
        <f>IFERROR(CE24/CE$7,"")</f>
        <v>6.7057324059918377E-2</v>
      </c>
      <c r="CF25" s="62">
        <f>IF((ABS((CD25-CE25)*10000))&lt;1000,(CD25-CE25)*10000,"N/A")</f>
        <v>-58.116494467156457</v>
      </c>
      <c r="CG25" s="65">
        <f t="shared" si="54"/>
        <v>6.1153338426376158E-2</v>
      </c>
      <c r="CH25" s="61">
        <f>IFERROR(CH24/CH$7,"")</f>
        <v>6.3429265170054802E-2</v>
      </c>
      <c r="CI25" s="62">
        <f>IF((ABS((CG25-CH25)*10000))&lt;1000,(CG25-CH25)*10000,"N/A")</f>
        <v>-22.759267436786441</v>
      </c>
      <c r="CJ25" s="65">
        <f t="shared" si="55"/>
        <v>7.1984710915937902E-2</v>
      </c>
      <c r="CK25" s="61">
        <f>IFERROR(CK24/CK$7,"")</f>
        <v>7.1246201049165986E-2</v>
      </c>
      <c r="CL25" s="62">
        <f>IF((ABS((CJ25-CK25)*10000))&lt;1000,(CJ25-CK25)*10000,"N/A")</f>
        <v>7.3850986677191646</v>
      </c>
      <c r="CM25" s="64"/>
      <c r="CN25" s="65">
        <f>IFERROR(CN24/CN$7,"")</f>
        <v>5.5371063400737365E-2</v>
      </c>
      <c r="CO25" s="61">
        <f>IFERROR(CO24/CO$7,"")</f>
        <v>6.0575356210382923E-2</v>
      </c>
      <c r="CP25" s="62">
        <f>IF((ABS((CN25-CO25)*10000))&lt;1000,(CN25-CO25)*10000,"N/A")</f>
        <v>-52.042928096455583</v>
      </c>
      <c r="CQ25" s="65">
        <f>IFERROR(CQ24/CQ$7,"")</f>
        <v>7.228404727785763E-2</v>
      </c>
      <c r="CR25" s="61">
        <f>IFERROR(CR24/CR$7,"")</f>
        <v>6.1922079803241083E-2</v>
      </c>
      <c r="CS25" s="62">
        <f>IF((ABS((CQ25-CR25)*10000))&lt;1000,(CQ25-CR25)*10000,"N/A")</f>
        <v>103.61967474616547</v>
      </c>
      <c r="CT25" s="65">
        <f>IFERROR(CT24/CT$7,"")</f>
        <v>5.4036292168009023E-2</v>
      </c>
      <c r="CU25" s="61">
        <f>IFERROR(CU24/CU$7,"")</f>
        <v>6.0973468829134556E-2</v>
      </c>
      <c r="CV25" s="62">
        <f>(CT25-CU25)*10000</f>
        <v>-69.371766611255325</v>
      </c>
      <c r="CW25" s="65">
        <f>IFERROR(CW24/CW$7,"")</f>
        <v>9.3678363977297632E-2</v>
      </c>
      <c r="CX25" s="61">
        <f>IFERROR(CX24/CX$7,"")</f>
        <v>9.9356153184191665E-2</v>
      </c>
      <c r="CY25" s="62">
        <f>(CW25-CX25)*10000</f>
        <v>-56.777892068940325</v>
      </c>
      <c r="CZ25" s="65">
        <f>IFERROR(CZ24/CZ$7,"")</f>
        <v>6.3549593197604698E-2</v>
      </c>
      <c r="DA25" s="61">
        <f>IFERROR(DA24/DA$7,"")</f>
        <v>6.1245674613202732E-2</v>
      </c>
      <c r="DB25" s="62">
        <f>IF((ABS((CZ25-DA25)*10000))&lt;1000,(CZ25-DA25)*10000,"N/A")</f>
        <v>23.039185844019663</v>
      </c>
      <c r="DC25" s="65">
        <f>IFERROR(DC24/DC$7,"")</f>
        <v>6.0488183926221614E-2</v>
      </c>
      <c r="DD25" s="61">
        <f>IFERROR(DD24/DD$7,"")</f>
        <v>6.1153338426376158E-2</v>
      </c>
      <c r="DE25" s="62">
        <f>(DC25-DD25)*10000</f>
        <v>-6.6515450015454389</v>
      </c>
      <c r="DF25" s="65">
        <f>IFERROR(DF24/DF$7,"")</f>
        <v>6.9997926827025478E-2</v>
      </c>
      <c r="DG25" s="61">
        <f>IFERROR(DG24/DG$7,"")</f>
        <v>7.1984710915937902E-2</v>
      </c>
      <c r="DH25" s="62">
        <f>(DF25-DG25)*10000</f>
        <v>-19.867840889124246</v>
      </c>
      <c r="DI25" s="104"/>
      <c r="DJ25" s="65">
        <f>IFERROR(DJ24/DJ$7,"")</f>
        <v>7.9099121021586422E-2</v>
      </c>
      <c r="DK25" s="61">
        <f>IFERROR(DK24/DK$7,"")</f>
        <v>5.5371063400737365E-2</v>
      </c>
      <c r="DL25" s="62">
        <f>(DJ25-DK25)*10000</f>
        <v>237.28057620849057</v>
      </c>
      <c r="DM25" s="65">
        <f>IFERROR(DM24/DM$7,"")</f>
        <v>7.235018841837848E-2</v>
      </c>
      <c r="DN25" s="61">
        <f>IFERROR(DN24/DN$7,"")</f>
        <v>7.228404727785763E-2</v>
      </c>
      <c r="DO25" s="62">
        <f>(DM25-DN25)*10000</f>
        <v>0.66141140520850628</v>
      </c>
      <c r="DP25" s="65">
        <f>IFERROR(DP24/DP$7,"")</f>
        <v>6.9702274475822446E-2</v>
      </c>
      <c r="DQ25" s="61">
        <f>IFERROR(DQ24/DQ$7,"")</f>
        <v>5.4036292168009023E-2</v>
      </c>
      <c r="DR25" s="62">
        <f>(DP25-DQ25)*10000</f>
        <v>156.65982307813422</v>
      </c>
      <c r="DS25" s="65">
        <f>IFERROR(DS24/DS$7,"")</f>
        <v>9.7204196981843669E-2</v>
      </c>
      <c r="DT25" s="61">
        <f>IFERROR(DT24/DT$7,"")</f>
        <v>9.3678363977297632E-2</v>
      </c>
      <c r="DU25" s="62">
        <f>(DS25-DT25)*10000</f>
        <v>35.258330045460362</v>
      </c>
      <c r="DV25" s="65">
        <f>IFERROR(DV24/DV$7,"")</f>
        <v>7.5817165178520191E-2</v>
      </c>
      <c r="DW25" s="61">
        <f>IFERROR(DW24/DW$7,"")</f>
        <v>6.3549593197604698E-2</v>
      </c>
      <c r="DX25" s="62">
        <f>(DV25-DW25)*10000</f>
        <v>122.67571980915493</v>
      </c>
      <c r="DY25" s="65">
        <f>IFERROR(DY24/DY$7,"")</f>
        <v>7.363665466204658E-2</v>
      </c>
      <c r="DZ25" s="61">
        <f>IFERROR(DZ24/DZ$7,"")</f>
        <v>6.0488183926221614E-2</v>
      </c>
      <c r="EA25" s="62">
        <f>(DY25-DZ25)*10000</f>
        <v>131.48470735824966</v>
      </c>
      <c r="EB25" s="65">
        <f>IFERROR(EB24/EB$7,"")</f>
        <v>8.0957637574003191E-2</v>
      </c>
      <c r="EC25" s="61">
        <f>IFERROR(EC24/EC$7,"")</f>
        <v>6.9997926827025478E-2</v>
      </c>
      <c r="ED25" s="62">
        <f>(EB25-EC25)*10000</f>
        <v>109.59710746977713</v>
      </c>
      <c r="EF25" s="65">
        <f>IFERROR(EF24/EF$7,"")</f>
        <v>6.7948834938940578E-2</v>
      </c>
      <c r="EG25" s="61">
        <f>IFERROR(EG24/EG$7,"")</f>
        <v>7.9099121021586422E-2</v>
      </c>
      <c r="EH25" s="62">
        <f>(EF25-EG25)*10000</f>
        <v>-111.50286082645844</v>
      </c>
      <c r="EI25" s="65">
        <f>IFERROR(EI24/EI$7,"")</f>
        <v>6.5632279730354043E-2</v>
      </c>
      <c r="EJ25" s="61">
        <f>IFERROR(EJ24/EJ$7,"")</f>
        <v>7.235018841837848E-2</v>
      </c>
      <c r="EK25" s="62">
        <f>(EI25-EJ25)*10000</f>
        <v>-67.17908688024437</v>
      </c>
      <c r="EL25" s="65">
        <f>IFERROR(EL24/EL$7,"")</f>
        <v>6.6786495303921195E-2</v>
      </c>
      <c r="EM25" s="61">
        <f>IFERROR(EM24/EM$7,"")</f>
        <v>6.9702274475822446E-2</v>
      </c>
      <c r="EN25" s="62">
        <f>(EL25-EM25)*10000</f>
        <v>-29.157791719012504</v>
      </c>
      <c r="EO25" s="65" t="str">
        <f>IFERROR(EO24/EO$7,"")</f>
        <v/>
      </c>
      <c r="EP25" s="61">
        <f>IFERROR(EP24/EP$7,"")</f>
        <v>9.7204196981843669E-2</v>
      </c>
      <c r="EQ25" s="62" t="e">
        <f>(EO25-EP25)*10000</f>
        <v>#VALUE!</v>
      </c>
      <c r="ER25" s="65">
        <f>IFERROR(ER24/ER$7,"")</f>
        <v>6.6786495303921195E-2</v>
      </c>
      <c r="ES25" s="61">
        <f>IFERROR(ES24/ES$7,"")</f>
        <v>7.5817165178520191E-2</v>
      </c>
      <c r="ET25" s="62">
        <f>(ER25-ES25)*10000</f>
        <v>-90.306698745989962</v>
      </c>
      <c r="EU25" s="65" t="str">
        <f>IFERROR(EU24/EU$7,"")</f>
        <v/>
      </c>
      <c r="EV25" s="61">
        <f>IFERROR(EV24/EV$7,"")</f>
        <v>7.363665466204658E-2</v>
      </c>
      <c r="EW25" s="62" t="e">
        <f>(EU25-EV25)*10000</f>
        <v>#VALUE!</v>
      </c>
      <c r="EX25" s="65" t="str">
        <f>IFERROR(EX24/EX$7,"")</f>
        <v/>
      </c>
      <c r="EY25" s="61">
        <f>IFERROR(EY24/EY$7,"")</f>
        <v>8.0957637574003191E-2</v>
      </c>
      <c r="EZ25" s="62" t="e">
        <f>(EX25-EY25)*10000</f>
        <v>#VALUE!</v>
      </c>
    </row>
    <row r="26" spans="1:156">
      <c r="B26" s="172"/>
      <c r="C26" s="172"/>
      <c r="D26" s="172"/>
      <c r="E26" s="172"/>
      <c r="F26" s="173"/>
      <c r="G26" s="174"/>
      <c r="H26" s="174"/>
      <c r="I26" s="141"/>
      <c r="J26" s="174"/>
      <c r="K26" s="174"/>
      <c r="L26" s="141"/>
      <c r="M26" s="174"/>
      <c r="N26" s="174"/>
      <c r="O26" s="141"/>
      <c r="P26" s="174"/>
      <c r="Q26" s="174"/>
      <c r="R26" s="141"/>
      <c r="S26" s="174"/>
      <c r="T26" s="174"/>
      <c r="U26" s="141"/>
      <c r="V26" s="174"/>
      <c r="W26" s="174"/>
      <c r="X26" s="141"/>
      <c r="Y26" s="141"/>
      <c r="Z26" s="172"/>
      <c r="AA26" s="172"/>
      <c r="AB26" s="173"/>
      <c r="AC26" s="174"/>
      <c r="AD26" s="174"/>
      <c r="AE26" s="141"/>
      <c r="AF26" s="174"/>
      <c r="AG26" s="174"/>
      <c r="AH26" s="141"/>
      <c r="AI26" s="174"/>
      <c r="AJ26" s="174"/>
      <c r="AK26" s="141"/>
      <c r="AL26" s="174"/>
      <c r="AM26" s="174"/>
      <c r="AN26" s="141"/>
      <c r="AO26" s="174"/>
      <c r="AP26" s="174"/>
      <c r="AQ26" s="141"/>
      <c r="AR26" s="174"/>
      <c r="AS26" s="174"/>
      <c r="AT26" s="141"/>
      <c r="AU26" s="141"/>
      <c r="AV26" s="172"/>
      <c r="AW26" s="172"/>
      <c r="AX26" s="173"/>
      <c r="AY26" s="174"/>
      <c r="AZ26" s="174"/>
      <c r="BA26" s="141"/>
      <c r="BB26" s="174"/>
      <c r="BC26" s="174"/>
      <c r="BD26" s="141"/>
      <c r="BE26" s="174"/>
      <c r="BF26" s="174"/>
      <c r="BG26" s="141"/>
      <c r="BH26" s="174"/>
      <c r="BI26" s="174"/>
      <c r="BJ26" s="141"/>
      <c r="BK26" s="174"/>
      <c r="BL26" s="174"/>
      <c r="BM26" s="141"/>
      <c r="BN26" s="174"/>
      <c r="BO26" s="172"/>
      <c r="BP26" s="141"/>
      <c r="BQ26" s="141"/>
      <c r="BR26" s="172"/>
      <c r="BS26" s="172"/>
      <c r="BT26" s="173"/>
      <c r="BU26" s="174"/>
      <c r="BV26" s="174"/>
      <c r="BW26" s="141"/>
      <c r="BX26" s="174"/>
      <c r="BY26" s="174"/>
      <c r="BZ26" s="141"/>
      <c r="CA26" s="174"/>
      <c r="CB26" s="174"/>
      <c r="CC26" s="141"/>
      <c r="CD26" s="174"/>
      <c r="CE26" s="174"/>
      <c r="CF26" s="141"/>
      <c r="CG26" s="174"/>
      <c r="CH26" s="174"/>
      <c r="CI26" s="141"/>
      <c r="CJ26" s="174"/>
      <c r="CK26" s="174"/>
      <c r="CL26" s="141"/>
      <c r="CM26" s="141"/>
      <c r="CN26" s="172"/>
      <c r="CO26" s="172"/>
      <c r="CP26" s="173"/>
      <c r="CQ26" s="174"/>
      <c r="CR26" s="174"/>
      <c r="CS26" s="141"/>
      <c r="CT26" s="174"/>
      <c r="CU26" s="174"/>
      <c r="CV26" s="141"/>
      <c r="CW26" s="174"/>
      <c r="CX26" s="174"/>
      <c r="CY26" s="141"/>
      <c r="CZ26" s="174"/>
      <c r="DA26" s="174"/>
      <c r="DB26" s="141"/>
      <c r="DC26" s="174"/>
      <c r="DD26" s="174"/>
      <c r="DE26" s="141"/>
      <c r="DF26" s="174"/>
      <c r="DG26" s="174"/>
      <c r="DH26" s="141"/>
      <c r="DJ26" s="172"/>
      <c r="DK26" s="172"/>
      <c r="DL26" s="173"/>
      <c r="DM26" s="174"/>
      <c r="DN26" s="174"/>
      <c r="DO26" s="141"/>
      <c r="DP26" s="174"/>
      <c r="DQ26" s="174"/>
      <c r="DR26" s="141"/>
      <c r="DS26" s="174"/>
      <c r="DT26" s="174"/>
      <c r="DU26" s="141"/>
      <c r="DV26" s="174"/>
      <c r="DW26" s="174"/>
      <c r="DX26" s="141"/>
      <c r="DY26" s="174"/>
      <c r="DZ26" s="174"/>
      <c r="EA26" s="141"/>
      <c r="EB26" s="174"/>
      <c r="EC26" s="174"/>
      <c r="ED26" s="141"/>
      <c r="EF26" s="172"/>
      <c r="EG26" s="172"/>
      <c r="EH26" s="173"/>
      <c r="EI26" s="174"/>
      <c r="EJ26" s="174"/>
      <c r="EK26" s="141"/>
      <c r="EL26" s="174"/>
      <c r="EM26" s="174"/>
      <c r="EN26" s="141"/>
      <c r="EO26" s="174"/>
      <c r="EP26" s="174"/>
      <c r="EQ26" s="141"/>
      <c r="ER26" s="174"/>
      <c r="ES26" s="174"/>
      <c r="ET26" s="141"/>
      <c r="EU26" s="174"/>
      <c r="EV26" s="174"/>
      <c r="EW26" s="141"/>
      <c r="EX26" s="174"/>
      <c r="EY26" s="174"/>
      <c r="EZ26" s="141"/>
    </row>
    <row r="27" spans="1:156" s="179" customFormat="1" ht="12">
      <c r="A27" s="175"/>
      <c r="B27" s="106"/>
      <c r="C27" s="176"/>
      <c r="D27" s="177"/>
      <c r="E27" s="177"/>
      <c r="F27" s="177"/>
      <c r="G27" s="177"/>
      <c r="H27" s="177"/>
      <c r="I27" s="177"/>
      <c r="J27" s="177"/>
      <c r="K27" s="177"/>
      <c r="L27" s="177"/>
      <c r="M27" s="177"/>
      <c r="N27" s="177"/>
      <c r="O27" s="177"/>
      <c r="P27" s="177"/>
      <c r="Q27" s="177"/>
      <c r="R27" s="177"/>
      <c r="S27" s="177"/>
      <c r="T27" s="177"/>
      <c r="U27" s="177"/>
      <c r="V27" s="177"/>
      <c r="W27" s="177"/>
      <c r="X27" s="177"/>
      <c r="Y27" s="178"/>
      <c r="AB27" s="180"/>
      <c r="AC27" s="181"/>
      <c r="AD27" s="181"/>
      <c r="AE27" s="178"/>
      <c r="AF27" s="181"/>
      <c r="AG27" s="181"/>
      <c r="AH27" s="178"/>
      <c r="AI27" s="181"/>
      <c r="AJ27" s="181"/>
      <c r="AK27" s="178"/>
      <c r="AL27" s="181"/>
      <c r="AM27" s="181"/>
      <c r="AN27" s="178"/>
      <c r="AO27" s="181"/>
      <c r="AP27" s="181"/>
      <c r="AQ27" s="178"/>
      <c r="AR27" s="181"/>
      <c r="AS27" s="181"/>
      <c r="AT27" s="178"/>
      <c r="AU27" s="178"/>
      <c r="AX27" s="180"/>
      <c r="AY27" s="181"/>
      <c r="AZ27" s="181"/>
      <c r="BA27" s="178"/>
      <c r="BB27" s="181"/>
      <c r="BC27" s="181"/>
      <c r="BD27" s="178"/>
      <c r="BE27" s="181"/>
      <c r="BF27" s="181"/>
      <c r="BG27" s="178"/>
      <c r="BH27" s="181"/>
      <c r="BI27" s="181"/>
      <c r="BJ27" s="178"/>
      <c r="BK27" s="181"/>
      <c r="BL27" s="181"/>
      <c r="BM27" s="178"/>
      <c r="BN27" s="181"/>
      <c r="BP27" s="178"/>
      <c r="BQ27" s="178"/>
      <c r="BT27" s="180"/>
      <c r="BU27" s="181"/>
      <c r="BV27" s="181"/>
      <c r="BW27" s="178"/>
      <c r="BX27" s="181"/>
      <c r="BY27" s="181"/>
      <c r="BZ27" s="178"/>
      <c r="CA27" s="181"/>
      <c r="CB27" s="181"/>
      <c r="CC27" s="178"/>
      <c r="CD27" s="181"/>
      <c r="CE27" s="181"/>
      <c r="CF27" s="178"/>
      <c r="CG27" s="181"/>
      <c r="CH27" s="181"/>
      <c r="CI27" s="178"/>
      <c r="CJ27" s="181"/>
      <c r="CK27" s="181"/>
      <c r="CL27" s="178"/>
      <c r="CM27" s="178"/>
      <c r="CP27" s="180"/>
      <c r="CQ27" s="181"/>
      <c r="CR27" s="181"/>
      <c r="CS27" s="178"/>
      <c r="CT27" s="181"/>
      <c r="CU27" s="181"/>
      <c r="CV27" s="178"/>
      <c r="CW27" s="181"/>
      <c r="CX27" s="181"/>
      <c r="CY27" s="178"/>
      <c r="CZ27" s="181"/>
      <c r="DA27" s="181"/>
      <c r="DB27" s="178"/>
      <c r="DC27" s="181"/>
      <c r="DD27" s="181"/>
      <c r="DE27" s="178"/>
      <c r="DF27" s="181"/>
      <c r="DG27" s="181"/>
      <c r="DH27" s="178"/>
      <c r="DL27" s="180"/>
      <c r="DM27" s="181"/>
      <c r="DN27" s="181"/>
      <c r="DO27" s="178"/>
      <c r="DP27" s="181"/>
      <c r="DQ27" s="181"/>
      <c r="DR27" s="178"/>
      <c r="DS27" s="181"/>
      <c r="DT27" s="181"/>
      <c r="DU27" s="178"/>
      <c r="DV27" s="181"/>
      <c r="DW27" s="181"/>
      <c r="DX27" s="178"/>
      <c r="DY27" s="181"/>
      <c r="DZ27" s="181"/>
      <c r="EA27" s="178"/>
      <c r="EB27" s="181"/>
      <c r="EC27" s="181"/>
      <c r="ED27" s="178"/>
      <c r="EH27" s="180"/>
      <c r="EI27" s="181"/>
      <c r="EJ27" s="181"/>
      <c r="EK27" s="178"/>
      <c r="EL27" s="181"/>
      <c r="EM27" s="181"/>
      <c r="EN27" s="178"/>
      <c r="EO27" s="181"/>
      <c r="EP27" s="181"/>
      <c r="EQ27" s="178"/>
      <c r="ER27" s="181"/>
      <c r="ES27" s="181"/>
      <c r="ET27" s="178"/>
      <c r="EU27" s="181"/>
      <c r="EV27" s="181"/>
      <c r="EW27" s="178"/>
      <c r="EX27" s="181"/>
      <c r="EY27" s="181"/>
      <c r="EZ27" s="178"/>
    </row>
    <row r="28" spans="1:156" s="179" customFormat="1" ht="14.5">
      <c r="A28" s="175"/>
      <c r="B28" s="106"/>
      <c r="C28" s="181"/>
      <c r="D28" s="181"/>
      <c r="E28" s="181"/>
      <c r="F28" s="178"/>
      <c r="G28" s="19"/>
      <c r="H28" s="19"/>
      <c r="I28" s="103"/>
      <c r="J28" s="19"/>
      <c r="K28" s="19"/>
      <c r="L28" s="103"/>
      <c r="M28" s="19"/>
      <c r="N28" s="19"/>
      <c r="O28" s="103"/>
      <c r="P28" s="19"/>
      <c r="Q28" s="19"/>
      <c r="R28" s="103"/>
      <c r="S28" s="19"/>
      <c r="T28" s="19"/>
      <c r="U28" s="103"/>
      <c r="V28" s="19"/>
      <c r="W28" s="19"/>
      <c r="X28" s="103"/>
      <c r="Y28" s="103"/>
      <c r="Z28" s="181"/>
      <c r="AA28" s="181"/>
      <c r="AB28" s="178"/>
      <c r="AC28" s="19"/>
      <c r="AD28" s="19"/>
      <c r="AE28" s="103"/>
      <c r="AF28" s="19"/>
      <c r="AG28" s="19"/>
      <c r="AH28" s="103"/>
      <c r="AI28" s="19"/>
      <c r="AJ28" s="19"/>
      <c r="AK28" s="103"/>
      <c r="AL28" s="19"/>
      <c r="AM28" s="19"/>
      <c r="AN28" s="103"/>
      <c r="AO28" s="19"/>
      <c r="AP28" s="19"/>
      <c r="AQ28" s="103"/>
      <c r="AR28" s="19"/>
      <c r="AS28" s="19"/>
      <c r="AT28" s="103"/>
      <c r="AU28" s="103"/>
      <c r="AV28" s="181"/>
      <c r="AW28" s="181"/>
      <c r="AX28" s="178"/>
      <c r="AY28" s="19"/>
      <c r="AZ28" s="19"/>
      <c r="BA28" s="103"/>
      <c r="BB28" s="19"/>
      <c r="BC28" s="19"/>
      <c r="BD28" s="103"/>
      <c r="BE28" s="19"/>
      <c r="BF28" s="19"/>
      <c r="BG28" s="103"/>
      <c r="BH28" s="19"/>
      <c r="BI28" s="19"/>
      <c r="BJ28" s="103"/>
      <c r="BK28" s="19"/>
      <c r="BL28" s="19"/>
      <c r="BM28" s="103"/>
      <c r="BN28" s="19"/>
      <c r="BO28" s="181"/>
      <c r="BP28" s="103"/>
      <c r="BQ28" s="103"/>
      <c r="BR28" s="181"/>
      <c r="BS28" s="181"/>
      <c r="BT28" s="178"/>
      <c r="BU28" s="19"/>
      <c r="BV28" s="19"/>
      <c r="BW28" s="103"/>
      <c r="BX28" s="19"/>
      <c r="BY28" s="19"/>
      <c r="BZ28" s="103"/>
      <c r="CA28" s="19"/>
      <c r="CB28" s="19"/>
      <c r="CC28" s="103"/>
      <c r="CD28" s="19"/>
      <c r="CE28" s="19"/>
      <c r="CF28" s="103"/>
      <c r="CG28" s="19"/>
      <c r="CH28" s="19"/>
      <c r="CI28" s="103"/>
      <c r="CJ28" s="19"/>
      <c r="CK28" s="19"/>
      <c r="CL28" s="103"/>
      <c r="CM28" s="103"/>
      <c r="CN28" s="181"/>
      <c r="CO28" s="181"/>
      <c r="CP28" s="178"/>
      <c r="CQ28" s="19"/>
      <c r="CR28" s="19"/>
      <c r="CS28" s="103"/>
      <c r="CT28" s="19"/>
      <c r="CU28" s="19"/>
      <c r="CV28" s="103"/>
      <c r="CW28" s="19"/>
      <c r="CX28" s="19"/>
      <c r="CY28" s="103"/>
      <c r="CZ28" s="19"/>
      <c r="DA28" s="19"/>
      <c r="DB28" s="103"/>
      <c r="DC28" s="19"/>
      <c r="DD28" s="19"/>
      <c r="DE28" s="103"/>
      <c r="DF28" s="19"/>
      <c r="DG28" s="19"/>
      <c r="DH28" s="103"/>
      <c r="DJ28" s="181"/>
      <c r="DK28" s="181"/>
      <c r="DL28" s="178"/>
      <c r="DM28" s="19"/>
      <c r="DN28" s="19"/>
      <c r="DO28" s="103"/>
      <c r="DP28" s="19"/>
      <c r="DQ28" s="19"/>
      <c r="DR28" s="103"/>
      <c r="DS28" s="19"/>
      <c r="DT28" s="19"/>
      <c r="DU28" s="103"/>
      <c r="DV28" s="19"/>
      <c r="DW28" s="19"/>
      <c r="DX28" s="103"/>
      <c r="DY28" s="19"/>
      <c r="DZ28" s="19"/>
      <c r="EA28" s="103"/>
      <c r="EB28" s="19"/>
      <c r="EC28" s="19"/>
      <c r="ED28" s="103"/>
      <c r="EF28" s="181"/>
      <c r="EG28" s="181"/>
      <c r="EH28" s="178"/>
      <c r="EI28" s="19"/>
      <c r="EJ28" s="19"/>
      <c r="EK28" s="103"/>
      <c r="EL28" s="19"/>
      <c r="EM28" s="19"/>
      <c r="EN28" s="103"/>
      <c r="EO28" s="19"/>
      <c r="EP28" s="19"/>
      <c r="EQ28" s="103"/>
      <c r="ER28" s="19"/>
      <c r="ES28" s="19"/>
      <c r="ET28" s="103"/>
      <c r="EU28" s="19"/>
      <c r="EV28" s="19"/>
      <c r="EW28" s="103"/>
      <c r="EX28" s="19"/>
      <c r="EY28" s="19"/>
      <c r="EZ28" s="103"/>
    </row>
    <row r="29" spans="1:156">
      <c r="E29" s="179"/>
      <c r="F29" s="180"/>
      <c r="G29" s="181"/>
      <c r="H29" s="181"/>
      <c r="I29" s="178"/>
      <c r="J29" s="181"/>
      <c r="K29" s="181"/>
      <c r="L29" s="178"/>
      <c r="M29" s="181"/>
      <c r="N29" s="181"/>
      <c r="O29" s="178"/>
      <c r="P29" s="181"/>
      <c r="Q29" s="181"/>
      <c r="R29" s="178"/>
      <c r="S29" s="181"/>
      <c r="T29" s="181"/>
      <c r="U29" s="178"/>
      <c r="V29" s="181"/>
      <c r="W29" s="181"/>
      <c r="X29" s="178"/>
      <c r="Y29" s="178"/>
      <c r="AA29" s="179"/>
      <c r="AB29" s="180"/>
      <c r="AC29" s="181"/>
      <c r="AD29" s="181"/>
      <c r="AE29" s="178"/>
      <c r="AF29" s="181"/>
      <c r="AG29" s="181"/>
      <c r="AH29" s="178"/>
      <c r="AI29" s="181"/>
      <c r="AJ29" s="181"/>
      <c r="AK29" s="178"/>
      <c r="AL29" s="181"/>
      <c r="AM29" s="181"/>
      <c r="AN29" s="178"/>
      <c r="AO29" s="181"/>
      <c r="AP29" s="181"/>
      <c r="AQ29" s="178"/>
      <c r="AR29" s="181"/>
      <c r="AS29" s="181"/>
      <c r="AT29" s="178"/>
      <c r="AU29" s="178"/>
      <c r="AW29" s="179"/>
      <c r="AX29" s="180"/>
      <c r="AY29" s="181"/>
      <c r="AZ29" s="181"/>
      <c r="BA29" s="178"/>
      <c r="BB29" s="181"/>
      <c r="BC29" s="181"/>
      <c r="BD29" s="178"/>
      <c r="BE29" s="181"/>
      <c r="BF29" s="181"/>
      <c r="BG29" s="178"/>
      <c r="BH29" s="181"/>
      <c r="BI29" s="181"/>
      <c r="BJ29" s="178"/>
      <c r="BK29" s="181"/>
      <c r="BL29" s="181"/>
      <c r="BM29" s="178"/>
      <c r="BN29" s="181"/>
      <c r="BO29" s="179"/>
      <c r="BP29" s="178"/>
      <c r="BQ29" s="178"/>
      <c r="BS29" s="179"/>
      <c r="BT29" s="180"/>
      <c r="BU29" s="181"/>
      <c r="BV29" s="181"/>
      <c r="BW29" s="178"/>
      <c r="BX29" s="181"/>
      <c r="BY29" s="181"/>
      <c r="BZ29" s="178"/>
      <c r="CA29" s="181"/>
      <c r="CB29" s="181"/>
      <c r="CC29" s="178"/>
      <c r="CD29" s="181"/>
      <c r="CE29" s="181"/>
      <c r="CF29" s="178"/>
      <c r="CG29" s="181"/>
      <c r="CH29" s="181"/>
      <c r="CI29" s="178"/>
      <c r="CJ29" s="181"/>
      <c r="CK29" s="181"/>
      <c r="CL29" s="178"/>
      <c r="CM29" s="178"/>
      <c r="CO29" s="179"/>
      <c r="CP29" s="180"/>
      <c r="CQ29" s="181"/>
      <c r="CR29" s="181"/>
      <c r="CS29" s="178"/>
      <c r="CT29" s="181"/>
      <c r="CU29" s="181"/>
      <c r="CV29" s="178"/>
      <c r="CW29" s="181"/>
      <c r="CX29" s="181"/>
      <c r="CY29" s="178"/>
      <c r="CZ29" s="181"/>
      <c r="DA29" s="181"/>
      <c r="DB29" s="178"/>
      <c r="DC29" s="181"/>
      <c r="DD29" s="181"/>
      <c r="DE29" s="178"/>
      <c r="DF29" s="181"/>
      <c r="DG29" s="181"/>
      <c r="DH29" s="178"/>
      <c r="DK29" s="179"/>
      <c r="DL29" s="180"/>
      <c r="DM29" s="181"/>
      <c r="DN29" s="181"/>
      <c r="DO29" s="178"/>
      <c r="DP29" s="181"/>
      <c r="DQ29" s="181"/>
      <c r="DR29" s="178"/>
      <c r="DS29" s="181"/>
      <c r="DT29" s="181"/>
      <c r="DU29" s="178"/>
      <c r="DV29" s="181"/>
      <c r="DW29" s="181"/>
      <c r="DX29" s="178"/>
      <c r="DY29" s="181"/>
      <c r="DZ29" s="181"/>
      <c r="EA29" s="178"/>
      <c r="EB29" s="181"/>
      <c r="EC29" s="181"/>
      <c r="ED29" s="178"/>
      <c r="EG29" s="179"/>
      <c r="EH29" s="180"/>
      <c r="EI29" s="181"/>
      <c r="EJ29" s="181"/>
      <c r="EK29" s="178"/>
      <c r="EL29" s="181"/>
      <c r="EM29" s="181"/>
      <c r="EN29" s="178"/>
      <c r="EO29" s="181"/>
      <c r="EP29" s="181"/>
      <c r="EQ29" s="178"/>
      <c r="ER29" s="181"/>
      <c r="ES29" s="181"/>
      <c r="ET29" s="178"/>
      <c r="EU29" s="181"/>
      <c r="EV29" s="181"/>
      <c r="EW29" s="178"/>
      <c r="EX29" s="181"/>
      <c r="EY29" s="181"/>
      <c r="EZ29" s="178"/>
    </row>
    <row r="30" spans="1:156">
      <c r="D30" s="104"/>
      <c r="E30" s="104"/>
      <c r="F30" s="104"/>
      <c r="G30" s="104"/>
      <c r="H30" s="104"/>
      <c r="I30" s="104"/>
      <c r="J30" s="104"/>
      <c r="K30" s="104"/>
      <c r="L30" s="104"/>
      <c r="M30" s="104"/>
      <c r="N30" s="104"/>
      <c r="O30" s="104"/>
      <c r="P30" s="104"/>
      <c r="Q30" s="104"/>
      <c r="R30" s="104"/>
      <c r="S30" s="104"/>
      <c r="T30" s="104"/>
      <c r="U30" s="104"/>
      <c r="V30" s="104"/>
      <c r="W30" s="104"/>
      <c r="X30" s="104"/>
      <c r="Y30" s="103"/>
      <c r="Z30" s="104"/>
      <c r="AA30" s="104"/>
      <c r="AB30" s="104"/>
      <c r="AC30" s="104"/>
      <c r="AD30" s="104"/>
      <c r="AE30" s="104"/>
      <c r="AF30" s="104"/>
      <c r="AG30" s="104"/>
      <c r="AH30" s="104"/>
      <c r="AI30" s="104"/>
      <c r="AJ30" s="104"/>
      <c r="AK30" s="104"/>
      <c r="AL30" s="104"/>
      <c r="AM30" s="104"/>
      <c r="AN30" s="104"/>
      <c r="AO30" s="104"/>
      <c r="AP30" s="104"/>
      <c r="AQ30" s="104"/>
      <c r="AR30" s="104"/>
      <c r="AS30" s="104"/>
      <c r="AT30" s="103"/>
      <c r="AU30" s="103"/>
      <c r="AV30" s="104"/>
      <c r="AW30" s="104"/>
      <c r="AX30" s="104"/>
      <c r="AY30" s="104"/>
      <c r="AZ30" s="104"/>
      <c r="BA30" s="104"/>
      <c r="BB30" s="104"/>
      <c r="BC30" s="104"/>
      <c r="BD30" s="104"/>
      <c r="BE30" s="104"/>
      <c r="BF30" s="104"/>
      <c r="BG30" s="104"/>
      <c r="BH30" s="104"/>
      <c r="BI30" s="104"/>
      <c r="BJ30" s="104"/>
      <c r="BK30" s="104"/>
      <c r="BL30" s="104"/>
      <c r="BM30" s="104"/>
      <c r="BN30" s="104"/>
      <c r="BO30" s="104"/>
      <c r="BP30" s="103"/>
      <c r="BQ30" s="103"/>
      <c r="BR30" s="104"/>
      <c r="BS30" s="104"/>
      <c r="BT30" s="178"/>
      <c r="BU30" s="104"/>
      <c r="BV30" s="104"/>
      <c r="BW30" s="103"/>
      <c r="BX30" s="104"/>
      <c r="BY30" s="104"/>
      <c r="BZ30" s="103"/>
      <c r="CA30" s="104"/>
      <c r="CB30" s="104"/>
      <c r="CC30" s="103"/>
      <c r="CD30" s="104"/>
      <c r="CE30" s="104"/>
      <c r="CF30" s="103"/>
      <c r="CG30" s="104"/>
      <c r="CH30" s="104"/>
      <c r="CI30" s="103"/>
      <c r="CJ30" s="104"/>
      <c r="CK30" s="104"/>
      <c r="CL30" s="103"/>
      <c r="CM30" s="103"/>
      <c r="CN30" s="104"/>
      <c r="CO30" s="104"/>
      <c r="CP30" s="178"/>
      <c r="CQ30" s="104"/>
      <c r="CR30" s="104"/>
      <c r="CS30" s="103"/>
      <c r="CT30" s="104"/>
      <c r="CU30" s="104"/>
      <c r="CV30" s="103"/>
      <c r="CW30" s="104"/>
      <c r="CX30" s="104"/>
      <c r="CY30" s="103"/>
      <c r="CZ30" s="104"/>
      <c r="DA30" s="104"/>
      <c r="DB30" s="103"/>
      <c r="DC30" s="104"/>
      <c r="DD30" s="104"/>
      <c r="DE30" s="103"/>
      <c r="DF30" s="104"/>
      <c r="DG30" s="104"/>
      <c r="DH30" s="103"/>
      <c r="DJ30" s="104"/>
      <c r="DK30" s="104"/>
      <c r="DL30" s="178"/>
      <c r="DM30" s="104"/>
      <c r="DN30" s="104"/>
      <c r="DO30" s="103"/>
      <c r="DP30" s="104"/>
      <c r="DQ30" s="104"/>
      <c r="DR30" s="103"/>
      <c r="DS30" s="104"/>
      <c r="DT30" s="104"/>
      <c r="DU30" s="103"/>
      <c r="DV30" s="104"/>
      <c r="DW30" s="104"/>
      <c r="DX30" s="103"/>
      <c r="DY30" s="104"/>
      <c r="DZ30" s="104"/>
      <c r="EA30" s="103"/>
      <c r="EB30" s="104"/>
      <c r="EC30" s="104"/>
      <c r="ED30" s="103"/>
      <c r="EF30" s="104"/>
      <c r="EG30" s="104"/>
      <c r="EH30" s="178"/>
      <c r="EI30" s="104"/>
      <c r="EJ30" s="104"/>
      <c r="EK30" s="103"/>
      <c r="EL30" s="104"/>
      <c r="EM30" s="104"/>
      <c r="EN30" s="103"/>
      <c r="EO30" s="104"/>
      <c r="EP30" s="104"/>
      <c r="EQ30" s="103"/>
      <c r="ER30" s="104"/>
      <c r="ES30" s="104"/>
      <c r="ET30" s="103"/>
      <c r="EU30" s="104"/>
      <c r="EV30" s="104"/>
      <c r="EW30" s="103"/>
      <c r="EX30" s="104"/>
      <c r="EY30" s="104"/>
      <c r="EZ30" s="103"/>
    </row>
    <row r="31" spans="1:156">
      <c r="D31" s="182"/>
      <c r="E31" s="182"/>
      <c r="F31" s="104"/>
      <c r="G31" s="182"/>
      <c r="H31" s="182"/>
      <c r="I31" s="104"/>
      <c r="J31" s="182"/>
      <c r="K31" s="182"/>
      <c r="L31" s="104"/>
      <c r="M31" s="182"/>
      <c r="N31" s="182"/>
      <c r="O31" s="182"/>
      <c r="P31" s="182"/>
      <c r="Q31" s="182"/>
      <c r="R31" s="182"/>
      <c r="S31" s="182"/>
      <c r="T31" s="182"/>
      <c r="U31" s="182"/>
      <c r="V31" s="182"/>
      <c r="W31" s="182"/>
      <c r="X31" s="182"/>
      <c r="Y31" s="178"/>
      <c r="Z31" s="182"/>
      <c r="AA31" s="182"/>
      <c r="AB31" s="104"/>
      <c r="AC31" s="182"/>
      <c r="AD31" s="182"/>
      <c r="AE31" s="104"/>
      <c r="AF31" s="182"/>
      <c r="AG31" s="182"/>
      <c r="AH31" s="104"/>
      <c r="AI31" s="182"/>
      <c r="AJ31" s="182"/>
      <c r="AK31" s="182"/>
      <c r="AL31" s="182"/>
      <c r="AM31" s="182"/>
      <c r="AN31" s="182"/>
      <c r="AO31" s="182"/>
      <c r="AP31" s="182"/>
      <c r="AQ31" s="182"/>
      <c r="AR31" s="182"/>
      <c r="AS31" s="182"/>
      <c r="AT31" s="178"/>
      <c r="AU31" s="178"/>
      <c r="AV31" s="182"/>
      <c r="AW31" s="182"/>
      <c r="AX31" s="104"/>
      <c r="AY31" s="182"/>
      <c r="AZ31" s="182"/>
      <c r="BA31" s="104"/>
      <c r="BB31" s="182"/>
      <c r="BC31" s="182"/>
      <c r="BD31" s="104"/>
      <c r="BE31" s="182"/>
      <c r="BF31" s="182"/>
      <c r="BG31" s="182"/>
      <c r="BH31" s="182"/>
      <c r="BI31" s="182"/>
      <c r="BJ31" s="182"/>
      <c r="BK31" s="182"/>
      <c r="BL31" s="182"/>
      <c r="BM31" s="182"/>
      <c r="BN31" s="182"/>
      <c r="BO31" s="182"/>
      <c r="BP31" s="178"/>
      <c r="BQ31" s="178"/>
      <c r="BR31" s="182"/>
      <c r="BS31" s="182"/>
      <c r="BT31" s="180"/>
      <c r="BU31" s="182"/>
      <c r="BV31" s="182"/>
      <c r="BW31" s="178"/>
      <c r="BX31" s="182"/>
      <c r="BY31" s="182"/>
      <c r="BZ31" s="178"/>
      <c r="CA31" s="182"/>
      <c r="CB31" s="182"/>
      <c r="CC31" s="178"/>
      <c r="CD31" s="182"/>
      <c r="CE31" s="182"/>
      <c r="CF31" s="178"/>
      <c r="CG31" s="182"/>
      <c r="CH31" s="182"/>
      <c r="CI31" s="178"/>
      <c r="CJ31" s="182"/>
      <c r="CK31" s="182"/>
      <c r="CL31" s="178"/>
      <c r="CM31" s="178"/>
      <c r="CN31" s="182"/>
      <c r="CO31" s="182"/>
      <c r="CP31" s="180"/>
      <c r="CQ31" s="182"/>
      <c r="CR31" s="182"/>
      <c r="CS31" s="178"/>
      <c r="CT31" s="182"/>
      <c r="CU31" s="182"/>
      <c r="CV31" s="178"/>
      <c r="CW31" s="182"/>
      <c r="CX31" s="182"/>
      <c r="CY31" s="178"/>
      <c r="CZ31" s="182"/>
      <c r="DA31" s="182"/>
      <c r="DB31" s="178"/>
      <c r="DC31" s="182"/>
      <c r="DD31" s="182"/>
      <c r="DE31" s="178"/>
      <c r="DF31" s="182"/>
      <c r="DG31" s="182"/>
      <c r="DH31" s="178"/>
      <c r="DJ31" s="182"/>
      <c r="DK31" s="182"/>
      <c r="DL31" s="180"/>
      <c r="DM31" s="182"/>
      <c r="DN31" s="182"/>
      <c r="DO31" s="178"/>
      <c r="DP31" s="182"/>
      <c r="DQ31" s="182"/>
      <c r="DR31" s="178"/>
      <c r="DS31" s="182"/>
      <c r="DT31" s="182"/>
      <c r="DU31" s="178"/>
      <c r="DV31" s="182"/>
      <c r="DW31" s="182"/>
      <c r="DX31" s="178"/>
      <c r="DY31" s="182"/>
      <c r="DZ31" s="182"/>
      <c r="EA31" s="178"/>
      <c r="EB31" s="182"/>
      <c r="EC31" s="182"/>
      <c r="ED31" s="178"/>
      <c r="EF31" s="182"/>
      <c r="EG31" s="182"/>
      <c r="EH31" s="180"/>
      <c r="EI31" s="182"/>
      <c r="EJ31" s="182"/>
      <c r="EK31" s="178"/>
      <c r="EL31" s="182"/>
      <c r="EM31" s="182"/>
      <c r="EN31" s="178"/>
      <c r="EO31" s="182"/>
      <c r="EP31" s="182"/>
      <c r="EQ31" s="178"/>
      <c r="ER31" s="182"/>
      <c r="ES31" s="182"/>
      <c r="ET31" s="178"/>
      <c r="EU31" s="182"/>
      <c r="EV31" s="182"/>
      <c r="EW31" s="178"/>
      <c r="EX31" s="182"/>
      <c r="EY31" s="182"/>
      <c r="EZ31" s="178"/>
    </row>
    <row r="32" spans="1:156">
      <c r="D32" s="104"/>
      <c r="E32" s="104"/>
      <c r="F32" s="104"/>
      <c r="G32" s="104"/>
      <c r="H32" s="104"/>
      <c r="I32" s="104"/>
      <c r="J32" s="104"/>
      <c r="K32" s="104"/>
      <c r="L32" s="104"/>
      <c r="M32" s="104"/>
      <c r="N32" s="104"/>
      <c r="O32" s="104"/>
      <c r="P32" s="104"/>
      <c r="Q32" s="104"/>
      <c r="R32" s="104"/>
      <c r="S32" s="104"/>
      <c r="T32" s="104"/>
      <c r="U32" s="104"/>
      <c r="V32" s="104"/>
      <c r="W32" s="104"/>
      <c r="X32" s="104"/>
      <c r="Y32" s="103"/>
      <c r="Z32" s="104"/>
      <c r="AA32" s="104"/>
      <c r="AB32" s="104"/>
      <c r="AC32" s="104"/>
      <c r="AD32" s="104"/>
      <c r="AE32" s="104"/>
      <c r="AF32" s="104"/>
      <c r="AG32" s="104"/>
      <c r="AH32" s="104"/>
      <c r="AI32" s="104"/>
      <c r="AJ32" s="104"/>
      <c r="AK32" s="104"/>
      <c r="AL32" s="104"/>
      <c r="AM32" s="104"/>
      <c r="AN32" s="104"/>
      <c r="AO32" s="104"/>
      <c r="AP32" s="104"/>
      <c r="AQ32" s="104"/>
      <c r="AR32" s="104"/>
      <c r="AS32" s="104"/>
      <c r="AT32" s="103"/>
      <c r="AU32" s="103"/>
      <c r="AV32" s="104"/>
      <c r="AW32" s="104"/>
      <c r="AX32" s="104"/>
      <c r="AY32" s="104"/>
      <c r="AZ32" s="104"/>
      <c r="BA32" s="104"/>
      <c r="BB32" s="104"/>
      <c r="BC32" s="104"/>
      <c r="BD32" s="104"/>
      <c r="BE32" s="104"/>
      <c r="BF32" s="104"/>
      <c r="BG32" s="104"/>
      <c r="BH32" s="104"/>
      <c r="BI32" s="104"/>
      <c r="BJ32" s="104"/>
      <c r="BK32" s="104"/>
      <c r="BL32" s="104"/>
      <c r="BM32" s="104"/>
      <c r="BN32" s="104"/>
      <c r="BO32" s="104"/>
      <c r="BP32" s="103"/>
      <c r="BQ32" s="103"/>
      <c r="BR32" s="104"/>
      <c r="BS32" s="104"/>
      <c r="BT32" s="178"/>
      <c r="BU32" s="104"/>
      <c r="BV32" s="104"/>
      <c r="BW32" s="103"/>
      <c r="BX32" s="104"/>
      <c r="BY32" s="104"/>
      <c r="BZ32" s="103"/>
      <c r="CA32" s="104"/>
      <c r="CB32" s="104"/>
      <c r="CC32" s="103"/>
      <c r="CD32" s="104"/>
      <c r="CE32" s="104"/>
      <c r="CF32" s="103"/>
      <c r="CG32" s="104"/>
      <c r="CH32" s="104"/>
      <c r="CI32" s="103"/>
      <c r="CJ32" s="104"/>
      <c r="CK32" s="104"/>
      <c r="CL32" s="103"/>
      <c r="CM32" s="103"/>
      <c r="CN32" s="104"/>
      <c r="CO32" s="104"/>
      <c r="CP32" s="178"/>
      <c r="CQ32" s="104"/>
      <c r="CR32" s="104"/>
      <c r="CS32" s="103"/>
      <c r="CT32" s="104"/>
      <c r="CU32" s="104"/>
      <c r="CV32" s="103"/>
      <c r="CW32" s="104"/>
      <c r="CX32" s="104"/>
      <c r="CY32" s="103"/>
      <c r="CZ32" s="104"/>
      <c r="DA32" s="104"/>
      <c r="DB32" s="103"/>
      <c r="DC32" s="104"/>
      <c r="DD32" s="104"/>
      <c r="DE32" s="103"/>
      <c r="DF32" s="104"/>
      <c r="DG32" s="104"/>
      <c r="DH32" s="103"/>
      <c r="DJ32" s="104"/>
      <c r="DK32" s="104"/>
      <c r="DL32" s="178"/>
      <c r="DM32" s="104"/>
      <c r="DN32" s="104"/>
      <c r="DO32" s="103"/>
      <c r="DP32" s="104"/>
      <c r="DQ32" s="104"/>
      <c r="DR32" s="103"/>
      <c r="DS32" s="104"/>
      <c r="DT32" s="104"/>
      <c r="DU32" s="103"/>
      <c r="DV32" s="104"/>
      <c r="DW32" s="104"/>
      <c r="DX32" s="103"/>
      <c r="DY32" s="104"/>
      <c r="DZ32" s="104"/>
      <c r="EA32" s="103"/>
      <c r="EB32" s="104"/>
      <c r="EC32" s="104"/>
      <c r="ED32" s="103"/>
      <c r="EF32" s="104"/>
      <c r="EG32" s="104"/>
      <c r="EH32" s="178"/>
      <c r="EI32" s="104"/>
      <c r="EJ32" s="104"/>
      <c r="EK32" s="103"/>
      <c r="EL32" s="104"/>
      <c r="EM32" s="104"/>
      <c r="EN32" s="103"/>
      <c r="EO32" s="104"/>
      <c r="EP32" s="104"/>
      <c r="EQ32" s="103"/>
      <c r="ER32" s="104"/>
      <c r="ES32" s="104"/>
      <c r="ET32" s="103"/>
      <c r="EU32" s="104"/>
      <c r="EV32" s="104"/>
      <c r="EW32" s="103"/>
      <c r="EX32" s="104"/>
      <c r="EY32" s="104"/>
      <c r="EZ32" s="103"/>
    </row>
    <row r="33" spans="4:156">
      <c r="D33" s="104"/>
      <c r="E33" s="104"/>
      <c r="F33" s="104"/>
      <c r="G33" s="104"/>
      <c r="H33" s="104"/>
      <c r="I33" s="104"/>
      <c r="J33" s="104"/>
      <c r="K33" s="104"/>
      <c r="L33" s="104"/>
      <c r="M33" s="104"/>
      <c r="N33" s="104"/>
      <c r="O33" s="104"/>
      <c r="P33" s="104"/>
      <c r="Q33" s="104"/>
      <c r="R33" s="104"/>
      <c r="S33" s="104"/>
      <c r="T33" s="104"/>
      <c r="U33" s="104"/>
      <c r="V33" s="104"/>
      <c r="W33" s="104"/>
      <c r="X33" s="104"/>
      <c r="Y33" s="178"/>
      <c r="Z33" s="104"/>
      <c r="AA33" s="104"/>
      <c r="AB33" s="104"/>
      <c r="AC33" s="104"/>
      <c r="AD33" s="104"/>
      <c r="AE33" s="104"/>
      <c r="AF33" s="104"/>
      <c r="AG33" s="104"/>
      <c r="AH33" s="104"/>
      <c r="AI33" s="104"/>
      <c r="AJ33" s="104"/>
      <c r="AK33" s="104"/>
      <c r="AL33" s="104"/>
      <c r="AM33" s="104"/>
      <c r="AN33" s="104"/>
      <c r="AO33" s="104"/>
      <c r="AP33" s="104"/>
      <c r="AQ33" s="104"/>
      <c r="AR33" s="104"/>
      <c r="AS33" s="104"/>
      <c r="AT33" s="178"/>
      <c r="AU33" s="178"/>
      <c r="AV33" s="104"/>
      <c r="AW33" s="104"/>
      <c r="AX33" s="104"/>
      <c r="AY33" s="104"/>
      <c r="AZ33" s="104"/>
      <c r="BA33" s="104"/>
      <c r="BB33" s="104"/>
      <c r="BC33" s="104"/>
      <c r="BD33" s="104"/>
      <c r="BE33" s="104"/>
      <c r="BF33" s="104"/>
      <c r="BG33" s="104"/>
      <c r="BH33" s="104"/>
      <c r="BI33" s="104"/>
      <c r="BJ33" s="104"/>
      <c r="BK33" s="104"/>
      <c r="BL33" s="104"/>
      <c r="BM33" s="104"/>
      <c r="BN33" s="104"/>
      <c r="BO33" s="104"/>
      <c r="BP33" s="178"/>
      <c r="BQ33" s="178"/>
      <c r="BR33" s="104"/>
      <c r="BS33" s="104"/>
      <c r="BT33" s="180"/>
      <c r="BU33" s="104"/>
      <c r="BV33" s="104"/>
      <c r="BW33" s="178"/>
      <c r="BX33" s="104"/>
      <c r="BY33" s="104"/>
      <c r="BZ33" s="178"/>
      <c r="CA33" s="104"/>
      <c r="CB33" s="104"/>
      <c r="CC33" s="178"/>
      <c r="CD33" s="104"/>
      <c r="CE33" s="104"/>
      <c r="CF33" s="178"/>
      <c r="CG33" s="104"/>
      <c r="CH33" s="104"/>
      <c r="CI33" s="178"/>
      <c r="CJ33" s="104"/>
      <c r="CK33" s="104"/>
      <c r="CL33" s="178"/>
      <c r="CM33" s="178"/>
      <c r="CN33" s="104"/>
      <c r="CO33" s="104"/>
      <c r="CP33" s="180"/>
      <c r="CQ33" s="104"/>
      <c r="CR33" s="104"/>
      <c r="CS33" s="178"/>
      <c r="CT33" s="104"/>
      <c r="CU33" s="104"/>
      <c r="CV33" s="178"/>
      <c r="CW33" s="104"/>
      <c r="CX33" s="104"/>
      <c r="CY33" s="178"/>
      <c r="CZ33" s="104"/>
      <c r="DA33" s="104"/>
      <c r="DB33" s="178"/>
      <c r="DC33" s="104"/>
      <c r="DD33" s="104"/>
      <c r="DE33" s="178"/>
      <c r="DF33" s="104"/>
      <c r="DG33" s="104"/>
      <c r="DH33" s="178"/>
      <c r="DJ33" s="104"/>
      <c r="DK33" s="104"/>
      <c r="DL33" s="180"/>
      <c r="DM33" s="104"/>
      <c r="DN33" s="104"/>
      <c r="DO33" s="178"/>
      <c r="DP33" s="104"/>
      <c r="DQ33" s="104"/>
      <c r="DR33" s="178"/>
      <c r="DS33" s="104"/>
      <c r="DT33" s="104"/>
      <c r="DU33" s="178"/>
      <c r="DV33" s="104"/>
      <c r="DW33" s="104"/>
      <c r="DX33" s="178"/>
      <c r="DY33" s="104"/>
      <c r="DZ33" s="104"/>
      <c r="EA33" s="178"/>
      <c r="EB33" s="104"/>
      <c r="EC33" s="104"/>
      <c r="ED33" s="178"/>
      <c r="EF33" s="104"/>
      <c r="EG33" s="104"/>
      <c r="EH33" s="180"/>
      <c r="EI33" s="104"/>
      <c r="EJ33" s="104"/>
      <c r="EK33" s="178"/>
      <c r="EL33" s="104"/>
      <c r="EM33" s="104"/>
      <c r="EN33" s="178"/>
      <c r="EO33" s="104"/>
      <c r="EP33" s="104"/>
      <c r="EQ33" s="178"/>
      <c r="ER33" s="104"/>
      <c r="ES33" s="104"/>
      <c r="ET33" s="178"/>
      <c r="EU33" s="104"/>
      <c r="EV33" s="104"/>
      <c r="EW33" s="178"/>
      <c r="EX33" s="104"/>
      <c r="EY33" s="104"/>
      <c r="EZ33" s="178"/>
    </row>
    <row r="34" spans="4:156">
      <c r="D34" s="104"/>
      <c r="E34" s="104"/>
      <c r="F34" s="183"/>
      <c r="G34" s="104"/>
      <c r="H34" s="104"/>
      <c r="I34" s="104"/>
      <c r="J34" s="104"/>
      <c r="K34" s="104"/>
      <c r="L34" s="104"/>
      <c r="M34" s="104"/>
      <c r="N34" s="104"/>
      <c r="O34" s="104"/>
      <c r="P34" s="104"/>
      <c r="Q34" s="104"/>
      <c r="R34" s="104"/>
      <c r="S34" s="104"/>
      <c r="T34" s="104"/>
      <c r="U34" s="104"/>
      <c r="V34" s="104"/>
      <c r="W34" s="104"/>
      <c r="X34" s="104"/>
      <c r="Y34" s="103"/>
      <c r="Z34" s="104"/>
      <c r="AA34" s="104"/>
      <c r="AB34" s="183"/>
      <c r="AC34" s="104"/>
      <c r="AD34" s="104"/>
      <c r="AE34" s="104"/>
      <c r="AF34" s="104"/>
      <c r="AG34" s="104"/>
      <c r="AH34" s="104"/>
      <c r="AI34" s="104"/>
      <c r="AJ34" s="104"/>
      <c r="AK34" s="104"/>
      <c r="AL34" s="104"/>
      <c r="AM34" s="104"/>
      <c r="AN34" s="104"/>
      <c r="AO34" s="104"/>
      <c r="AP34" s="104"/>
      <c r="AQ34" s="104"/>
      <c r="AR34" s="104"/>
      <c r="AS34" s="104"/>
      <c r="AT34" s="103"/>
      <c r="AU34" s="103"/>
      <c r="AV34" s="104"/>
      <c r="AW34" s="104"/>
      <c r="AX34" s="183"/>
      <c r="AY34" s="104"/>
      <c r="AZ34" s="104"/>
      <c r="BA34" s="104"/>
      <c r="BB34" s="104"/>
      <c r="BC34" s="104"/>
      <c r="BD34" s="104"/>
      <c r="BE34" s="104"/>
      <c r="BF34" s="104"/>
      <c r="BG34" s="104"/>
      <c r="BH34" s="104"/>
      <c r="BI34" s="104"/>
      <c r="BJ34" s="104"/>
      <c r="BK34" s="104"/>
      <c r="BL34" s="104"/>
      <c r="BM34" s="104"/>
      <c r="BN34" s="104"/>
      <c r="BO34" s="104"/>
      <c r="BP34" s="103"/>
      <c r="BQ34" s="103"/>
      <c r="BR34" s="104"/>
      <c r="BS34" s="104"/>
      <c r="BT34" s="178"/>
      <c r="BU34" s="104"/>
      <c r="BV34" s="104"/>
      <c r="BW34" s="103"/>
      <c r="BX34" s="104"/>
      <c r="BY34" s="104"/>
      <c r="BZ34" s="103"/>
      <c r="CA34" s="104"/>
      <c r="CB34" s="104"/>
      <c r="CC34" s="103"/>
      <c r="CD34" s="104"/>
      <c r="CE34" s="104"/>
      <c r="CF34" s="103"/>
      <c r="CG34" s="104"/>
      <c r="CH34" s="104"/>
      <c r="CI34" s="103"/>
      <c r="CJ34" s="104"/>
      <c r="CK34" s="104"/>
      <c r="CL34" s="103"/>
      <c r="CM34" s="103"/>
      <c r="CN34" s="104"/>
      <c r="CO34" s="104"/>
      <c r="CP34" s="178"/>
      <c r="CQ34" s="104"/>
      <c r="CR34" s="104"/>
      <c r="CS34" s="103"/>
      <c r="CT34" s="104"/>
      <c r="CU34" s="104"/>
      <c r="CV34" s="103"/>
      <c r="CW34" s="104"/>
      <c r="CX34" s="104"/>
      <c r="CY34" s="103"/>
      <c r="CZ34" s="104"/>
      <c r="DA34" s="104"/>
      <c r="DB34" s="103"/>
      <c r="DC34" s="104"/>
      <c r="DD34" s="104"/>
      <c r="DE34" s="103"/>
      <c r="DF34" s="104"/>
      <c r="DG34" s="104"/>
      <c r="DH34" s="103"/>
      <c r="DJ34" s="104"/>
      <c r="DK34" s="104"/>
      <c r="DL34" s="178"/>
      <c r="DM34" s="104"/>
      <c r="DN34" s="104"/>
      <c r="DO34" s="103"/>
      <c r="DP34" s="104"/>
      <c r="DQ34" s="104"/>
      <c r="DR34" s="103"/>
      <c r="DS34" s="104"/>
      <c r="DT34" s="104"/>
      <c r="DU34" s="103"/>
      <c r="DV34" s="104"/>
      <c r="DW34" s="104"/>
      <c r="DX34" s="103"/>
      <c r="DY34" s="104"/>
      <c r="DZ34" s="104"/>
      <c r="EA34" s="103"/>
      <c r="EB34" s="104"/>
      <c r="EC34" s="104"/>
      <c r="ED34" s="103"/>
      <c r="EF34" s="104"/>
      <c r="EG34" s="104"/>
      <c r="EH34" s="178"/>
      <c r="EI34" s="104"/>
      <c r="EJ34" s="104"/>
      <c r="EK34" s="103"/>
      <c r="EL34" s="104"/>
      <c r="EM34" s="104"/>
      <c r="EN34" s="103"/>
      <c r="EO34" s="104"/>
      <c r="EP34" s="104"/>
      <c r="EQ34" s="103"/>
      <c r="ER34" s="104"/>
      <c r="ES34" s="104"/>
      <c r="ET34" s="103"/>
      <c r="EU34" s="104"/>
      <c r="EV34" s="104"/>
      <c r="EW34" s="103"/>
      <c r="EX34" s="104"/>
      <c r="EY34" s="104"/>
      <c r="EZ34" s="103"/>
    </row>
    <row r="35" spans="4:156">
      <c r="D35" s="104"/>
      <c r="E35" s="104"/>
      <c r="F35" s="104"/>
      <c r="G35" s="104"/>
      <c r="H35" s="104"/>
      <c r="I35" s="104"/>
      <c r="J35" s="104"/>
      <c r="K35" s="104"/>
      <c r="L35" s="104"/>
      <c r="M35" s="104"/>
      <c r="N35" s="104"/>
      <c r="O35" s="104"/>
      <c r="P35" s="104"/>
      <c r="Q35" s="104"/>
      <c r="R35" s="104"/>
      <c r="S35" s="104"/>
      <c r="T35" s="104"/>
      <c r="U35" s="104"/>
      <c r="V35" s="104"/>
      <c r="W35" s="104"/>
      <c r="X35" s="104"/>
      <c r="Y35" s="178"/>
      <c r="Z35" s="104"/>
      <c r="AA35" s="104"/>
      <c r="AB35" s="104"/>
      <c r="AC35" s="104"/>
      <c r="AD35" s="104"/>
      <c r="AE35" s="104"/>
      <c r="AF35" s="104"/>
      <c r="AG35" s="104"/>
      <c r="AH35" s="104"/>
      <c r="AI35" s="104"/>
      <c r="AJ35" s="104"/>
      <c r="AK35" s="104"/>
      <c r="AL35" s="104"/>
      <c r="AM35" s="104"/>
      <c r="AN35" s="104"/>
      <c r="AO35" s="104"/>
      <c r="AP35" s="104"/>
      <c r="AQ35" s="104"/>
      <c r="AR35" s="104"/>
      <c r="AS35" s="104"/>
      <c r="AT35" s="178"/>
      <c r="AU35" s="178"/>
      <c r="AV35" s="104"/>
      <c r="AW35" s="104"/>
      <c r="AX35" s="104"/>
      <c r="AY35" s="104"/>
      <c r="AZ35" s="104"/>
      <c r="BA35" s="104"/>
      <c r="BB35" s="104"/>
      <c r="BC35" s="104"/>
      <c r="BD35" s="104"/>
      <c r="BE35" s="104"/>
      <c r="BF35" s="104"/>
      <c r="BG35" s="104"/>
      <c r="BH35" s="104"/>
      <c r="BI35" s="104"/>
      <c r="BJ35" s="104"/>
      <c r="BK35" s="104"/>
      <c r="BL35" s="104"/>
      <c r="BM35" s="104"/>
      <c r="BN35" s="104"/>
      <c r="BO35" s="104"/>
      <c r="BP35" s="178"/>
      <c r="BQ35" s="178"/>
      <c r="BR35" s="104"/>
      <c r="BS35" s="104"/>
      <c r="BT35" s="180"/>
      <c r="BU35" s="104"/>
      <c r="BV35" s="104"/>
      <c r="BW35" s="178"/>
      <c r="BX35" s="104"/>
      <c r="BY35" s="104"/>
      <c r="BZ35" s="178"/>
      <c r="CA35" s="104"/>
      <c r="CB35" s="104"/>
      <c r="CC35" s="178"/>
      <c r="CD35" s="104"/>
      <c r="CE35" s="104"/>
      <c r="CF35" s="178"/>
      <c r="CG35" s="104"/>
      <c r="CH35" s="104"/>
      <c r="CI35" s="178"/>
      <c r="CJ35" s="104"/>
      <c r="CK35" s="104"/>
      <c r="CL35" s="178"/>
      <c r="CM35" s="178"/>
      <c r="CN35" s="104"/>
      <c r="CO35" s="104"/>
      <c r="CP35" s="180"/>
      <c r="CQ35" s="104"/>
      <c r="CR35" s="104"/>
      <c r="CS35" s="178"/>
      <c r="CT35" s="104"/>
      <c r="CU35" s="104"/>
      <c r="CV35" s="178"/>
      <c r="CW35" s="104"/>
      <c r="CX35" s="104"/>
      <c r="CY35" s="178"/>
      <c r="CZ35" s="104"/>
      <c r="DA35" s="104"/>
      <c r="DB35" s="178"/>
      <c r="DC35" s="104"/>
      <c r="DD35" s="104"/>
      <c r="DE35" s="178"/>
      <c r="DF35" s="104"/>
      <c r="DG35" s="104"/>
      <c r="DH35" s="178"/>
      <c r="DJ35" s="104"/>
      <c r="DK35" s="104"/>
      <c r="DL35" s="180"/>
      <c r="DM35" s="104"/>
      <c r="DN35" s="104"/>
      <c r="DO35" s="178"/>
      <c r="DP35" s="104"/>
      <c r="DQ35" s="104"/>
      <c r="DR35" s="178"/>
      <c r="DS35" s="104"/>
      <c r="DT35" s="104"/>
      <c r="DU35" s="178"/>
      <c r="DV35" s="104"/>
      <c r="DW35" s="104"/>
      <c r="DX35" s="178"/>
      <c r="DY35" s="104"/>
      <c r="DZ35" s="104"/>
      <c r="EA35" s="178"/>
      <c r="EB35" s="104"/>
      <c r="EC35" s="104"/>
      <c r="ED35" s="178"/>
      <c r="EF35" s="104"/>
      <c r="EG35" s="104"/>
      <c r="EH35" s="180"/>
      <c r="EI35" s="104"/>
      <c r="EJ35" s="104"/>
      <c r="EK35" s="178"/>
      <c r="EL35" s="104"/>
      <c r="EM35" s="104"/>
      <c r="EN35" s="178"/>
      <c r="EO35" s="104"/>
      <c r="EP35" s="104"/>
      <c r="EQ35" s="178"/>
      <c r="ER35" s="104"/>
      <c r="ES35" s="104"/>
      <c r="ET35" s="178"/>
      <c r="EU35" s="104"/>
      <c r="EV35" s="104"/>
      <c r="EW35" s="178"/>
      <c r="EX35" s="104"/>
      <c r="EY35" s="104"/>
      <c r="EZ35" s="178"/>
    </row>
    <row r="36" spans="4:156">
      <c r="E36" s="181"/>
      <c r="F36" s="178"/>
      <c r="G36" s="19"/>
      <c r="H36" s="19"/>
      <c r="I36" s="103"/>
      <c r="J36" s="19"/>
      <c r="K36" s="19"/>
      <c r="L36" s="103"/>
      <c r="M36" s="19"/>
      <c r="N36" s="19"/>
      <c r="O36" s="103"/>
      <c r="P36" s="19"/>
      <c r="Q36" s="19"/>
      <c r="R36" s="103"/>
      <c r="S36" s="19"/>
      <c r="T36" s="19"/>
      <c r="U36" s="103"/>
      <c r="V36" s="19"/>
      <c r="W36" s="19"/>
      <c r="X36" s="103"/>
      <c r="Y36" s="103"/>
      <c r="AA36" s="181"/>
      <c r="AB36" s="178"/>
      <c r="AC36" s="19"/>
      <c r="AD36" s="19"/>
      <c r="AE36" s="103"/>
      <c r="AF36" s="19"/>
      <c r="AG36" s="19"/>
      <c r="AH36" s="103"/>
      <c r="AI36" s="19"/>
      <c r="AJ36" s="19"/>
      <c r="AK36" s="103"/>
      <c r="AL36" s="19"/>
      <c r="AM36" s="19"/>
      <c r="AN36" s="103"/>
      <c r="AO36" s="19"/>
      <c r="AP36" s="19"/>
      <c r="AQ36" s="103"/>
      <c r="AR36" s="19"/>
      <c r="AS36" s="19"/>
      <c r="AT36" s="103"/>
      <c r="AU36" s="103"/>
      <c r="AW36" s="181"/>
      <c r="AX36" s="178"/>
      <c r="AY36" s="19"/>
      <c r="AZ36" s="19"/>
      <c r="BA36" s="103"/>
      <c r="BB36" s="19"/>
      <c r="BC36" s="19"/>
      <c r="BD36" s="103"/>
      <c r="BE36" s="19"/>
      <c r="BF36" s="19"/>
      <c r="BG36" s="103"/>
      <c r="BH36" s="19"/>
      <c r="BI36" s="19"/>
      <c r="BJ36" s="103"/>
      <c r="BK36" s="19"/>
      <c r="BL36" s="19"/>
      <c r="BM36" s="103"/>
      <c r="BN36" s="19"/>
      <c r="BO36" s="181"/>
      <c r="BP36" s="103"/>
      <c r="BQ36" s="103"/>
      <c r="BS36" s="181"/>
      <c r="BT36" s="178"/>
      <c r="BU36" s="19"/>
      <c r="BV36" s="19"/>
      <c r="BW36" s="103"/>
      <c r="BX36" s="19"/>
      <c r="BY36" s="19"/>
      <c r="BZ36" s="103"/>
      <c r="CA36" s="19"/>
      <c r="CB36" s="19"/>
      <c r="CC36" s="103"/>
      <c r="CD36" s="19"/>
      <c r="CE36" s="19"/>
      <c r="CF36" s="103"/>
      <c r="CG36" s="19"/>
      <c r="CH36" s="19"/>
      <c r="CI36" s="103"/>
      <c r="CJ36" s="19"/>
      <c r="CK36" s="19"/>
      <c r="CL36" s="103"/>
      <c r="CM36" s="103"/>
      <c r="CO36" s="181"/>
      <c r="CP36" s="178"/>
      <c r="CQ36" s="19"/>
      <c r="CR36" s="19"/>
      <c r="CS36" s="103"/>
      <c r="CT36" s="19"/>
      <c r="CU36" s="19"/>
      <c r="CV36" s="103"/>
      <c r="CW36" s="19"/>
      <c r="CX36" s="19"/>
      <c r="CY36" s="103"/>
      <c r="CZ36" s="19"/>
      <c r="DA36" s="19"/>
      <c r="DB36" s="103"/>
      <c r="DC36" s="19"/>
      <c r="DD36" s="19"/>
      <c r="DE36" s="103"/>
      <c r="DF36" s="19"/>
      <c r="DG36" s="19"/>
      <c r="DH36" s="103"/>
      <c r="DK36" s="181"/>
      <c r="DL36" s="178"/>
      <c r="DM36" s="19"/>
      <c r="DN36" s="19"/>
      <c r="DO36" s="103"/>
      <c r="DP36" s="19"/>
      <c r="DQ36" s="19"/>
      <c r="DR36" s="103"/>
      <c r="DS36" s="19"/>
      <c r="DT36" s="19"/>
      <c r="DU36" s="103"/>
      <c r="DV36" s="19"/>
      <c r="DW36" s="19"/>
      <c r="DX36" s="103"/>
      <c r="DY36" s="19"/>
      <c r="DZ36" s="19"/>
      <c r="EA36" s="103"/>
      <c r="EB36" s="19"/>
      <c r="EC36" s="19"/>
      <c r="ED36" s="103"/>
      <c r="EG36" s="181"/>
      <c r="EH36" s="178"/>
      <c r="EI36" s="19"/>
      <c r="EJ36" s="19"/>
      <c r="EK36" s="103"/>
      <c r="EL36" s="19"/>
      <c r="EM36" s="19"/>
      <c r="EN36" s="103"/>
      <c r="EO36" s="19"/>
      <c r="EP36" s="19"/>
      <c r="EQ36" s="103"/>
      <c r="ER36" s="19"/>
      <c r="ES36" s="19"/>
      <c r="ET36" s="103"/>
      <c r="EU36" s="19"/>
      <c r="EV36" s="19"/>
      <c r="EW36" s="103"/>
      <c r="EX36" s="19"/>
      <c r="EY36" s="19"/>
      <c r="EZ36" s="103"/>
    </row>
    <row r="37" spans="4:156">
      <c r="E37" s="179"/>
      <c r="F37" s="180"/>
      <c r="G37" s="181"/>
      <c r="H37" s="181"/>
      <c r="I37" s="178"/>
      <c r="J37" s="181"/>
      <c r="K37" s="181"/>
      <c r="L37" s="178"/>
      <c r="M37" s="181"/>
      <c r="N37" s="181"/>
      <c r="O37" s="178"/>
      <c r="P37" s="181"/>
      <c r="Q37" s="181"/>
      <c r="R37" s="178"/>
      <c r="S37" s="181"/>
      <c r="T37" s="181"/>
      <c r="U37" s="178"/>
      <c r="V37" s="181"/>
      <c r="W37" s="181"/>
      <c r="X37" s="178"/>
      <c r="Y37" s="178"/>
      <c r="AA37" s="179"/>
      <c r="AB37" s="180"/>
      <c r="AC37" s="181"/>
      <c r="AD37" s="181"/>
      <c r="AE37" s="178"/>
      <c r="AF37" s="181"/>
      <c r="AG37" s="181"/>
      <c r="AH37" s="178"/>
      <c r="AI37" s="181"/>
      <c r="AJ37" s="181"/>
      <c r="AK37" s="178"/>
      <c r="AL37" s="181"/>
      <c r="AM37" s="181"/>
      <c r="AN37" s="178"/>
      <c r="AO37" s="181"/>
      <c r="AP37" s="181"/>
      <c r="AQ37" s="178"/>
      <c r="AR37" s="181"/>
      <c r="AS37" s="181"/>
      <c r="AT37" s="178"/>
      <c r="AU37" s="178"/>
      <c r="AW37" s="179"/>
      <c r="AX37" s="180"/>
      <c r="AY37" s="181"/>
      <c r="AZ37" s="181"/>
      <c r="BA37" s="178"/>
      <c r="BB37" s="181"/>
      <c r="BC37" s="181"/>
      <c r="BD37" s="178"/>
      <c r="BE37" s="181"/>
      <c r="BF37" s="181"/>
      <c r="BG37" s="178"/>
      <c r="BH37" s="181"/>
      <c r="BI37" s="181"/>
      <c r="BJ37" s="178"/>
      <c r="BK37" s="181"/>
      <c r="BL37" s="181"/>
      <c r="BM37" s="178"/>
      <c r="BN37" s="181"/>
      <c r="BO37" s="179"/>
      <c r="BP37" s="178"/>
      <c r="BQ37" s="178"/>
      <c r="BS37" s="179"/>
      <c r="BT37" s="180"/>
      <c r="BU37" s="181"/>
      <c r="BV37" s="181"/>
      <c r="BW37" s="178"/>
      <c r="BX37" s="181"/>
      <c r="BY37" s="181"/>
      <c r="BZ37" s="178"/>
      <c r="CA37" s="181"/>
      <c r="CB37" s="181"/>
      <c r="CC37" s="178"/>
      <c r="CD37" s="181"/>
      <c r="CE37" s="181"/>
      <c r="CF37" s="178"/>
      <c r="CG37" s="181"/>
      <c r="CH37" s="181"/>
      <c r="CI37" s="178"/>
      <c r="CJ37" s="181"/>
      <c r="CK37" s="181"/>
      <c r="CL37" s="178"/>
      <c r="CM37" s="178"/>
      <c r="CO37" s="179"/>
      <c r="CP37" s="180"/>
      <c r="CQ37" s="181"/>
      <c r="CR37" s="181"/>
      <c r="CS37" s="178"/>
      <c r="CT37" s="181"/>
      <c r="CU37" s="181"/>
      <c r="CV37" s="178"/>
      <c r="CW37" s="181"/>
      <c r="CX37" s="181"/>
      <c r="CY37" s="178"/>
      <c r="CZ37" s="181"/>
      <c r="DA37" s="181"/>
      <c r="DB37" s="178"/>
      <c r="DC37" s="181"/>
      <c r="DD37" s="181"/>
      <c r="DE37" s="178"/>
      <c r="DF37" s="181"/>
      <c r="DG37" s="181"/>
      <c r="DH37" s="178"/>
      <c r="DK37" s="179"/>
      <c r="DL37" s="180"/>
      <c r="DM37" s="181"/>
      <c r="DN37" s="181"/>
      <c r="DO37" s="178"/>
      <c r="DP37" s="181"/>
      <c r="DQ37" s="181"/>
      <c r="DR37" s="178"/>
      <c r="DS37" s="181"/>
      <c r="DT37" s="181"/>
      <c r="DU37" s="178"/>
      <c r="DV37" s="181"/>
      <c r="DW37" s="181"/>
      <c r="DX37" s="178"/>
      <c r="DY37" s="181"/>
      <c r="DZ37" s="181"/>
      <c r="EA37" s="178"/>
      <c r="EB37" s="181"/>
      <c r="EC37" s="181"/>
      <c r="ED37" s="178"/>
      <c r="EG37" s="179"/>
      <c r="EH37" s="180"/>
      <c r="EI37" s="181"/>
      <c r="EJ37" s="181"/>
      <c r="EK37" s="178"/>
      <c r="EL37" s="181"/>
      <c r="EM37" s="181"/>
      <c r="EN37" s="178"/>
      <c r="EO37" s="181"/>
      <c r="EP37" s="181"/>
      <c r="EQ37" s="178"/>
      <c r="ER37" s="181"/>
      <c r="ES37" s="181"/>
      <c r="ET37" s="178"/>
      <c r="EU37" s="181"/>
      <c r="EV37" s="181"/>
      <c r="EW37" s="178"/>
      <c r="EX37" s="181"/>
      <c r="EY37" s="181"/>
      <c r="EZ37" s="178"/>
    </row>
    <row r="38" spans="4:156">
      <c r="E38" s="181"/>
      <c r="F38" s="178"/>
      <c r="G38" s="19"/>
      <c r="H38" s="19"/>
      <c r="I38" s="103"/>
      <c r="J38" s="19"/>
      <c r="K38" s="19"/>
      <c r="L38" s="103"/>
      <c r="M38" s="19"/>
      <c r="N38" s="19"/>
      <c r="O38" s="103"/>
      <c r="P38" s="19"/>
      <c r="Q38" s="19"/>
      <c r="R38" s="103"/>
      <c r="S38" s="19"/>
      <c r="T38" s="19"/>
      <c r="U38" s="103"/>
      <c r="V38" s="19"/>
      <c r="W38" s="19"/>
      <c r="X38" s="103"/>
      <c r="Y38" s="103"/>
      <c r="AA38" s="181"/>
      <c r="AB38" s="178"/>
      <c r="AC38" s="19"/>
      <c r="AD38" s="19"/>
      <c r="AE38" s="103"/>
      <c r="AF38" s="19"/>
      <c r="AG38" s="19"/>
      <c r="AH38" s="103"/>
      <c r="AI38" s="19"/>
      <c r="AJ38" s="19"/>
      <c r="AK38" s="103"/>
      <c r="AL38" s="19"/>
      <c r="AM38" s="19"/>
      <c r="AN38" s="103"/>
      <c r="AO38" s="19"/>
      <c r="AP38" s="19"/>
      <c r="AQ38" s="103"/>
      <c r="AR38" s="19"/>
      <c r="AS38" s="19"/>
      <c r="AT38" s="103"/>
      <c r="AU38" s="103"/>
      <c r="AW38" s="181"/>
      <c r="AX38" s="178"/>
      <c r="AY38" s="19"/>
      <c r="AZ38" s="19"/>
      <c r="BA38" s="103"/>
      <c r="BB38" s="19"/>
      <c r="BC38" s="19"/>
      <c r="BD38" s="103"/>
      <c r="BE38" s="19"/>
      <c r="BF38" s="19"/>
      <c r="BG38" s="103"/>
      <c r="BH38" s="19"/>
      <c r="BI38" s="19"/>
      <c r="BJ38" s="103"/>
      <c r="BK38" s="19"/>
      <c r="BL38" s="19"/>
      <c r="BM38" s="103"/>
      <c r="BN38" s="19"/>
      <c r="BO38" s="181"/>
      <c r="BP38" s="103"/>
      <c r="BQ38" s="103"/>
      <c r="BS38" s="181"/>
      <c r="BT38" s="178"/>
      <c r="BU38" s="19"/>
      <c r="BV38" s="19"/>
      <c r="BW38" s="103"/>
      <c r="BX38" s="19"/>
      <c r="BY38" s="19"/>
      <c r="BZ38" s="103"/>
      <c r="CA38" s="19"/>
      <c r="CB38" s="19"/>
      <c r="CC38" s="103"/>
      <c r="CD38" s="19"/>
      <c r="CE38" s="19"/>
      <c r="CF38" s="103"/>
      <c r="CG38" s="19"/>
      <c r="CH38" s="19"/>
      <c r="CI38" s="103"/>
      <c r="CJ38" s="19"/>
      <c r="CK38" s="19"/>
      <c r="CL38" s="103"/>
      <c r="CM38" s="103"/>
      <c r="CO38" s="181"/>
      <c r="CP38" s="178"/>
      <c r="CQ38" s="19"/>
      <c r="CR38" s="19"/>
      <c r="CS38" s="103"/>
      <c r="CT38" s="19"/>
      <c r="CU38" s="19"/>
      <c r="CV38" s="103"/>
      <c r="CW38" s="19"/>
      <c r="CX38" s="19"/>
      <c r="CY38" s="103"/>
      <c r="CZ38" s="19"/>
      <c r="DA38" s="19"/>
      <c r="DB38" s="103"/>
      <c r="DC38" s="19"/>
      <c r="DD38" s="19"/>
      <c r="DE38" s="103"/>
      <c r="DF38" s="19"/>
      <c r="DG38" s="19"/>
      <c r="DH38" s="103"/>
      <c r="DK38" s="181"/>
      <c r="DL38" s="178"/>
      <c r="DM38" s="19"/>
      <c r="DN38" s="19"/>
      <c r="DO38" s="103"/>
      <c r="DP38" s="19"/>
      <c r="DQ38" s="19"/>
      <c r="DR38" s="103"/>
      <c r="DS38" s="19"/>
      <c r="DT38" s="19"/>
      <c r="DU38" s="103"/>
      <c r="DV38" s="19"/>
      <c r="DW38" s="19"/>
      <c r="DX38" s="103"/>
      <c r="DY38" s="19"/>
      <c r="DZ38" s="19"/>
      <c r="EA38" s="103"/>
      <c r="EB38" s="19"/>
      <c r="EC38" s="19"/>
      <c r="ED38" s="103"/>
      <c r="EG38" s="181"/>
      <c r="EH38" s="178"/>
      <c r="EI38" s="19"/>
      <c r="EJ38" s="19"/>
      <c r="EK38" s="103"/>
      <c r="EL38" s="19"/>
      <c r="EM38" s="19"/>
      <c r="EN38" s="103"/>
      <c r="EO38" s="19"/>
      <c r="EP38" s="19"/>
      <c r="EQ38" s="103"/>
      <c r="ER38" s="19"/>
      <c r="ES38" s="19"/>
      <c r="ET38" s="103"/>
      <c r="EU38" s="19"/>
      <c r="EV38" s="19"/>
      <c r="EW38" s="103"/>
      <c r="EX38" s="19"/>
      <c r="EY38" s="19"/>
      <c r="EZ38" s="103"/>
    </row>
    <row r="39" spans="4:156">
      <c r="E39" s="179"/>
      <c r="F39" s="180"/>
      <c r="G39" s="181"/>
      <c r="H39" s="181"/>
      <c r="I39" s="178"/>
      <c r="J39" s="181"/>
      <c r="K39" s="181"/>
      <c r="L39" s="178"/>
      <c r="M39" s="181"/>
      <c r="N39" s="181"/>
      <c r="O39" s="178"/>
      <c r="P39" s="181"/>
      <c r="Q39" s="181"/>
      <c r="R39" s="178"/>
      <c r="S39" s="181"/>
      <c r="T39" s="181"/>
      <c r="U39" s="178"/>
      <c r="V39" s="181"/>
      <c r="W39" s="181"/>
      <c r="X39" s="178"/>
      <c r="Y39" s="178"/>
      <c r="AA39" s="179"/>
      <c r="AB39" s="180"/>
      <c r="AC39" s="181"/>
      <c r="AD39" s="181"/>
      <c r="AE39" s="178"/>
      <c r="AF39" s="181"/>
      <c r="AG39" s="181"/>
      <c r="AH39" s="178"/>
      <c r="AI39" s="181"/>
      <c r="AJ39" s="181"/>
      <c r="AK39" s="178"/>
      <c r="AL39" s="181"/>
      <c r="AM39" s="181"/>
      <c r="AN39" s="178"/>
      <c r="AO39" s="181"/>
      <c r="AP39" s="181"/>
      <c r="AQ39" s="178"/>
      <c r="AR39" s="181"/>
      <c r="AS39" s="181"/>
      <c r="AT39" s="178"/>
      <c r="AU39" s="178"/>
      <c r="AW39" s="179"/>
      <c r="AX39" s="180"/>
      <c r="AY39" s="181"/>
      <c r="AZ39" s="181"/>
      <c r="BA39" s="178"/>
      <c r="BB39" s="181"/>
      <c r="BC39" s="181"/>
      <c r="BD39" s="178"/>
      <c r="BE39" s="181"/>
      <c r="BF39" s="181"/>
      <c r="BG39" s="178"/>
      <c r="BH39" s="181"/>
      <c r="BI39" s="181"/>
      <c r="BJ39" s="178"/>
      <c r="BK39" s="181"/>
      <c r="BL39" s="181"/>
      <c r="BM39" s="178"/>
      <c r="BN39" s="181"/>
      <c r="BO39" s="179"/>
      <c r="BP39" s="178"/>
      <c r="BQ39" s="178"/>
      <c r="BS39" s="179"/>
      <c r="BT39" s="180"/>
      <c r="BU39" s="181"/>
      <c r="BV39" s="181"/>
      <c r="BW39" s="178"/>
      <c r="BX39" s="181"/>
      <c r="BY39" s="181"/>
      <c r="BZ39" s="178"/>
      <c r="CA39" s="181"/>
      <c r="CB39" s="181"/>
      <c r="CC39" s="178"/>
      <c r="CD39" s="181"/>
      <c r="CE39" s="181"/>
      <c r="CF39" s="178"/>
      <c r="CG39" s="181"/>
      <c r="CH39" s="181"/>
      <c r="CI39" s="178"/>
      <c r="CJ39" s="181"/>
      <c r="CK39" s="181"/>
      <c r="CL39" s="178"/>
      <c r="CM39" s="178"/>
      <c r="CO39" s="179"/>
      <c r="CP39" s="180"/>
      <c r="CQ39" s="181"/>
      <c r="CR39" s="181"/>
      <c r="CS39" s="178"/>
      <c r="CT39" s="181"/>
      <c r="CU39" s="181"/>
      <c r="CV39" s="178"/>
      <c r="CW39" s="181"/>
      <c r="CX39" s="181"/>
      <c r="CY39" s="178"/>
      <c r="CZ39" s="181"/>
      <c r="DA39" s="181"/>
      <c r="DB39" s="178"/>
      <c r="DC39" s="181"/>
      <c r="DD39" s="181"/>
      <c r="DE39" s="178"/>
      <c r="DF39" s="181"/>
      <c r="DG39" s="181"/>
      <c r="DH39" s="178"/>
      <c r="DK39" s="179"/>
      <c r="DL39" s="180"/>
      <c r="DM39" s="181"/>
      <c r="DN39" s="181"/>
      <c r="DO39" s="178"/>
      <c r="DP39" s="181"/>
      <c r="DQ39" s="181"/>
      <c r="DR39" s="178"/>
      <c r="DS39" s="181"/>
      <c r="DT39" s="181"/>
      <c r="DU39" s="178"/>
      <c r="DV39" s="181"/>
      <c r="DW39" s="181"/>
      <c r="DX39" s="178"/>
      <c r="DY39" s="181"/>
      <c r="DZ39" s="181"/>
      <c r="EA39" s="178"/>
      <c r="EB39" s="181"/>
      <c r="EC39" s="181"/>
      <c r="ED39" s="178"/>
      <c r="EG39" s="179"/>
      <c r="EH39" s="180"/>
      <c r="EI39" s="181"/>
      <c r="EJ39" s="181"/>
      <c r="EK39" s="178"/>
      <c r="EL39" s="181"/>
      <c r="EM39" s="181"/>
      <c r="EN39" s="178"/>
      <c r="EO39" s="181"/>
      <c r="EP39" s="181"/>
      <c r="EQ39" s="178"/>
      <c r="ER39" s="181"/>
      <c r="ES39" s="181"/>
      <c r="ET39" s="178"/>
      <c r="EU39" s="181"/>
      <c r="EV39" s="181"/>
      <c r="EW39" s="178"/>
      <c r="EX39" s="181"/>
      <c r="EY39" s="181"/>
      <c r="EZ39" s="178"/>
    </row>
    <row r="40" spans="4:156">
      <c r="E40" s="181"/>
      <c r="F40" s="178"/>
      <c r="G40" s="19"/>
      <c r="H40" s="19"/>
      <c r="I40" s="103"/>
      <c r="J40" s="19"/>
      <c r="K40" s="19"/>
      <c r="L40" s="103"/>
      <c r="M40" s="19"/>
      <c r="N40" s="19"/>
      <c r="O40" s="103"/>
      <c r="P40" s="19"/>
      <c r="Q40" s="19"/>
      <c r="R40" s="103"/>
      <c r="S40" s="19"/>
      <c r="T40" s="19"/>
      <c r="U40" s="103"/>
      <c r="V40" s="19"/>
      <c r="W40" s="19"/>
      <c r="X40" s="103"/>
      <c r="Y40" s="103"/>
      <c r="AA40" s="181"/>
      <c r="AB40" s="178"/>
      <c r="AC40" s="19"/>
      <c r="AD40" s="19"/>
      <c r="AE40" s="103"/>
      <c r="AF40" s="19"/>
      <c r="AG40" s="19"/>
      <c r="AH40" s="103"/>
      <c r="AI40" s="19"/>
      <c r="AJ40" s="19"/>
      <c r="AK40" s="103"/>
      <c r="AL40" s="19"/>
      <c r="AM40" s="19"/>
      <c r="AN40" s="103"/>
      <c r="AO40" s="19"/>
      <c r="AP40" s="19"/>
      <c r="AQ40" s="103"/>
      <c r="AR40" s="19"/>
      <c r="AS40" s="19"/>
      <c r="AT40" s="103"/>
      <c r="AU40" s="103"/>
      <c r="AW40" s="181"/>
      <c r="AX40" s="178"/>
      <c r="AY40" s="19"/>
      <c r="AZ40" s="19"/>
      <c r="BA40" s="103"/>
      <c r="BB40" s="19"/>
      <c r="BC40" s="19"/>
      <c r="BD40" s="103"/>
      <c r="BE40" s="19"/>
      <c r="BF40" s="19"/>
      <c r="BG40" s="103"/>
      <c r="BH40" s="19"/>
      <c r="BI40" s="19"/>
      <c r="BJ40" s="103"/>
      <c r="BK40" s="19"/>
      <c r="BL40" s="19"/>
      <c r="BM40" s="103"/>
      <c r="BN40" s="19"/>
      <c r="BO40" s="181"/>
      <c r="BP40" s="103"/>
      <c r="BQ40" s="103"/>
      <c r="BS40" s="181"/>
      <c r="BT40" s="178"/>
      <c r="BU40" s="19"/>
      <c r="BV40" s="19"/>
      <c r="BW40" s="103"/>
      <c r="BX40" s="19"/>
      <c r="BY40" s="19"/>
      <c r="BZ40" s="103"/>
      <c r="CA40" s="19"/>
      <c r="CB40" s="19"/>
      <c r="CC40" s="103"/>
      <c r="CD40" s="19"/>
      <c r="CE40" s="19"/>
      <c r="CF40" s="103"/>
      <c r="CG40" s="19"/>
      <c r="CH40" s="19"/>
      <c r="CI40" s="103"/>
      <c r="CJ40" s="19"/>
      <c r="CK40" s="19"/>
      <c r="CL40" s="103"/>
      <c r="CM40" s="103"/>
      <c r="CO40" s="181"/>
      <c r="CP40" s="178"/>
      <c r="CQ40" s="19"/>
      <c r="CR40" s="19"/>
      <c r="CS40" s="103"/>
      <c r="CT40" s="19"/>
      <c r="CU40" s="19"/>
      <c r="CV40" s="103"/>
      <c r="CW40" s="19"/>
      <c r="CX40" s="19"/>
      <c r="CY40" s="103"/>
      <c r="CZ40" s="19"/>
      <c r="DA40" s="19"/>
      <c r="DB40" s="103"/>
      <c r="DC40" s="19"/>
      <c r="DD40" s="19"/>
      <c r="DE40" s="103"/>
      <c r="DF40" s="19"/>
      <c r="DG40" s="19"/>
      <c r="DH40" s="103"/>
      <c r="DK40" s="181"/>
      <c r="DL40" s="178"/>
      <c r="DM40" s="19"/>
      <c r="DN40" s="19"/>
      <c r="DO40" s="103"/>
      <c r="DP40" s="19"/>
      <c r="DQ40" s="19"/>
      <c r="DR40" s="103"/>
      <c r="DS40" s="19"/>
      <c r="DT40" s="19"/>
      <c r="DU40" s="103"/>
      <c r="DV40" s="19"/>
      <c r="DW40" s="19"/>
      <c r="DX40" s="103"/>
      <c r="DY40" s="19"/>
      <c r="DZ40" s="19"/>
      <c r="EA40" s="103"/>
      <c r="EB40" s="19"/>
      <c r="EC40" s="19"/>
      <c r="ED40" s="103"/>
      <c r="EG40" s="181"/>
      <c r="EH40" s="178"/>
      <c r="EI40" s="19"/>
      <c r="EJ40" s="19"/>
      <c r="EK40" s="103"/>
      <c r="EL40" s="19"/>
      <c r="EM40" s="19"/>
      <c r="EN40" s="103"/>
      <c r="EO40" s="19"/>
      <c r="EP40" s="19"/>
      <c r="EQ40" s="103"/>
      <c r="ER40" s="19"/>
      <c r="ES40" s="19"/>
      <c r="ET40" s="103"/>
      <c r="EU40" s="19"/>
      <c r="EV40" s="19"/>
      <c r="EW40" s="103"/>
      <c r="EX40" s="19"/>
      <c r="EY40" s="19"/>
      <c r="EZ40" s="103"/>
    </row>
    <row r="41" spans="4:156">
      <c r="E41" s="179"/>
      <c r="F41" s="180"/>
      <c r="G41" s="181"/>
      <c r="H41" s="181"/>
      <c r="I41" s="178"/>
      <c r="J41" s="181"/>
      <c r="K41" s="181"/>
      <c r="L41" s="178"/>
      <c r="M41" s="181"/>
      <c r="N41" s="181"/>
      <c r="O41" s="178"/>
      <c r="P41" s="181"/>
      <c r="Q41" s="181"/>
      <c r="R41" s="178"/>
      <c r="S41" s="181"/>
      <c r="T41" s="181"/>
      <c r="U41" s="178"/>
      <c r="V41" s="181"/>
      <c r="W41" s="181"/>
      <c r="X41" s="178"/>
      <c r="Y41" s="178"/>
      <c r="AA41" s="179"/>
      <c r="AB41" s="180"/>
      <c r="AC41" s="181"/>
      <c r="AD41" s="181"/>
      <c r="AE41" s="178"/>
      <c r="AF41" s="181"/>
      <c r="AG41" s="181"/>
      <c r="AH41" s="178"/>
      <c r="AI41" s="181"/>
      <c r="AJ41" s="181"/>
      <c r="AK41" s="178"/>
      <c r="AL41" s="181"/>
      <c r="AM41" s="181"/>
      <c r="AN41" s="178"/>
      <c r="AO41" s="181"/>
      <c r="AP41" s="181"/>
      <c r="AQ41" s="178"/>
      <c r="AR41" s="181"/>
      <c r="AS41" s="181"/>
      <c r="AT41" s="178"/>
      <c r="AU41" s="178"/>
      <c r="AW41" s="179"/>
      <c r="AX41" s="180"/>
      <c r="AY41" s="181"/>
      <c r="AZ41" s="181"/>
      <c r="BA41" s="178"/>
      <c r="BB41" s="181"/>
      <c r="BC41" s="181"/>
      <c r="BD41" s="178"/>
      <c r="BE41" s="181"/>
      <c r="BF41" s="181"/>
      <c r="BG41" s="178"/>
      <c r="BH41" s="181"/>
      <c r="BI41" s="181"/>
      <c r="BJ41" s="178"/>
      <c r="BK41" s="181"/>
      <c r="BL41" s="181"/>
      <c r="BM41" s="178"/>
      <c r="BN41" s="181"/>
      <c r="BO41" s="179"/>
      <c r="BP41" s="178"/>
      <c r="BQ41" s="178"/>
      <c r="BS41" s="179"/>
      <c r="BT41" s="180"/>
      <c r="BU41" s="181"/>
      <c r="BV41" s="181"/>
      <c r="BW41" s="178"/>
      <c r="BX41" s="181"/>
      <c r="BY41" s="181"/>
      <c r="BZ41" s="178"/>
      <c r="CA41" s="181"/>
      <c r="CB41" s="181"/>
      <c r="CC41" s="178"/>
      <c r="CD41" s="181"/>
      <c r="CE41" s="181"/>
      <c r="CF41" s="178"/>
      <c r="CG41" s="181"/>
      <c r="CH41" s="181"/>
      <c r="CI41" s="178"/>
      <c r="CJ41" s="181"/>
      <c r="CK41" s="181"/>
      <c r="CL41" s="178"/>
      <c r="CM41" s="178"/>
      <c r="CO41" s="179"/>
      <c r="CP41" s="180"/>
      <c r="CQ41" s="181"/>
      <c r="CR41" s="181"/>
      <c r="CS41" s="178"/>
      <c r="CT41" s="181"/>
      <c r="CU41" s="181"/>
      <c r="CV41" s="178"/>
      <c r="CW41" s="181"/>
      <c r="CX41" s="181"/>
      <c r="CY41" s="178"/>
      <c r="CZ41" s="181"/>
      <c r="DA41" s="181"/>
      <c r="DB41" s="178"/>
      <c r="DC41" s="181"/>
      <c r="DD41" s="181"/>
      <c r="DE41" s="178"/>
      <c r="DF41" s="181"/>
      <c r="DG41" s="181"/>
      <c r="DH41" s="178"/>
      <c r="DK41" s="179"/>
      <c r="DL41" s="180"/>
      <c r="DM41" s="181"/>
      <c r="DN41" s="181"/>
      <c r="DO41" s="178"/>
      <c r="DP41" s="181"/>
      <c r="DQ41" s="181"/>
      <c r="DR41" s="178"/>
      <c r="DS41" s="181"/>
      <c r="DT41" s="181"/>
      <c r="DU41" s="178"/>
      <c r="DV41" s="181"/>
      <c r="DW41" s="181"/>
      <c r="DX41" s="178"/>
      <c r="DY41" s="181"/>
      <c r="DZ41" s="181"/>
      <c r="EA41" s="178"/>
      <c r="EB41" s="181"/>
      <c r="EC41" s="181"/>
      <c r="ED41" s="178"/>
      <c r="EG41" s="179"/>
      <c r="EH41" s="180"/>
      <c r="EI41" s="181"/>
      <c r="EJ41" s="181"/>
      <c r="EK41" s="178"/>
      <c r="EL41" s="181"/>
      <c r="EM41" s="181"/>
      <c r="EN41" s="178"/>
      <c r="EO41" s="181"/>
      <c r="EP41" s="181"/>
      <c r="EQ41" s="178"/>
      <c r="ER41" s="181"/>
      <c r="ES41" s="181"/>
      <c r="ET41" s="178"/>
      <c r="EU41" s="181"/>
      <c r="EV41" s="181"/>
      <c r="EW41" s="178"/>
      <c r="EX41" s="181"/>
      <c r="EY41" s="181"/>
      <c r="EZ41" s="178"/>
    </row>
    <row r="42" spans="4:156">
      <c r="E42" s="181"/>
      <c r="F42" s="178"/>
      <c r="G42" s="19"/>
      <c r="H42" s="19"/>
      <c r="I42" s="103"/>
      <c r="J42" s="19"/>
      <c r="K42" s="19"/>
      <c r="L42" s="103"/>
      <c r="M42" s="19"/>
      <c r="N42" s="19"/>
      <c r="O42" s="103"/>
      <c r="P42" s="19"/>
      <c r="Q42" s="19"/>
      <c r="R42" s="103"/>
      <c r="S42" s="19"/>
      <c r="T42" s="19"/>
      <c r="U42" s="103"/>
      <c r="V42" s="19"/>
      <c r="W42" s="19"/>
      <c r="X42" s="103"/>
      <c r="Y42" s="103"/>
      <c r="AA42" s="181"/>
      <c r="AB42" s="178"/>
      <c r="AC42" s="19"/>
      <c r="AD42" s="19"/>
      <c r="AE42" s="103"/>
      <c r="AF42" s="19"/>
      <c r="AG42" s="19"/>
      <c r="AH42" s="103"/>
      <c r="AI42" s="19"/>
      <c r="AJ42" s="19"/>
      <c r="AK42" s="103"/>
      <c r="AL42" s="19"/>
      <c r="AM42" s="19"/>
      <c r="AN42" s="103"/>
      <c r="AO42" s="19"/>
      <c r="AP42" s="19"/>
      <c r="AQ42" s="103"/>
      <c r="AR42" s="19"/>
      <c r="AS42" s="19"/>
      <c r="AT42" s="103"/>
      <c r="AU42" s="103"/>
      <c r="AW42" s="181"/>
      <c r="AX42" s="178"/>
      <c r="AY42" s="19"/>
      <c r="AZ42" s="19"/>
      <c r="BA42" s="103"/>
      <c r="BB42" s="19"/>
      <c r="BC42" s="19"/>
      <c r="BD42" s="103"/>
      <c r="BE42" s="19"/>
      <c r="BF42" s="19"/>
      <c r="BG42" s="103"/>
      <c r="BH42" s="19"/>
      <c r="BI42" s="19"/>
      <c r="BJ42" s="103"/>
      <c r="BK42" s="19"/>
      <c r="BL42" s="19"/>
      <c r="BM42" s="103"/>
      <c r="BN42" s="19"/>
      <c r="BO42" s="181"/>
      <c r="BP42" s="103"/>
      <c r="BQ42" s="103"/>
      <c r="BS42" s="181"/>
      <c r="BT42" s="178"/>
      <c r="BU42" s="19"/>
      <c r="BV42" s="19"/>
      <c r="BW42" s="103"/>
      <c r="BX42" s="19"/>
      <c r="BY42" s="19"/>
      <c r="BZ42" s="103"/>
      <c r="CA42" s="19"/>
      <c r="CB42" s="19"/>
      <c r="CC42" s="103"/>
      <c r="CD42" s="19"/>
      <c r="CE42" s="19"/>
      <c r="CF42" s="103"/>
      <c r="CG42" s="19"/>
      <c r="CH42" s="19"/>
      <c r="CI42" s="103"/>
      <c r="CJ42" s="19"/>
      <c r="CK42" s="19"/>
      <c r="CL42" s="103"/>
      <c r="CM42" s="103"/>
      <c r="CO42" s="181"/>
      <c r="CP42" s="178"/>
      <c r="CQ42" s="19"/>
      <c r="CR42" s="19"/>
      <c r="CS42" s="103"/>
      <c r="CT42" s="19"/>
      <c r="CU42" s="19"/>
      <c r="CV42" s="103"/>
      <c r="CW42" s="19"/>
      <c r="CX42" s="19"/>
      <c r="CY42" s="103"/>
      <c r="CZ42" s="19"/>
      <c r="DA42" s="19"/>
      <c r="DB42" s="103"/>
      <c r="DC42" s="19"/>
      <c r="DD42" s="19"/>
      <c r="DE42" s="103"/>
      <c r="DF42" s="19"/>
      <c r="DG42" s="19"/>
      <c r="DH42" s="103"/>
      <c r="DK42" s="181"/>
      <c r="DL42" s="178"/>
      <c r="DM42" s="19"/>
      <c r="DN42" s="19"/>
      <c r="DO42" s="103"/>
      <c r="DP42" s="19"/>
      <c r="DQ42" s="19"/>
      <c r="DR42" s="103"/>
      <c r="DS42" s="19"/>
      <c r="DT42" s="19"/>
      <c r="DU42" s="103"/>
      <c r="DV42" s="19"/>
      <c r="DW42" s="19"/>
      <c r="DX42" s="103"/>
      <c r="DY42" s="19"/>
      <c r="DZ42" s="19"/>
      <c r="EA42" s="103"/>
      <c r="EB42" s="19"/>
      <c r="EC42" s="19"/>
      <c r="ED42" s="103"/>
      <c r="EG42" s="181"/>
      <c r="EH42" s="178"/>
      <c r="EI42" s="19"/>
      <c r="EJ42" s="19"/>
      <c r="EK42" s="103"/>
      <c r="EL42" s="19"/>
      <c r="EM42" s="19"/>
      <c r="EN42" s="103"/>
      <c r="EO42" s="19"/>
      <c r="EP42" s="19"/>
      <c r="EQ42" s="103"/>
      <c r="ER42" s="19"/>
      <c r="ES42" s="19"/>
      <c r="ET42" s="103"/>
      <c r="EU42" s="19"/>
      <c r="EV42" s="19"/>
      <c r="EW42" s="103"/>
      <c r="EX42" s="19"/>
      <c r="EY42" s="19"/>
      <c r="EZ42" s="103"/>
    </row>
    <row r="43" spans="4:156">
      <c r="E43" s="179"/>
      <c r="F43" s="180"/>
      <c r="G43" s="181"/>
      <c r="H43" s="181"/>
      <c r="I43" s="178"/>
      <c r="J43" s="181"/>
      <c r="K43" s="181"/>
      <c r="L43" s="178"/>
      <c r="M43" s="181"/>
      <c r="N43" s="181"/>
      <c r="O43" s="178"/>
      <c r="P43" s="181"/>
      <c r="Q43" s="181"/>
      <c r="R43" s="178"/>
      <c r="S43" s="181"/>
      <c r="T43" s="181"/>
      <c r="U43" s="178"/>
      <c r="V43" s="181"/>
      <c r="W43" s="181"/>
      <c r="X43" s="178"/>
      <c r="Y43" s="178"/>
      <c r="AA43" s="179"/>
      <c r="AB43" s="180"/>
      <c r="AC43" s="181"/>
      <c r="AD43" s="181"/>
      <c r="AE43" s="178"/>
      <c r="AF43" s="181"/>
      <c r="AG43" s="181"/>
      <c r="AH43" s="178"/>
      <c r="AI43" s="181"/>
      <c r="AJ43" s="181"/>
      <c r="AK43" s="178"/>
      <c r="AL43" s="181"/>
      <c r="AM43" s="181"/>
      <c r="AN43" s="178"/>
      <c r="AO43" s="181"/>
      <c r="AP43" s="181"/>
      <c r="AQ43" s="178"/>
      <c r="AR43" s="181"/>
      <c r="AS43" s="181"/>
      <c r="AT43" s="178"/>
      <c r="AU43" s="178"/>
      <c r="AW43" s="179"/>
      <c r="AX43" s="180"/>
      <c r="AY43" s="181"/>
      <c r="AZ43" s="181"/>
      <c r="BA43" s="178"/>
      <c r="BB43" s="181"/>
      <c r="BC43" s="181"/>
      <c r="BD43" s="178"/>
      <c r="BE43" s="181"/>
      <c r="BF43" s="181"/>
      <c r="BG43" s="178"/>
      <c r="BH43" s="181"/>
      <c r="BI43" s="181"/>
      <c r="BJ43" s="178"/>
      <c r="BK43" s="181"/>
      <c r="BL43" s="181"/>
      <c r="BM43" s="178"/>
      <c r="BN43" s="181"/>
      <c r="BO43" s="179"/>
      <c r="BP43" s="178"/>
      <c r="BQ43" s="178"/>
      <c r="BS43" s="179"/>
      <c r="BT43" s="180"/>
      <c r="BU43" s="181"/>
      <c r="BV43" s="181"/>
      <c r="BW43" s="178"/>
      <c r="BX43" s="181"/>
      <c r="BY43" s="181"/>
      <c r="BZ43" s="178"/>
      <c r="CA43" s="181"/>
      <c r="CB43" s="181"/>
      <c r="CC43" s="178"/>
      <c r="CD43" s="181"/>
      <c r="CE43" s="181"/>
      <c r="CF43" s="178"/>
      <c r="CG43" s="181"/>
      <c r="CH43" s="181"/>
      <c r="CI43" s="178"/>
      <c r="CJ43" s="181"/>
      <c r="CK43" s="181"/>
      <c r="CL43" s="178"/>
      <c r="CM43" s="178"/>
      <c r="CO43" s="179"/>
      <c r="CP43" s="180"/>
      <c r="CQ43" s="181"/>
      <c r="CR43" s="181"/>
      <c r="CS43" s="178"/>
      <c r="CT43" s="181"/>
      <c r="CU43" s="181"/>
      <c r="CV43" s="178"/>
      <c r="CW43" s="181"/>
      <c r="CX43" s="181"/>
      <c r="CY43" s="178"/>
      <c r="CZ43" s="181"/>
      <c r="DA43" s="181"/>
      <c r="DB43" s="178"/>
      <c r="DC43" s="181"/>
      <c r="DD43" s="181"/>
      <c r="DE43" s="178"/>
      <c r="DF43" s="181"/>
      <c r="DG43" s="181"/>
      <c r="DH43" s="178"/>
      <c r="DK43" s="179"/>
      <c r="DL43" s="180"/>
      <c r="DM43" s="181"/>
      <c r="DN43" s="181"/>
      <c r="DO43" s="178"/>
      <c r="DP43" s="181"/>
      <c r="DQ43" s="181"/>
      <c r="DR43" s="178"/>
      <c r="DS43" s="181"/>
      <c r="DT43" s="181"/>
      <c r="DU43" s="178"/>
      <c r="DV43" s="181"/>
      <c r="DW43" s="181"/>
      <c r="DX43" s="178"/>
      <c r="DY43" s="181"/>
      <c r="DZ43" s="181"/>
      <c r="EA43" s="178"/>
      <c r="EB43" s="181"/>
      <c r="EC43" s="181"/>
      <c r="ED43" s="178"/>
      <c r="EG43" s="179"/>
      <c r="EH43" s="180"/>
      <c r="EI43" s="181"/>
      <c r="EJ43" s="181"/>
      <c r="EK43" s="178"/>
      <c r="EL43" s="181"/>
      <c r="EM43" s="181"/>
      <c r="EN43" s="178"/>
      <c r="EO43" s="181"/>
      <c r="EP43" s="181"/>
      <c r="EQ43" s="178"/>
      <c r="ER43" s="181"/>
      <c r="ES43" s="181"/>
      <c r="ET43" s="178"/>
      <c r="EU43" s="181"/>
      <c r="EV43" s="181"/>
      <c r="EW43" s="178"/>
      <c r="EX43" s="181"/>
      <c r="EY43" s="181"/>
      <c r="EZ43" s="178"/>
    </row>
    <row r="44" spans="4:156">
      <c r="E44" s="181"/>
      <c r="F44" s="178"/>
      <c r="G44" s="19"/>
      <c r="H44" s="19"/>
      <c r="I44" s="103"/>
      <c r="J44" s="19"/>
      <c r="K44" s="19"/>
      <c r="L44" s="103"/>
      <c r="M44" s="19"/>
      <c r="N44" s="19"/>
      <c r="O44" s="103"/>
      <c r="P44" s="19"/>
      <c r="Q44" s="19"/>
      <c r="R44" s="103"/>
      <c r="S44" s="19"/>
      <c r="T44" s="19"/>
      <c r="U44" s="103"/>
      <c r="V44" s="19"/>
      <c r="W44" s="19"/>
      <c r="X44" s="103"/>
      <c r="Y44" s="103"/>
      <c r="AA44" s="181"/>
      <c r="AB44" s="178"/>
      <c r="AC44" s="19"/>
      <c r="AD44" s="19"/>
      <c r="AE44" s="103"/>
      <c r="AF44" s="19"/>
      <c r="AG44" s="19"/>
      <c r="AH44" s="103"/>
      <c r="AI44" s="19"/>
      <c r="AJ44" s="19"/>
      <c r="AK44" s="103"/>
      <c r="AL44" s="19"/>
      <c r="AM44" s="19"/>
      <c r="AN44" s="103"/>
      <c r="AO44" s="19"/>
      <c r="AP44" s="19"/>
      <c r="AQ44" s="103"/>
      <c r="AR44" s="19"/>
      <c r="AS44" s="19"/>
      <c r="AT44" s="103"/>
      <c r="AU44" s="103"/>
      <c r="AW44" s="181"/>
      <c r="AX44" s="178"/>
      <c r="AY44" s="19"/>
      <c r="AZ44" s="19"/>
      <c r="BA44" s="103"/>
      <c r="BB44" s="19"/>
      <c r="BC44" s="19"/>
      <c r="BD44" s="103"/>
      <c r="BE44" s="19"/>
      <c r="BF44" s="19"/>
      <c r="BG44" s="103"/>
      <c r="BH44" s="19"/>
      <c r="BI44" s="19"/>
      <c r="BJ44" s="103"/>
      <c r="BK44" s="19"/>
      <c r="BL44" s="19"/>
      <c r="BM44" s="103"/>
      <c r="BN44" s="19"/>
      <c r="BO44" s="181"/>
      <c r="BP44" s="103"/>
      <c r="BQ44" s="103"/>
      <c r="BS44" s="181"/>
      <c r="BT44" s="178"/>
      <c r="BU44" s="19"/>
      <c r="BV44" s="19"/>
      <c r="BW44" s="103"/>
      <c r="BX44" s="19"/>
      <c r="BY44" s="19"/>
      <c r="BZ44" s="103"/>
      <c r="CA44" s="19"/>
      <c r="CB44" s="19"/>
      <c r="CC44" s="103"/>
      <c r="CD44" s="19"/>
      <c r="CE44" s="19"/>
      <c r="CF44" s="103"/>
      <c r="CG44" s="19"/>
      <c r="CH44" s="19"/>
      <c r="CI44" s="103"/>
      <c r="CJ44" s="19"/>
      <c r="CK44" s="19"/>
      <c r="CL44" s="103"/>
      <c r="CM44" s="103"/>
      <c r="CO44" s="181"/>
      <c r="CP44" s="178"/>
      <c r="CQ44" s="19"/>
      <c r="CR44" s="19"/>
      <c r="CS44" s="103"/>
      <c r="CT44" s="19"/>
      <c r="CU44" s="19"/>
      <c r="CV44" s="103"/>
      <c r="CW44" s="19"/>
      <c r="CX44" s="19"/>
      <c r="CY44" s="103"/>
      <c r="CZ44" s="19"/>
      <c r="DA44" s="19"/>
      <c r="DB44" s="103"/>
      <c r="DC44" s="19"/>
      <c r="DD44" s="19"/>
      <c r="DE44" s="103"/>
      <c r="DF44" s="19"/>
      <c r="DG44" s="19"/>
      <c r="DH44" s="103"/>
      <c r="DK44" s="181"/>
      <c r="DL44" s="178"/>
      <c r="DM44" s="19"/>
      <c r="DN44" s="19"/>
      <c r="DO44" s="103"/>
      <c r="DP44" s="19"/>
      <c r="DQ44" s="19"/>
      <c r="DR44" s="103"/>
      <c r="DS44" s="19"/>
      <c r="DT44" s="19"/>
      <c r="DU44" s="103"/>
      <c r="DV44" s="19"/>
      <c r="DW44" s="19"/>
      <c r="DX44" s="103"/>
      <c r="DY44" s="19"/>
      <c r="DZ44" s="19"/>
      <c r="EA44" s="103"/>
      <c r="EB44" s="19"/>
      <c r="EC44" s="19"/>
      <c r="ED44" s="103"/>
      <c r="EG44" s="181"/>
      <c r="EH44" s="178"/>
      <c r="EI44" s="19"/>
      <c r="EJ44" s="19"/>
      <c r="EK44" s="103"/>
      <c r="EL44" s="19"/>
      <c r="EM44" s="19"/>
      <c r="EN44" s="103"/>
      <c r="EO44" s="19"/>
      <c r="EP44" s="19"/>
      <c r="EQ44" s="103"/>
      <c r="ER44" s="19"/>
      <c r="ES44" s="19"/>
      <c r="ET44" s="103"/>
      <c r="EU44" s="19"/>
      <c r="EV44" s="19"/>
      <c r="EW44" s="103"/>
      <c r="EX44" s="19"/>
      <c r="EY44" s="19"/>
      <c r="EZ44" s="103"/>
    </row>
    <row r="45" spans="4:156">
      <c r="E45" s="179"/>
      <c r="F45" s="180"/>
      <c r="G45" s="181"/>
      <c r="H45" s="181"/>
      <c r="I45" s="178"/>
      <c r="J45" s="181"/>
      <c r="K45" s="181"/>
      <c r="L45" s="178"/>
      <c r="M45" s="181"/>
      <c r="N45" s="181"/>
      <c r="O45" s="178"/>
      <c r="P45" s="181"/>
      <c r="Q45" s="181"/>
      <c r="R45" s="178"/>
      <c r="S45" s="181"/>
      <c r="T45" s="181"/>
      <c r="U45" s="178"/>
      <c r="V45" s="181"/>
      <c r="W45" s="181"/>
      <c r="X45" s="178"/>
      <c r="Y45" s="178"/>
      <c r="AA45" s="179"/>
      <c r="AB45" s="180"/>
      <c r="AC45" s="181"/>
      <c r="AD45" s="181"/>
      <c r="AE45" s="178"/>
      <c r="AF45" s="181"/>
      <c r="AG45" s="181"/>
      <c r="AH45" s="178"/>
      <c r="AI45" s="181"/>
      <c r="AJ45" s="181"/>
      <c r="AK45" s="178"/>
      <c r="AL45" s="181"/>
      <c r="AM45" s="181"/>
      <c r="AN45" s="178"/>
      <c r="AO45" s="181"/>
      <c r="AP45" s="181"/>
      <c r="AQ45" s="178"/>
      <c r="AR45" s="181"/>
      <c r="AS45" s="181"/>
      <c r="AT45" s="178"/>
      <c r="AU45" s="178"/>
      <c r="AW45" s="179"/>
      <c r="AX45" s="180"/>
      <c r="AY45" s="181"/>
      <c r="AZ45" s="181"/>
      <c r="BA45" s="178"/>
      <c r="BB45" s="181"/>
      <c r="BC45" s="181"/>
      <c r="BD45" s="178"/>
      <c r="BE45" s="181"/>
      <c r="BF45" s="181"/>
      <c r="BG45" s="178"/>
      <c r="BH45" s="181"/>
      <c r="BI45" s="181"/>
      <c r="BJ45" s="178"/>
      <c r="BK45" s="181"/>
      <c r="BL45" s="181"/>
      <c r="BM45" s="178"/>
      <c r="BN45" s="181"/>
      <c r="BO45" s="179"/>
      <c r="BP45" s="178"/>
      <c r="BQ45" s="178"/>
      <c r="BS45" s="179"/>
      <c r="BT45" s="180"/>
      <c r="BU45" s="181"/>
      <c r="BV45" s="181"/>
      <c r="BW45" s="178"/>
      <c r="BX45" s="181"/>
      <c r="BY45" s="181"/>
      <c r="BZ45" s="178"/>
      <c r="CA45" s="181"/>
      <c r="CB45" s="181"/>
      <c r="CC45" s="178"/>
      <c r="CD45" s="181"/>
      <c r="CE45" s="181"/>
      <c r="CF45" s="178"/>
      <c r="CG45" s="181"/>
      <c r="CH45" s="181"/>
      <c r="CI45" s="178"/>
      <c r="CJ45" s="181"/>
      <c r="CK45" s="181"/>
      <c r="CL45" s="178"/>
      <c r="CM45" s="178"/>
      <c r="CO45" s="179"/>
      <c r="CP45" s="180"/>
      <c r="CQ45" s="181"/>
      <c r="CR45" s="181"/>
      <c r="CS45" s="178"/>
      <c r="CT45" s="181"/>
      <c r="CU45" s="181"/>
      <c r="CV45" s="178"/>
      <c r="CW45" s="181"/>
      <c r="CX45" s="181"/>
      <c r="CY45" s="178"/>
      <c r="CZ45" s="181"/>
      <c r="DA45" s="181"/>
      <c r="DB45" s="178"/>
      <c r="DC45" s="181"/>
      <c r="DD45" s="181"/>
      <c r="DE45" s="178"/>
      <c r="DF45" s="181"/>
      <c r="DG45" s="181"/>
      <c r="DH45" s="178"/>
      <c r="DK45" s="179"/>
      <c r="DL45" s="180"/>
      <c r="DM45" s="181"/>
      <c r="DN45" s="181"/>
      <c r="DO45" s="178"/>
      <c r="DP45" s="181"/>
      <c r="DQ45" s="181"/>
      <c r="DR45" s="178"/>
      <c r="DS45" s="181"/>
      <c r="DT45" s="181"/>
      <c r="DU45" s="178"/>
      <c r="DV45" s="181"/>
      <c r="DW45" s="181"/>
      <c r="DX45" s="178"/>
      <c r="DY45" s="181"/>
      <c r="DZ45" s="181"/>
      <c r="EA45" s="178"/>
      <c r="EB45" s="181"/>
      <c r="EC45" s="181"/>
      <c r="ED45" s="178"/>
      <c r="EG45" s="179"/>
      <c r="EH45" s="180"/>
      <c r="EI45" s="181"/>
      <c r="EJ45" s="181"/>
      <c r="EK45" s="178"/>
      <c r="EL45" s="181"/>
      <c r="EM45" s="181"/>
      <c r="EN45" s="178"/>
      <c r="EO45" s="181"/>
      <c r="EP45" s="181"/>
      <c r="EQ45" s="178"/>
      <c r="ER45" s="181"/>
      <c r="ES45" s="181"/>
      <c r="ET45" s="178"/>
      <c r="EU45" s="181"/>
      <c r="EV45" s="181"/>
      <c r="EW45" s="178"/>
      <c r="EX45" s="181"/>
      <c r="EY45" s="181"/>
      <c r="EZ45" s="178"/>
    </row>
    <row r="46" spans="4:156">
      <c r="E46" s="181"/>
      <c r="F46" s="178"/>
      <c r="G46" s="19"/>
      <c r="H46" s="19"/>
      <c r="I46" s="103"/>
      <c r="J46" s="19"/>
      <c r="K46" s="19"/>
      <c r="L46" s="103"/>
      <c r="M46" s="19"/>
      <c r="N46" s="19"/>
      <c r="O46" s="103"/>
      <c r="P46" s="19"/>
      <c r="Q46" s="19"/>
      <c r="R46" s="103"/>
      <c r="S46" s="19"/>
      <c r="T46" s="19"/>
      <c r="U46" s="103"/>
      <c r="V46" s="19"/>
      <c r="W46" s="19"/>
      <c r="X46" s="103"/>
      <c r="Y46" s="103"/>
      <c r="AA46" s="181"/>
      <c r="AB46" s="178"/>
      <c r="AC46" s="19"/>
      <c r="AD46" s="19"/>
      <c r="AE46" s="103"/>
      <c r="AF46" s="19"/>
      <c r="AG46" s="19"/>
      <c r="AH46" s="103"/>
      <c r="AI46" s="19"/>
      <c r="AJ46" s="19"/>
      <c r="AK46" s="103"/>
      <c r="AL46" s="19"/>
      <c r="AM46" s="19"/>
      <c r="AN46" s="103"/>
      <c r="AO46" s="19"/>
      <c r="AP46" s="19"/>
      <c r="AQ46" s="103"/>
      <c r="AR46" s="19"/>
      <c r="AS46" s="19"/>
      <c r="AT46" s="103"/>
      <c r="AU46" s="103"/>
      <c r="AW46" s="181"/>
      <c r="AX46" s="178"/>
      <c r="AY46" s="19"/>
      <c r="AZ46" s="19"/>
      <c r="BA46" s="103"/>
      <c r="BB46" s="19"/>
      <c r="BC46" s="19"/>
      <c r="BD46" s="103"/>
      <c r="BE46" s="19"/>
      <c r="BF46" s="19"/>
      <c r="BG46" s="103"/>
      <c r="BH46" s="19"/>
      <c r="BI46" s="19"/>
      <c r="BJ46" s="103"/>
      <c r="BK46" s="19"/>
      <c r="BL46" s="19"/>
      <c r="BM46" s="103"/>
      <c r="BN46" s="19"/>
      <c r="BO46" s="181"/>
      <c r="BP46" s="103"/>
      <c r="BQ46" s="103"/>
      <c r="BS46" s="181"/>
      <c r="BT46" s="178"/>
      <c r="BU46" s="19"/>
      <c r="BV46" s="19"/>
      <c r="BW46" s="103"/>
      <c r="BX46" s="19"/>
      <c r="BY46" s="19"/>
      <c r="BZ46" s="103"/>
      <c r="CA46" s="19"/>
      <c r="CB46" s="19"/>
      <c r="CC46" s="103"/>
      <c r="CD46" s="19"/>
      <c r="CE46" s="19"/>
      <c r="CF46" s="103"/>
      <c r="CG46" s="19"/>
      <c r="CH46" s="19"/>
      <c r="CI46" s="103"/>
      <c r="CJ46" s="19"/>
      <c r="CK46" s="19"/>
      <c r="CL46" s="103"/>
      <c r="CM46" s="103"/>
      <c r="CO46" s="181"/>
      <c r="CP46" s="178"/>
      <c r="CQ46" s="19"/>
      <c r="CR46" s="19"/>
      <c r="CS46" s="103"/>
      <c r="CT46" s="19"/>
      <c r="CU46" s="19"/>
      <c r="CV46" s="103"/>
      <c r="CW46" s="19"/>
      <c r="CX46" s="19"/>
      <c r="CY46" s="103"/>
      <c r="CZ46" s="19"/>
      <c r="DA46" s="19"/>
      <c r="DB46" s="103"/>
      <c r="DC46" s="19"/>
      <c r="DD46" s="19"/>
      <c r="DE46" s="103"/>
      <c r="DF46" s="19"/>
      <c r="DG46" s="19"/>
      <c r="DH46" s="103"/>
      <c r="DK46" s="181"/>
      <c r="DL46" s="178"/>
      <c r="DM46" s="19"/>
      <c r="DN46" s="19"/>
      <c r="DO46" s="103"/>
      <c r="DP46" s="19"/>
      <c r="DQ46" s="19"/>
      <c r="DR46" s="103"/>
      <c r="DS46" s="19"/>
      <c r="DT46" s="19"/>
      <c r="DU46" s="103"/>
      <c r="DV46" s="19"/>
      <c r="DW46" s="19"/>
      <c r="DX46" s="103"/>
      <c r="DY46" s="19"/>
      <c r="DZ46" s="19"/>
      <c r="EA46" s="103"/>
      <c r="EB46" s="19"/>
      <c r="EC46" s="19"/>
      <c r="ED46" s="103"/>
      <c r="EG46" s="181"/>
      <c r="EH46" s="178"/>
      <c r="EI46" s="19"/>
      <c r="EJ46" s="19"/>
      <c r="EK46" s="103"/>
      <c r="EL46" s="19"/>
      <c r="EM46" s="19"/>
      <c r="EN46" s="103"/>
      <c r="EO46" s="19"/>
      <c r="EP46" s="19"/>
      <c r="EQ46" s="103"/>
      <c r="ER46" s="19"/>
      <c r="ES46" s="19"/>
      <c r="ET46" s="103"/>
      <c r="EU46" s="19"/>
      <c r="EV46" s="19"/>
      <c r="EW46" s="103"/>
      <c r="EX46" s="19"/>
      <c r="EY46" s="19"/>
      <c r="EZ46" s="103"/>
    </row>
    <row r="47" spans="4:156">
      <c r="E47" s="179"/>
      <c r="F47" s="180"/>
      <c r="G47" s="181"/>
      <c r="H47" s="181"/>
      <c r="I47" s="178"/>
      <c r="J47" s="181"/>
      <c r="K47" s="181"/>
      <c r="L47" s="178"/>
      <c r="M47" s="181"/>
      <c r="N47" s="181"/>
      <c r="O47" s="178"/>
      <c r="P47" s="181"/>
      <c r="Q47" s="181"/>
      <c r="R47" s="178"/>
      <c r="S47" s="181"/>
      <c r="T47" s="181"/>
      <c r="U47" s="178"/>
      <c r="V47" s="181"/>
      <c r="W47" s="181"/>
      <c r="X47" s="178"/>
      <c r="Y47" s="178"/>
      <c r="AA47" s="179"/>
      <c r="AB47" s="180"/>
      <c r="AC47" s="181"/>
      <c r="AD47" s="181"/>
      <c r="AE47" s="178"/>
      <c r="AF47" s="181"/>
      <c r="AG47" s="181"/>
      <c r="AH47" s="178"/>
      <c r="AI47" s="181"/>
      <c r="AJ47" s="181"/>
      <c r="AK47" s="178"/>
      <c r="AL47" s="181"/>
      <c r="AM47" s="181"/>
      <c r="AN47" s="178"/>
      <c r="AO47" s="181"/>
      <c r="AP47" s="181"/>
      <c r="AQ47" s="178"/>
      <c r="AR47" s="181"/>
      <c r="AS47" s="181"/>
      <c r="AT47" s="178"/>
      <c r="AU47" s="178"/>
      <c r="AW47" s="179"/>
      <c r="AX47" s="180"/>
      <c r="AY47" s="181"/>
      <c r="AZ47" s="181"/>
      <c r="BA47" s="178"/>
      <c r="BB47" s="181"/>
      <c r="BC47" s="181"/>
      <c r="BD47" s="178"/>
      <c r="BE47" s="181"/>
      <c r="BF47" s="181"/>
      <c r="BG47" s="178"/>
      <c r="BH47" s="181"/>
      <c r="BI47" s="181"/>
      <c r="BJ47" s="178"/>
      <c r="BK47" s="181"/>
      <c r="BL47" s="181"/>
      <c r="BM47" s="178"/>
      <c r="BN47" s="181"/>
      <c r="BO47" s="179"/>
      <c r="BP47" s="178"/>
      <c r="BQ47" s="178"/>
      <c r="BS47" s="179"/>
      <c r="BT47" s="180"/>
      <c r="BU47" s="181"/>
      <c r="BV47" s="181"/>
      <c r="BW47" s="178"/>
      <c r="BX47" s="181"/>
      <c r="BY47" s="181"/>
      <c r="BZ47" s="178"/>
      <c r="CA47" s="181"/>
      <c r="CB47" s="181"/>
      <c r="CC47" s="178"/>
      <c r="CD47" s="181"/>
      <c r="CE47" s="181"/>
      <c r="CF47" s="178"/>
      <c r="CG47" s="181"/>
      <c r="CH47" s="181"/>
      <c r="CI47" s="178"/>
      <c r="CJ47" s="181"/>
      <c r="CK47" s="181"/>
      <c r="CL47" s="178"/>
      <c r="CM47" s="178"/>
      <c r="CO47" s="179"/>
      <c r="CP47" s="180"/>
      <c r="CQ47" s="181"/>
      <c r="CR47" s="181"/>
      <c r="CS47" s="178"/>
      <c r="CT47" s="181"/>
      <c r="CU47" s="181"/>
      <c r="CV47" s="178"/>
      <c r="CW47" s="181"/>
      <c r="CX47" s="181"/>
      <c r="CY47" s="178"/>
      <c r="CZ47" s="181"/>
      <c r="DA47" s="181"/>
      <c r="DB47" s="178"/>
      <c r="DC47" s="181"/>
      <c r="DD47" s="181"/>
      <c r="DE47" s="178"/>
      <c r="DF47" s="181"/>
      <c r="DG47" s="181"/>
      <c r="DH47" s="178"/>
      <c r="DK47" s="179"/>
      <c r="DL47" s="180"/>
      <c r="DM47" s="181"/>
      <c r="DN47" s="181"/>
      <c r="DO47" s="178"/>
      <c r="DP47" s="181"/>
      <c r="DQ47" s="181"/>
      <c r="DR47" s="178"/>
      <c r="DS47" s="181"/>
      <c r="DT47" s="181"/>
      <c r="DU47" s="178"/>
      <c r="DV47" s="181"/>
      <c r="DW47" s="181"/>
      <c r="DX47" s="178"/>
      <c r="DY47" s="181"/>
      <c r="DZ47" s="181"/>
      <c r="EA47" s="178"/>
      <c r="EB47" s="181"/>
      <c r="EC47" s="181"/>
      <c r="ED47" s="178"/>
      <c r="EG47" s="179"/>
      <c r="EH47" s="180"/>
      <c r="EI47" s="181"/>
      <c r="EJ47" s="181"/>
      <c r="EK47" s="178"/>
      <c r="EL47" s="181"/>
      <c r="EM47" s="181"/>
      <c r="EN47" s="178"/>
      <c r="EO47" s="181"/>
      <c r="EP47" s="181"/>
      <c r="EQ47" s="178"/>
      <c r="ER47" s="181"/>
      <c r="ES47" s="181"/>
      <c r="ET47" s="178"/>
      <c r="EU47" s="181"/>
      <c r="EV47" s="181"/>
      <c r="EW47" s="178"/>
      <c r="EX47" s="181"/>
      <c r="EY47" s="181"/>
      <c r="EZ47" s="178"/>
    </row>
    <row r="48" spans="4:156">
      <c r="E48" s="181"/>
      <c r="F48" s="178"/>
      <c r="G48" s="19"/>
      <c r="H48" s="19"/>
      <c r="I48" s="103"/>
      <c r="J48" s="19"/>
      <c r="K48" s="19"/>
      <c r="L48" s="103"/>
      <c r="M48" s="19"/>
      <c r="N48" s="19"/>
      <c r="O48" s="103"/>
      <c r="P48" s="19"/>
      <c r="Q48" s="19"/>
      <c r="R48" s="103"/>
      <c r="S48" s="19"/>
      <c r="T48" s="19"/>
      <c r="U48" s="103"/>
      <c r="V48" s="19"/>
      <c r="W48" s="19"/>
      <c r="X48" s="103"/>
      <c r="Y48" s="103"/>
      <c r="AA48" s="181"/>
      <c r="AB48" s="178"/>
      <c r="AC48" s="19"/>
      <c r="AD48" s="19"/>
      <c r="AE48" s="103"/>
      <c r="AF48" s="19"/>
      <c r="AG48" s="19"/>
      <c r="AH48" s="103"/>
      <c r="AI48" s="19"/>
      <c r="AJ48" s="19"/>
      <c r="AK48" s="103"/>
      <c r="AL48" s="19"/>
      <c r="AM48" s="19"/>
      <c r="AN48" s="103"/>
      <c r="AO48" s="19"/>
      <c r="AP48" s="19"/>
      <c r="AQ48" s="103"/>
      <c r="AR48" s="19"/>
      <c r="AS48" s="19"/>
      <c r="AT48" s="103"/>
      <c r="AU48" s="103"/>
      <c r="AW48" s="181"/>
      <c r="AX48" s="178"/>
      <c r="AY48" s="19"/>
      <c r="AZ48" s="19"/>
      <c r="BA48" s="103"/>
      <c r="BB48" s="19"/>
      <c r="BC48" s="19"/>
      <c r="BD48" s="103"/>
      <c r="BE48" s="19"/>
      <c r="BF48" s="19"/>
      <c r="BG48" s="103"/>
      <c r="BH48" s="19"/>
      <c r="BI48" s="19"/>
      <c r="BJ48" s="103"/>
      <c r="BK48" s="19"/>
      <c r="BL48" s="19"/>
      <c r="BM48" s="103"/>
      <c r="BN48" s="19"/>
      <c r="BO48" s="181"/>
      <c r="BP48" s="103"/>
      <c r="BQ48" s="103"/>
      <c r="BS48" s="181"/>
      <c r="BT48" s="178"/>
      <c r="BU48" s="19"/>
      <c r="BV48" s="19"/>
      <c r="BW48" s="103"/>
      <c r="BX48" s="19"/>
      <c r="BY48" s="19"/>
      <c r="BZ48" s="103"/>
      <c r="CA48" s="19"/>
      <c r="CB48" s="19"/>
      <c r="CC48" s="103"/>
      <c r="CD48" s="19"/>
      <c r="CE48" s="19"/>
      <c r="CF48" s="103"/>
      <c r="CG48" s="19"/>
      <c r="CH48" s="19"/>
      <c r="CI48" s="103"/>
      <c r="CJ48" s="19"/>
      <c r="CK48" s="19"/>
      <c r="CL48" s="103"/>
      <c r="CM48" s="103"/>
      <c r="CO48" s="181"/>
      <c r="CP48" s="178"/>
      <c r="CQ48" s="19"/>
      <c r="CR48" s="19"/>
      <c r="CS48" s="103"/>
      <c r="CT48" s="19"/>
      <c r="CU48" s="19"/>
      <c r="CV48" s="103"/>
      <c r="CW48" s="19"/>
      <c r="CX48" s="19"/>
      <c r="CY48" s="103"/>
      <c r="CZ48" s="19"/>
      <c r="DA48" s="19"/>
      <c r="DB48" s="103"/>
      <c r="DC48" s="19"/>
      <c r="DD48" s="19"/>
      <c r="DE48" s="103"/>
      <c r="DF48" s="19"/>
      <c r="DG48" s="19"/>
      <c r="DH48" s="103"/>
      <c r="DK48" s="181"/>
      <c r="DL48" s="178"/>
      <c r="DM48" s="19"/>
      <c r="DN48" s="19"/>
      <c r="DO48" s="103"/>
      <c r="DP48" s="19"/>
      <c r="DQ48" s="19"/>
      <c r="DR48" s="103"/>
      <c r="DS48" s="19"/>
      <c r="DT48" s="19"/>
      <c r="DU48" s="103"/>
      <c r="DV48" s="19"/>
      <c r="DW48" s="19"/>
      <c r="DX48" s="103"/>
      <c r="DY48" s="19"/>
      <c r="DZ48" s="19"/>
      <c r="EA48" s="103"/>
      <c r="EB48" s="19"/>
      <c r="EC48" s="19"/>
      <c r="ED48" s="103"/>
      <c r="EG48" s="181"/>
      <c r="EH48" s="178"/>
      <c r="EI48" s="19"/>
      <c r="EJ48" s="19"/>
      <c r="EK48" s="103"/>
      <c r="EL48" s="19"/>
      <c r="EM48" s="19"/>
      <c r="EN48" s="103"/>
      <c r="EO48" s="19"/>
      <c r="EP48" s="19"/>
      <c r="EQ48" s="103"/>
      <c r="ER48" s="19"/>
      <c r="ES48" s="19"/>
      <c r="ET48" s="103"/>
      <c r="EU48" s="19"/>
      <c r="EV48" s="19"/>
      <c r="EW48" s="103"/>
      <c r="EX48" s="19"/>
      <c r="EY48" s="19"/>
      <c r="EZ48" s="103"/>
    </row>
    <row r="49" spans="5:156">
      <c r="E49" s="179"/>
      <c r="F49" s="180"/>
      <c r="G49" s="181"/>
      <c r="H49" s="181"/>
      <c r="I49" s="178"/>
      <c r="J49" s="181"/>
      <c r="K49" s="181"/>
      <c r="L49" s="178"/>
      <c r="M49" s="181"/>
      <c r="N49" s="181"/>
      <c r="O49" s="178"/>
      <c r="P49" s="181"/>
      <c r="Q49" s="181"/>
      <c r="R49" s="178"/>
      <c r="S49" s="181"/>
      <c r="T49" s="181"/>
      <c r="U49" s="178"/>
      <c r="V49" s="181"/>
      <c r="W49" s="181"/>
      <c r="X49" s="178"/>
      <c r="Y49" s="178"/>
      <c r="AA49" s="179"/>
      <c r="AB49" s="180"/>
      <c r="AC49" s="181"/>
      <c r="AD49" s="181"/>
      <c r="AE49" s="178"/>
      <c r="AF49" s="181"/>
      <c r="AG49" s="181"/>
      <c r="AH49" s="178"/>
      <c r="AI49" s="181"/>
      <c r="AJ49" s="181"/>
      <c r="AK49" s="178"/>
      <c r="AL49" s="181"/>
      <c r="AM49" s="181"/>
      <c r="AN49" s="178"/>
      <c r="AO49" s="181"/>
      <c r="AP49" s="181"/>
      <c r="AQ49" s="178"/>
      <c r="AR49" s="181"/>
      <c r="AS49" s="181"/>
      <c r="AT49" s="178"/>
      <c r="AU49" s="178"/>
      <c r="AW49" s="179"/>
      <c r="AX49" s="180"/>
      <c r="AY49" s="181"/>
      <c r="AZ49" s="181"/>
      <c r="BA49" s="178"/>
      <c r="BB49" s="181"/>
      <c r="BC49" s="181"/>
      <c r="BD49" s="178"/>
      <c r="BE49" s="181"/>
      <c r="BF49" s="181"/>
      <c r="BG49" s="178"/>
      <c r="BH49" s="181"/>
      <c r="BI49" s="181"/>
      <c r="BJ49" s="178"/>
      <c r="BK49" s="181"/>
      <c r="BL49" s="181"/>
      <c r="BM49" s="178"/>
      <c r="BN49" s="181"/>
      <c r="BO49" s="179"/>
      <c r="BP49" s="178"/>
      <c r="BQ49" s="178"/>
      <c r="BS49" s="179"/>
      <c r="BT49" s="180"/>
      <c r="BU49" s="181"/>
      <c r="BV49" s="181"/>
      <c r="BW49" s="178"/>
      <c r="BX49" s="181"/>
      <c r="BY49" s="181"/>
      <c r="BZ49" s="178"/>
      <c r="CA49" s="181"/>
      <c r="CB49" s="181"/>
      <c r="CC49" s="178"/>
      <c r="CD49" s="181"/>
      <c r="CE49" s="181"/>
      <c r="CF49" s="178"/>
      <c r="CG49" s="181"/>
      <c r="CH49" s="181"/>
      <c r="CI49" s="178"/>
      <c r="CJ49" s="181"/>
      <c r="CK49" s="181"/>
      <c r="CL49" s="178"/>
      <c r="CM49" s="178"/>
      <c r="CO49" s="179"/>
      <c r="CP49" s="180"/>
      <c r="CQ49" s="181"/>
      <c r="CR49" s="181"/>
      <c r="CS49" s="178"/>
      <c r="CT49" s="181"/>
      <c r="CU49" s="181"/>
      <c r="CV49" s="178"/>
      <c r="CW49" s="181"/>
      <c r="CX49" s="181"/>
      <c r="CY49" s="178"/>
      <c r="CZ49" s="181"/>
      <c r="DA49" s="181"/>
      <c r="DB49" s="178"/>
      <c r="DC49" s="181"/>
      <c r="DD49" s="181"/>
      <c r="DE49" s="178"/>
      <c r="DF49" s="181"/>
      <c r="DG49" s="181"/>
      <c r="DH49" s="178"/>
      <c r="DK49" s="179"/>
      <c r="DL49" s="180"/>
      <c r="DM49" s="181"/>
      <c r="DN49" s="181"/>
      <c r="DO49" s="178"/>
      <c r="DP49" s="181"/>
      <c r="DQ49" s="181"/>
      <c r="DR49" s="178"/>
      <c r="DS49" s="181"/>
      <c r="DT49" s="181"/>
      <c r="DU49" s="178"/>
      <c r="DV49" s="181"/>
      <c r="DW49" s="181"/>
      <c r="DX49" s="178"/>
      <c r="DY49" s="181"/>
      <c r="DZ49" s="181"/>
      <c r="EA49" s="178"/>
      <c r="EB49" s="181"/>
      <c r="EC49" s="181"/>
      <c r="ED49" s="178"/>
      <c r="EG49" s="179"/>
      <c r="EH49" s="180"/>
      <c r="EI49" s="181"/>
      <c r="EJ49" s="181"/>
      <c r="EK49" s="178"/>
      <c r="EL49" s="181"/>
      <c r="EM49" s="181"/>
      <c r="EN49" s="178"/>
      <c r="EO49" s="181"/>
      <c r="EP49" s="181"/>
      <c r="EQ49" s="178"/>
      <c r="ER49" s="181"/>
      <c r="ES49" s="181"/>
      <c r="ET49" s="178"/>
      <c r="EU49" s="181"/>
      <c r="EV49" s="181"/>
      <c r="EW49" s="178"/>
      <c r="EX49" s="181"/>
      <c r="EY49" s="181"/>
      <c r="EZ49" s="178"/>
    </row>
    <row r="50" spans="5:156">
      <c r="E50" s="181"/>
      <c r="F50" s="178"/>
      <c r="G50" s="19"/>
      <c r="H50" s="19"/>
      <c r="I50" s="103"/>
      <c r="J50" s="19"/>
      <c r="K50" s="19"/>
      <c r="L50" s="103"/>
      <c r="M50" s="19"/>
      <c r="N50" s="19"/>
      <c r="O50" s="103"/>
      <c r="P50" s="19"/>
      <c r="Q50" s="19"/>
      <c r="R50" s="103"/>
      <c r="S50" s="19"/>
      <c r="T50" s="19"/>
      <c r="U50" s="103"/>
      <c r="V50" s="19"/>
      <c r="W50" s="19"/>
      <c r="X50" s="103"/>
      <c r="Y50" s="103"/>
      <c r="AA50" s="181"/>
      <c r="AB50" s="178"/>
      <c r="AC50" s="19"/>
      <c r="AD50" s="19"/>
      <c r="AE50" s="103"/>
      <c r="AF50" s="19"/>
      <c r="AG50" s="19"/>
      <c r="AH50" s="103"/>
      <c r="AI50" s="19"/>
      <c r="AJ50" s="19"/>
      <c r="AK50" s="103"/>
      <c r="AL50" s="19"/>
      <c r="AM50" s="19"/>
      <c r="AN50" s="103"/>
      <c r="AO50" s="19"/>
      <c r="AP50" s="19"/>
      <c r="AQ50" s="103"/>
      <c r="AR50" s="19"/>
      <c r="AS50" s="19"/>
      <c r="AT50" s="103"/>
      <c r="AU50" s="103"/>
      <c r="AW50" s="181"/>
      <c r="AX50" s="178"/>
      <c r="AY50" s="19"/>
      <c r="AZ50" s="19"/>
      <c r="BA50" s="103"/>
      <c r="BB50" s="19"/>
      <c r="BC50" s="19"/>
      <c r="BD50" s="103"/>
      <c r="BE50" s="19"/>
      <c r="BF50" s="19"/>
      <c r="BG50" s="103"/>
      <c r="BH50" s="19"/>
      <c r="BI50" s="19"/>
      <c r="BJ50" s="103"/>
      <c r="BK50" s="19"/>
      <c r="BL50" s="19"/>
      <c r="BM50" s="103"/>
      <c r="BN50" s="19"/>
      <c r="BO50" s="181"/>
      <c r="BP50" s="103"/>
      <c r="BQ50" s="103"/>
      <c r="BS50" s="181"/>
      <c r="BT50" s="178"/>
      <c r="BU50" s="19"/>
      <c r="BV50" s="19"/>
      <c r="BW50" s="103"/>
      <c r="BX50" s="19"/>
      <c r="BY50" s="19"/>
      <c r="BZ50" s="103"/>
      <c r="CA50" s="19"/>
      <c r="CB50" s="19"/>
      <c r="CC50" s="103"/>
      <c r="CD50" s="19"/>
      <c r="CE50" s="19"/>
      <c r="CF50" s="103"/>
      <c r="CG50" s="19"/>
      <c r="CH50" s="19"/>
      <c r="CI50" s="103"/>
      <c r="CJ50" s="19"/>
      <c r="CK50" s="19"/>
      <c r="CL50" s="103"/>
      <c r="CM50" s="103"/>
      <c r="CO50" s="181"/>
      <c r="CP50" s="178"/>
      <c r="CQ50" s="19"/>
      <c r="CR50" s="19"/>
      <c r="CS50" s="103"/>
      <c r="CT50" s="19"/>
      <c r="CU50" s="19"/>
      <c r="CV50" s="103"/>
      <c r="CW50" s="19"/>
      <c r="CX50" s="19"/>
      <c r="CY50" s="103"/>
      <c r="CZ50" s="19"/>
      <c r="DA50" s="19"/>
      <c r="DB50" s="103"/>
      <c r="DC50" s="19"/>
      <c r="DD50" s="19"/>
      <c r="DE50" s="103"/>
      <c r="DF50" s="19"/>
      <c r="DG50" s="19"/>
      <c r="DH50" s="103"/>
      <c r="DK50" s="181"/>
      <c r="DL50" s="178"/>
      <c r="DM50" s="19"/>
      <c r="DN50" s="19"/>
      <c r="DO50" s="103"/>
      <c r="DP50" s="19"/>
      <c r="DQ50" s="19"/>
      <c r="DR50" s="103"/>
      <c r="DS50" s="19"/>
      <c r="DT50" s="19"/>
      <c r="DU50" s="103"/>
      <c r="DV50" s="19"/>
      <c r="DW50" s="19"/>
      <c r="DX50" s="103"/>
      <c r="DY50" s="19"/>
      <c r="DZ50" s="19"/>
      <c r="EA50" s="103"/>
      <c r="EB50" s="19"/>
      <c r="EC50" s="19"/>
      <c r="ED50" s="103"/>
      <c r="EG50" s="181"/>
      <c r="EH50" s="178"/>
      <c r="EI50" s="19"/>
      <c r="EJ50" s="19"/>
      <c r="EK50" s="103"/>
      <c r="EL50" s="19"/>
      <c r="EM50" s="19"/>
      <c r="EN50" s="103"/>
      <c r="EO50" s="19"/>
      <c r="EP50" s="19"/>
      <c r="EQ50" s="103"/>
      <c r="ER50" s="19"/>
      <c r="ES50" s="19"/>
      <c r="ET50" s="103"/>
      <c r="EU50" s="19"/>
      <c r="EV50" s="19"/>
      <c r="EW50" s="103"/>
      <c r="EX50" s="19"/>
      <c r="EY50" s="19"/>
      <c r="EZ50" s="103"/>
    </row>
    <row r="51" spans="5:156">
      <c r="E51" s="179"/>
      <c r="F51" s="180"/>
      <c r="G51" s="181"/>
      <c r="H51" s="181"/>
      <c r="I51" s="178"/>
      <c r="J51" s="181"/>
      <c r="K51" s="181"/>
      <c r="L51" s="178"/>
      <c r="M51" s="181"/>
      <c r="N51" s="181"/>
      <c r="O51" s="178"/>
      <c r="P51" s="181"/>
      <c r="Q51" s="181"/>
      <c r="R51" s="178"/>
      <c r="S51" s="181"/>
      <c r="T51" s="181"/>
      <c r="U51" s="178"/>
      <c r="V51" s="181"/>
      <c r="W51" s="181"/>
      <c r="X51" s="178"/>
      <c r="Y51" s="178"/>
      <c r="AA51" s="179"/>
      <c r="AB51" s="180"/>
      <c r="AC51" s="181"/>
      <c r="AD51" s="181"/>
      <c r="AE51" s="178"/>
      <c r="AF51" s="181"/>
      <c r="AG51" s="181"/>
      <c r="AH51" s="178"/>
      <c r="AI51" s="181"/>
      <c r="AJ51" s="181"/>
      <c r="AK51" s="178"/>
      <c r="AL51" s="181"/>
      <c r="AM51" s="181"/>
      <c r="AN51" s="178"/>
      <c r="AO51" s="181"/>
      <c r="AP51" s="181"/>
      <c r="AQ51" s="178"/>
      <c r="AR51" s="181"/>
      <c r="AS51" s="181"/>
      <c r="AT51" s="178"/>
      <c r="AU51" s="178"/>
      <c r="AW51" s="179"/>
      <c r="AX51" s="180"/>
      <c r="AY51" s="181"/>
      <c r="AZ51" s="181"/>
      <c r="BA51" s="178"/>
      <c r="BB51" s="181"/>
      <c r="BC51" s="181"/>
      <c r="BD51" s="178"/>
      <c r="BE51" s="181"/>
      <c r="BF51" s="181"/>
      <c r="BG51" s="178"/>
      <c r="BH51" s="181"/>
      <c r="BI51" s="181"/>
      <c r="BJ51" s="178"/>
      <c r="BK51" s="181"/>
      <c r="BL51" s="181"/>
      <c r="BM51" s="178"/>
      <c r="BN51" s="181"/>
      <c r="BO51" s="179"/>
      <c r="BP51" s="178"/>
      <c r="BQ51" s="178"/>
      <c r="BS51" s="179"/>
      <c r="BT51" s="180"/>
      <c r="BU51" s="181"/>
      <c r="BV51" s="181"/>
      <c r="BW51" s="178"/>
      <c r="BX51" s="181"/>
      <c r="BY51" s="181"/>
      <c r="BZ51" s="178"/>
      <c r="CA51" s="181"/>
      <c r="CB51" s="181"/>
      <c r="CC51" s="178"/>
      <c r="CD51" s="181"/>
      <c r="CE51" s="181"/>
      <c r="CF51" s="178"/>
      <c r="CG51" s="181"/>
      <c r="CH51" s="181"/>
      <c r="CI51" s="178"/>
      <c r="CJ51" s="181"/>
      <c r="CK51" s="181"/>
      <c r="CL51" s="178"/>
      <c r="CM51" s="178"/>
      <c r="CO51" s="179"/>
      <c r="CP51" s="180"/>
      <c r="CQ51" s="181"/>
      <c r="CR51" s="181"/>
      <c r="CS51" s="178"/>
      <c r="CT51" s="181"/>
      <c r="CU51" s="181"/>
      <c r="CV51" s="178"/>
      <c r="CW51" s="181"/>
      <c r="CX51" s="181"/>
      <c r="CY51" s="178"/>
      <c r="CZ51" s="181"/>
      <c r="DA51" s="181"/>
      <c r="DB51" s="178"/>
      <c r="DC51" s="181"/>
      <c r="DD51" s="181"/>
      <c r="DE51" s="178"/>
      <c r="DF51" s="181"/>
      <c r="DG51" s="181"/>
      <c r="DH51" s="178"/>
      <c r="DK51" s="179"/>
      <c r="DL51" s="180"/>
      <c r="DM51" s="181"/>
      <c r="DN51" s="181"/>
      <c r="DO51" s="178"/>
      <c r="DP51" s="181"/>
      <c r="DQ51" s="181"/>
      <c r="DR51" s="178"/>
      <c r="DS51" s="181"/>
      <c r="DT51" s="181"/>
      <c r="DU51" s="178"/>
      <c r="DV51" s="181"/>
      <c r="DW51" s="181"/>
      <c r="DX51" s="178"/>
      <c r="DY51" s="181"/>
      <c r="DZ51" s="181"/>
      <c r="EA51" s="178"/>
      <c r="EB51" s="181"/>
      <c r="EC51" s="181"/>
      <c r="ED51" s="178"/>
      <c r="EG51" s="179"/>
      <c r="EH51" s="180"/>
      <c r="EI51" s="181"/>
      <c r="EJ51" s="181"/>
      <c r="EK51" s="178"/>
      <c r="EL51" s="181"/>
      <c r="EM51" s="181"/>
      <c r="EN51" s="178"/>
      <c r="EO51" s="181"/>
      <c r="EP51" s="181"/>
      <c r="EQ51" s="178"/>
      <c r="ER51" s="181"/>
      <c r="ES51" s="181"/>
      <c r="ET51" s="178"/>
      <c r="EU51" s="181"/>
      <c r="EV51" s="181"/>
      <c r="EW51" s="178"/>
      <c r="EX51" s="181"/>
      <c r="EY51" s="181"/>
      <c r="EZ51" s="178"/>
    </row>
    <row r="52" spans="5:156">
      <c r="E52" s="181"/>
      <c r="F52" s="178"/>
      <c r="G52" s="19"/>
      <c r="H52" s="19"/>
      <c r="I52" s="103"/>
      <c r="J52" s="19"/>
      <c r="K52" s="19"/>
      <c r="L52" s="103"/>
      <c r="M52" s="19"/>
      <c r="N52" s="19"/>
      <c r="O52" s="103"/>
      <c r="P52" s="19"/>
      <c r="Q52" s="19"/>
      <c r="R52" s="103"/>
      <c r="S52" s="19"/>
      <c r="T52" s="19"/>
      <c r="U52" s="103"/>
      <c r="V52" s="19"/>
      <c r="W52" s="19"/>
      <c r="X52" s="103"/>
      <c r="Y52" s="103"/>
      <c r="AA52" s="181"/>
      <c r="AB52" s="178"/>
      <c r="AC52" s="19"/>
      <c r="AD52" s="19"/>
      <c r="AE52" s="103"/>
      <c r="AF52" s="19"/>
      <c r="AG52" s="19"/>
      <c r="AH52" s="103"/>
      <c r="AI52" s="19"/>
      <c r="AJ52" s="19"/>
      <c r="AK52" s="103"/>
      <c r="AL52" s="19"/>
      <c r="AM52" s="19"/>
      <c r="AN52" s="103"/>
      <c r="AO52" s="19"/>
      <c r="AP52" s="19"/>
      <c r="AQ52" s="103"/>
      <c r="AR52" s="19"/>
      <c r="AS52" s="19"/>
      <c r="AT52" s="103"/>
      <c r="AU52" s="103"/>
      <c r="AW52" s="181"/>
      <c r="AX52" s="178"/>
      <c r="AY52" s="19"/>
      <c r="AZ52" s="19"/>
      <c r="BA52" s="103"/>
      <c r="BB52" s="19"/>
      <c r="BC52" s="19"/>
      <c r="BD52" s="103"/>
      <c r="BE52" s="19"/>
      <c r="BF52" s="19"/>
      <c r="BG52" s="103"/>
      <c r="BH52" s="19"/>
      <c r="BI52" s="19"/>
      <c r="BJ52" s="103"/>
      <c r="BK52" s="19"/>
      <c r="BL52" s="19"/>
      <c r="BM52" s="103"/>
      <c r="BN52" s="19"/>
      <c r="BO52" s="181"/>
      <c r="BP52" s="103"/>
      <c r="BQ52" s="103"/>
      <c r="BS52" s="181"/>
      <c r="BT52" s="178"/>
      <c r="BU52" s="19"/>
      <c r="BV52" s="19"/>
      <c r="BW52" s="103"/>
      <c r="BX52" s="19"/>
      <c r="BY52" s="19"/>
      <c r="BZ52" s="103"/>
      <c r="CA52" s="19"/>
      <c r="CB52" s="19"/>
      <c r="CC52" s="103"/>
      <c r="CD52" s="19"/>
      <c r="CE52" s="19"/>
      <c r="CF52" s="103"/>
      <c r="CG52" s="19"/>
      <c r="CH52" s="19"/>
      <c r="CI52" s="103"/>
      <c r="CJ52" s="19"/>
      <c r="CK52" s="19"/>
      <c r="CL52" s="103"/>
      <c r="CM52" s="103"/>
      <c r="CO52" s="181"/>
      <c r="CP52" s="178"/>
      <c r="CQ52" s="19"/>
      <c r="CR52" s="19"/>
      <c r="CS52" s="103"/>
      <c r="CT52" s="19"/>
      <c r="CU52" s="19"/>
      <c r="CV52" s="103"/>
      <c r="CW52" s="19"/>
      <c r="CX52" s="19"/>
      <c r="CY52" s="103"/>
      <c r="CZ52" s="19"/>
      <c r="DA52" s="19"/>
      <c r="DB52" s="103"/>
      <c r="DC52" s="19"/>
      <c r="DD52" s="19"/>
      <c r="DE52" s="103"/>
      <c r="DF52" s="19"/>
      <c r="DG52" s="19"/>
      <c r="DH52" s="103"/>
      <c r="DK52" s="181"/>
      <c r="DL52" s="178"/>
      <c r="DM52" s="19"/>
      <c r="DN52" s="19"/>
      <c r="DO52" s="103"/>
      <c r="DP52" s="19"/>
      <c r="DQ52" s="19"/>
      <c r="DR52" s="103"/>
      <c r="DS52" s="19"/>
      <c r="DT52" s="19"/>
      <c r="DU52" s="103"/>
      <c r="DV52" s="19"/>
      <c r="DW52" s="19"/>
      <c r="DX52" s="103"/>
      <c r="DY52" s="19"/>
      <c r="DZ52" s="19"/>
      <c r="EA52" s="103"/>
      <c r="EB52" s="19"/>
      <c r="EC52" s="19"/>
      <c r="ED52" s="103"/>
      <c r="EG52" s="181"/>
      <c r="EH52" s="178"/>
      <c r="EI52" s="19"/>
      <c r="EJ52" s="19"/>
      <c r="EK52" s="103"/>
      <c r="EL52" s="19"/>
      <c r="EM52" s="19"/>
      <c r="EN52" s="103"/>
      <c r="EO52" s="19"/>
      <c r="EP52" s="19"/>
      <c r="EQ52" s="103"/>
      <c r="ER52" s="19"/>
      <c r="ES52" s="19"/>
      <c r="ET52" s="103"/>
      <c r="EU52" s="19"/>
      <c r="EV52" s="19"/>
      <c r="EW52" s="103"/>
      <c r="EX52" s="19"/>
      <c r="EY52" s="19"/>
      <c r="EZ52" s="103"/>
    </row>
    <row r="53" spans="5:156">
      <c r="E53" s="179"/>
      <c r="F53" s="180"/>
      <c r="G53" s="181"/>
      <c r="H53" s="181"/>
      <c r="I53" s="178"/>
      <c r="J53" s="181"/>
      <c r="K53" s="181"/>
      <c r="L53" s="178"/>
      <c r="M53" s="181"/>
      <c r="N53" s="181"/>
      <c r="O53" s="178"/>
      <c r="P53" s="181"/>
      <c r="Q53" s="181"/>
      <c r="R53" s="178"/>
      <c r="S53" s="181"/>
      <c r="T53" s="181"/>
      <c r="U53" s="178"/>
      <c r="V53" s="181"/>
      <c r="W53" s="181"/>
      <c r="X53" s="178"/>
      <c r="Y53" s="178"/>
      <c r="AA53" s="179"/>
      <c r="AB53" s="180"/>
      <c r="AC53" s="181"/>
      <c r="AD53" s="181"/>
      <c r="AE53" s="178"/>
      <c r="AF53" s="181"/>
      <c r="AG53" s="181"/>
      <c r="AH53" s="178"/>
      <c r="AI53" s="181"/>
      <c r="AJ53" s="181"/>
      <c r="AK53" s="178"/>
      <c r="AL53" s="181"/>
      <c r="AM53" s="181"/>
      <c r="AN53" s="178"/>
      <c r="AO53" s="181"/>
      <c r="AP53" s="181"/>
      <c r="AQ53" s="178"/>
      <c r="AR53" s="181"/>
      <c r="AS53" s="181"/>
      <c r="AT53" s="178"/>
      <c r="AU53" s="178"/>
      <c r="AW53" s="179"/>
      <c r="AX53" s="180"/>
      <c r="AY53" s="181"/>
      <c r="AZ53" s="181"/>
      <c r="BA53" s="178"/>
      <c r="BB53" s="181"/>
      <c r="BC53" s="181"/>
      <c r="BD53" s="178"/>
      <c r="BE53" s="181"/>
      <c r="BF53" s="181"/>
      <c r="BG53" s="178"/>
      <c r="BH53" s="181"/>
      <c r="BI53" s="181"/>
      <c r="BJ53" s="178"/>
      <c r="BK53" s="181"/>
      <c r="BL53" s="181"/>
      <c r="BM53" s="178"/>
      <c r="BN53" s="181"/>
      <c r="BO53" s="179"/>
      <c r="BP53" s="178"/>
      <c r="BQ53" s="178"/>
      <c r="BS53" s="179"/>
      <c r="BT53" s="180"/>
      <c r="BU53" s="181"/>
      <c r="BV53" s="181"/>
      <c r="BW53" s="178"/>
      <c r="BX53" s="181"/>
      <c r="BY53" s="181"/>
      <c r="BZ53" s="178"/>
      <c r="CA53" s="181"/>
      <c r="CB53" s="181"/>
      <c r="CC53" s="178"/>
      <c r="CD53" s="181"/>
      <c r="CE53" s="181"/>
      <c r="CF53" s="178"/>
      <c r="CG53" s="181"/>
      <c r="CH53" s="181"/>
      <c r="CI53" s="178"/>
      <c r="CJ53" s="181"/>
      <c r="CK53" s="181"/>
      <c r="CL53" s="178"/>
      <c r="CM53" s="178"/>
      <c r="CO53" s="179"/>
      <c r="CP53" s="180"/>
      <c r="CQ53" s="181"/>
      <c r="CR53" s="181"/>
      <c r="CS53" s="178"/>
      <c r="CT53" s="181"/>
      <c r="CU53" s="181"/>
      <c r="CV53" s="178"/>
      <c r="CW53" s="181"/>
      <c r="CX53" s="181"/>
      <c r="CY53" s="178"/>
      <c r="CZ53" s="181"/>
      <c r="DA53" s="181"/>
      <c r="DB53" s="178"/>
      <c r="DC53" s="181"/>
      <c r="DD53" s="181"/>
      <c r="DE53" s="178"/>
      <c r="DF53" s="181"/>
      <c r="DG53" s="181"/>
      <c r="DH53" s="178"/>
      <c r="DK53" s="179"/>
      <c r="DL53" s="180"/>
      <c r="DM53" s="181"/>
      <c r="DN53" s="181"/>
      <c r="DO53" s="178"/>
      <c r="DP53" s="181"/>
      <c r="DQ53" s="181"/>
      <c r="DR53" s="178"/>
      <c r="DS53" s="181"/>
      <c r="DT53" s="181"/>
      <c r="DU53" s="178"/>
      <c r="DV53" s="181"/>
      <c r="DW53" s="181"/>
      <c r="DX53" s="178"/>
      <c r="DY53" s="181"/>
      <c r="DZ53" s="181"/>
      <c r="EA53" s="178"/>
      <c r="EB53" s="181"/>
      <c r="EC53" s="181"/>
      <c r="ED53" s="178"/>
      <c r="EG53" s="179"/>
      <c r="EH53" s="180"/>
      <c r="EI53" s="181"/>
      <c r="EJ53" s="181"/>
      <c r="EK53" s="178"/>
      <c r="EL53" s="181"/>
      <c r="EM53" s="181"/>
      <c r="EN53" s="178"/>
      <c r="EO53" s="181"/>
      <c r="EP53" s="181"/>
      <c r="EQ53" s="178"/>
      <c r="ER53" s="181"/>
      <c r="ES53" s="181"/>
      <c r="ET53" s="178"/>
      <c r="EU53" s="181"/>
      <c r="EV53" s="181"/>
      <c r="EW53" s="178"/>
      <c r="EX53" s="181"/>
      <c r="EY53" s="181"/>
      <c r="EZ53" s="178"/>
    </row>
    <row r="54" spans="5:156">
      <c r="E54" s="181"/>
      <c r="F54" s="178"/>
      <c r="G54" s="19"/>
      <c r="H54" s="19"/>
      <c r="I54" s="103"/>
      <c r="J54" s="19"/>
      <c r="K54" s="19"/>
      <c r="L54" s="103"/>
      <c r="M54" s="19"/>
      <c r="N54" s="19"/>
      <c r="O54" s="103"/>
      <c r="P54" s="19"/>
      <c r="Q54" s="19"/>
      <c r="R54" s="103"/>
      <c r="S54" s="19"/>
      <c r="T54" s="19"/>
      <c r="U54" s="103"/>
      <c r="V54" s="19"/>
      <c r="W54" s="19"/>
      <c r="X54" s="103"/>
      <c r="Y54" s="103"/>
      <c r="AA54" s="181"/>
      <c r="AB54" s="178"/>
      <c r="AC54" s="19"/>
      <c r="AD54" s="19"/>
      <c r="AE54" s="103"/>
      <c r="AF54" s="19"/>
      <c r="AG54" s="19"/>
      <c r="AH54" s="103"/>
      <c r="AI54" s="19"/>
      <c r="AJ54" s="19"/>
      <c r="AK54" s="103"/>
      <c r="AL54" s="19"/>
      <c r="AM54" s="19"/>
      <c r="AN54" s="103"/>
      <c r="AO54" s="19"/>
      <c r="AP54" s="19"/>
      <c r="AQ54" s="103"/>
      <c r="AR54" s="19"/>
      <c r="AS54" s="19"/>
      <c r="AT54" s="103"/>
      <c r="AU54" s="103"/>
      <c r="AW54" s="181"/>
      <c r="AX54" s="178"/>
      <c r="AY54" s="19"/>
      <c r="AZ54" s="19"/>
      <c r="BA54" s="103"/>
      <c r="BB54" s="19"/>
      <c r="BC54" s="19"/>
      <c r="BD54" s="103"/>
      <c r="BE54" s="19"/>
      <c r="BF54" s="19"/>
      <c r="BG54" s="103"/>
      <c r="BH54" s="19"/>
      <c r="BI54" s="19"/>
      <c r="BJ54" s="103"/>
      <c r="BK54" s="19"/>
      <c r="BL54" s="19"/>
      <c r="BM54" s="103"/>
      <c r="BN54" s="19"/>
      <c r="BO54" s="181"/>
      <c r="BP54" s="103"/>
      <c r="BQ54" s="103"/>
      <c r="BS54" s="181"/>
      <c r="BT54" s="178"/>
      <c r="BU54" s="19"/>
      <c r="BV54" s="19"/>
      <c r="BW54" s="103"/>
      <c r="BX54" s="19"/>
      <c r="BY54" s="19"/>
      <c r="BZ54" s="103"/>
      <c r="CA54" s="19"/>
      <c r="CB54" s="19"/>
      <c r="CC54" s="103"/>
      <c r="CD54" s="19"/>
      <c r="CE54" s="19"/>
      <c r="CF54" s="103"/>
      <c r="CG54" s="19"/>
      <c r="CH54" s="19"/>
      <c r="CI54" s="103"/>
      <c r="CJ54" s="19"/>
      <c r="CK54" s="19"/>
      <c r="CL54" s="103"/>
      <c r="CM54" s="103"/>
      <c r="CO54" s="181"/>
      <c r="CP54" s="178"/>
      <c r="CQ54" s="19"/>
      <c r="CR54" s="19"/>
      <c r="CS54" s="103"/>
      <c r="CT54" s="19"/>
      <c r="CU54" s="19"/>
      <c r="CV54" s="103"/>
      <c r="CW54" s="19"/>
      <c r="CX54" s="19"/>
      <c r="CY54" s="103"/>
      <c r="CZ54" s="19"/>
      <c r="DA54" s="19"/>
      <c r="DB54" s="103"/>
      <c r="DC54" s="19"/>
      <c r="DD54" s="19"/>
      <c r="DE54" s="103"/>
      <c r="DF54" s="19"/>
      <c r="DG54" s="19"/>
      <c r="DH54" s="103"/>
      <c r="DK54" s="181"/>
      <c r="DL54" s="178"/>
      <c r="DM54" s="19"/>
      <c r="DN54" s="19"/>
      <c r="DO54" s="103"/>
      <c r="DP54" s="19"/>
      <c r="DQ54" s="19"/>
      <c r="DR54" s="103"/>
      <c r="DS54" s="19"/>
      <c r="DT54" s="19"/>
      <c r="DU54" s="103"/>
      <c r="DV54" s="19"/>
      <c r="DW54" s="19"/>
      <c r="DX54" s="103"/>
      <c r="DY54" s="19"/>
      <c r="DZ54" s="19"/>
      <c r="EA54" s="103"/>
      <c r="EB54" s="19"/>
      <c r="EC54" s="19"/>
      <c r="ED54" s="103"/>
      <c r="EG54" s="181"/>
      <c r="EH54" s="178"/>
      <c r="EI54" s="19"/>
      <c r="EJ54" s="19"/>
      <c r="EK54" s="103"/>
      <c r="EL54" s="19"/>
      <c r="EM54" s="19"/>
      <c r="EN54" s="103"/>
      <c r="EO54" s="19"/>
      <c r="EP54" s="19"/>
      <c r="EQ54" s="103"/>
      <c r="ER54" s="19"/>
      <c r="ES54" s="19"/>
      <c r="ET54" s="103"/>
      <c r="EU54" s="19"/>
      <c r="EV54" s="19"/>
      <c r="EW54" s="103"/>
      <c r="EX54" s="19"/>
      <c r="EY54" s="19"/>
      <c r="EZ54" s="103"/>
    </row>
    <row r="55" spans="5:156">
      <c r="E55" s="179"/>
      <c r="F55" s="180"/>
      <c r="G55" s="181"/>
      <c r="H55" s="181"/>
      <c r="I55" s="178"/>
      <c r="J55" s="181"/>
      <c r="K55" s="181"/>
      <c r="L55" s="178"/>
      <c r="M55" s="181"/>
      <c r="N55" s="181"/>
      <c r="O55" s="178"/>
      <c r="P55" s="181"/>
      <c r="Q55" s="181"/>
      <c r="R55" s="178"/>
      <c r="S55" s="181"/>
      <c r="T55" s="181"/>
      <c r="U55" s="178"/>
      <c r="V55" s="181"/>
      <c r="W55" s="181"/>
      <c r="X55" s="178"/>
      <c r="Y55" s="178"/>
      <c r="AA55" s="179"/>
      <c r="AB55" s="180"/>
      <c r="AC55" s="181"/>
      <c r="AD55" s="181"/>
      <c r="AE55" s="178"/>
      <c r="AF55" s="181"/>
      <c r="AG55" s="181"/>
      <c r="AH55" s="178"/>
      <c r="AI55" s="181"/>
      <c r="AJ55" s="181"/>
      <c r="AK55" s="178"/>
      <c r="AL55" s="181"/>
      <c r="AM55" s="181"/>
      <c r="AN55" s="178"/>
      <c r="AO55" s="181"/>
      <c r="AP55" s="181"/>
      <c r="AQ55" s="178"/>
      <c r="AR55" s="181"/>
      <c r="AS55" s="181"/>
      <c r="AT55" s="178"/>
      <c r="AU55" s="178"/>
      <c r="AW55" s="179"/>
      <c r="AX55" s="180"/>
      <c r="AY55" s="181"/>
      <c r="AZ55" s="181"/>
      <c r="BA55" s="178"/>
      <c r="BB55" s="181"/>
      <c r="BC55" s="181"/>
      <c r="BD55" s="178"/>
      <c r="BE55" s="181"/>
      <c r="BF55" s="181"/>
      <c r="BG55" s="178"/>
      <c r="BH55" s="181"/>
      <c r="BI55" s="181"/>
      <c r="BJ55" s="178"/>
      <c r="BK55" s="181"/>
      <c r="BL55" s="181"/>
      <c r="BM55" s="178"/>
      <c r="BN55" s="181"/>
      <c r="BO55" s="179"/>
      <c r="BP55" s="178"/>
      <c r="BQ55" s="178"/>
      <c r="BS55" s="179"/>
      <c r="BT55" s="180"/>
      <c r="BU55" s="181"/>
      <c r="BV55" s="181"/>
      <c r="BW55" s="178"/>
      <c r="BX55" s="181"/>
      <c r="BY55" s="181"/>
      <c r="BZ55" s="178"/>
      <c r="CA55" s="181"/>
      <c r="CB55" s="181"/>
      <c r="CC55" s="178"/>
      <c r="CD55" s="181"/>
      <c r="CE55" s="181"/>
      <c r="CF55" s="178"/>
      <c r="CG55" s="181"/>
      <c r="CH55" s="181"/>
      <c r="CI55" s="178"/>
      <c r="CJ55" s="181"/>
      <c r="CK55" s="181"/>
      <c r="CL55" s="178"/>
      <c r="CM55" s="178"/>
      <c r="CO55" s="179"/>
      <c r="CP55" s="180"/>
      <c r="CQ55" s="181"/>
      <c r="CR55" s="181"/>
      <c r="CS55" s="178"/>
      <c r="CT55" s="181"/>
      <c r="CU55" s="181"/>
      <c r="CV55" s="178"/>
      <c r="CW55" s="181"/>
      <c r="CX55" s="181"/>
      <c r="CY55" s="178"/>
      <c r="CZ55" s="181"/>
      <c r="DA55" s="181"/>
      <c r="DB55" s="178"/>
      <c r="DC55" s="181"/>
      <c r="DD55" s="181"/>
      <c r="DE55" s="178"/>
      <c r="DF55" s="181"/>
      <c r="DG55" s="181"/>
      <c r="DH55" s="178"/>
      <c r="DK55" s="179"/>
      <c r="DL55" s="180"/>
      <c r="DM55" s="181"/>
      <c r="DN55" s="181"/>
      <c r="DO55" s="178"/>
      <c r="DP55" s="181"/>
      <c r="DQ55" s="181"/>
      <c r="DR55" s="178"/>
      <c r="DS55" s="181"/>
      <c r="DT55" s="181"/>
      <c r="DU55" s="178"/>
      <c r="DV55" s="181"/>
      <c r="DW55" s="181"/>
      <c r="DX55" s="178"/>
      <c r="DY55" s="181"/>
      <c r="DZ55" s="181"/>
      <c r="EA55" s="178"/>
      <c r="EB55" s="181"/>
      <c r="EC55" s="181"/>
      <c r="ED55" s="178"/>
      <c r="EG55" s="179"/>
      <c r="EH55" s="180"/>
      <c r="EI55" s="181"/>
      <c r="EJ55" s="181"/>
      <c r="EK55" s="178"/>
      <c r="EL55" s="181"/>
      <c r="EM55" s="181"/>
      <c r="EN55" s="178"/>
      <c r="EO55" s="181"/>
      <c r="EP55" s="181"/>
      <c r="EQ55" s="178"/>
      <c r="ER55" s="181"/>
      <c r="ES55" s="181"/>
      <c r="ET55" s="178"/>
      <c r="EU55" s="181"/>
      <c r="EV55" s="181"/>
      <c r="EW55" s="178"/>
      <c r="EX55" s="181"/>
      <c r="EY55" s="181"/>
      <c r="EZ55" s="178"/>
    </row>
    <row r="56" spans="5:156">
      <c r="E56" s="181"/>
      <c r="F56" s="178"/>
      <c r="G56" s="19"/>
      <c r="H56" s="19"/>
      <c r="I56" s="103"/>
      <c r="J56" s="19"/>
      <c r="K56" s="19"/>
      <c r="L56" s="103"/>
      <c r="M56" s="19"/>
      <c r="N56" s="19"/>
      <c r="O56" s="103"/>
      <c r="P56" s="19"/>
      <c r="Q56" s="19"/>
      <c r="R56" s="103"/>
      <c r="S56" s="19"/>
      <c r="T56" s="19"/>
      <c r="U56" s="103"/>
      <c r="V56" s="19"/>
      <c r="W56" s="19"/>
      <c r="X56" s="103"/>
      <c r="Y56" s="103"/>
      <c r="AA56" s="181"/>
      <c r="AB56" s="178"/>
      <c r="AC56" s="19"/>
      <c r="AD56" s="19"/>
      <c r="AE56" s="103"/>
      <c r="AF56" s="19"/>
      <c r="AG56" s="19"/>
      <c r="AH56" s="103"/>
      <c r="AI56" s="19"/>
      <c r="AJ56" s="19"/>
      <c r="AK56" s="103"/>
      <c r="AL56" s="19"/>
      <c r="AM56" s="19"/>
      <c r="AN56" s="103"/>
      <c r="AO56" s="19"/>
      <c r="AP56" s="19"/>
      <c r="AQ56" s="103"/>
      <c r="AR56" s="19"/>
      <c r="AS56" s="19"/>
      <c r="AT56" s="103"/>
      <c r="AU56" s="103"/>
      <c r="AW56" s="181"/>
      <c r="AX56" s="178"/>
      <c r="AY56" s="19"/>
      <c r="AZ56" s="19"/>
      <c r="BA56" s="103"/>
      <c r="BB56" s="19"/>
      <c r="BC56" s="19"/>
      <c r="BD56" s="103"/>
      <c r="BE56" s="19"/>
      <c r="BF56" s="19"/>
      <c r="BG56" s="103"/>
      <c r="BH56" s="19"/>
      <c r="BI56" s="19"/>
      <c r="BJ56" s="103"/>
      <c r="BK56" s="19"/>
      <c r="BL56" s="19"/>
      <c r="BM56" s="103"/>
      <c r="BN56" s="19"/>
      <c r="BO56" s="181"/>
      <c r="BP56" s="103"/>
      <c r="BQ56" s="103"/>
      <c r="BS56" s="181"/>
      <c r="BT56" s="178"/>
      <c r="BU56" s="19"/>
      <c r="BV56" s="19"/>
      <c r="BW56" s="103"/>
      <c r="BX56" s="19"/>
      <c r="BY56" s="19"/>
      <c r="BZ56" s="103"/>
      <c r="CA56" s="19"/>
      <c r="CB56" s="19"/>
      <c r="CC56" s="103"/>
      <c r="CD56" s="19"/>
      <c r="CE56" s="19"/>
      <c r="CF56" s="103"/>
      <c r="CG56" s="19"/>
      <c r="CH56" s="19"/>
      <c r="CI56" s="103"/>
      <c r="CJ56" s="19"/>
      <c r="CK56" s="19"/>
      <c r="CL56" s="103"/>
      <c r="CM56" s="103"/>
      <c r="CO56" s="181"/>
      <c r="CP56" s="178"/>
      <c r="CQ56" s="19"/>
      <c r="CR56" s="19"/>
      <c r="CS56" s="103"/>
      <c r="CT56" s="19"/>
      <c r="CU56" s="19"/>
      <c r="CV56" s="103"/>
      <c r="CW56" s="19"/>
      <c r="CX56" s="19"/>
      <c r="CY56" s="103"/>
      <c r="CZ56" s="19"/>
      <c r="DA56" s="19"/>
      <c r="DB56" s="103"/>
      <c r="DC56" s="19"/>
      <c r="DD56" s="19"/>
      <c r="DE56" s="103"/>
      <c r="DF56" s="19"/>
      <c r="DG56" s="19"/>
      <c r="DH56" s="103"/>
      <c r="DK56" s="181"/>
      <c r="DL56" s="178"/>
      <c r="DM56" s="19"/>
      <c r="DN56" s="19"/>
      <c r="DO56" s="103"/>
      <c r="DP56" s="19"/>
      <c r="DQ56" s="19"/>
      <c r="DR56" s="103"/>
      <c r="DS56" s="19"/>
      <c r="DT56" s="19"/>
      <c r="DU56" s="103"/>
      <c r="DV56" s="19"/>
      <c r="DW56" s="19"/>
      <c r="DX56" s="103"/>
      <c r="DY56" s="19"/>
      <c r="DZ56" s="19"/>
      <c r="EA56" s="103"/>
      <c r="EB56" s="19"/>
      <c r="EC56" s="19"/>
      <c r="ED56" s="103"/>
      <c r="EG56" s="181"/>
      <c r="EH56" s="178"/>
      <c r="EI56" s="19"/>
      <c r="EJ56" s="19"/>
      <c r="EK56" s="103"/>
      <c r="EL56" s="19"/>
      <c r="EM56" s="19"/>
      <c r="EN56" s="103"/>
      <c r="EO56" s="19"/>
      <c r="EP56" s="19"/>
      <c r="EQ56" s="103"/>
      <c r="ER56" s="19"/>
      <c r="ES56" s="19"/>
      <c r="ET56" s="103"/>
      <c r="EU56" s="19"/>
      <c r="EV56" s="19"/>
      <c r="EW56" s="103"/>
      <c r="EX56" s="19"/>
      <c r="EY56" s="19"/>
      <c r="EZ56" s="103"/>
    </row>
    <row r="57" spans="5:156">
      <c r="E57" s="179"/>
      <c r="F57" s="180"/>
      <c r="G57" s="181"/>
      <c r="H57" s="181"/>
      <c r="I57" s="178"/>
      <c r="J57" s="181"/>
      <c r="K57" s="181"/>
      <c r="L57" s="178"/>
      <c r="M57" s="181"/>
      <c r="N57" s="181"/>
      <c r="O57" s="178"/>
      <c r="P57" s="181"/>
      <c r="Q57" s="181"/>
      <c r="R57" s="178"/>
      <c r="S57" s="181"/>
      <c r="T57" s="181"/>
      <c r="U57" s="178"/>
      <c r="V57" s="181"/>
      <c r="W57" s="181"/>
      <c r="X57" s="178"/>
      <c r="Y57" s="178"/>
      <c r="AA57" s="179"/>
      <c r="AB57" s="180"/>
      <c r="AC57" s="181"/>
      <c r="AD57" s="181"/>
      <c r="AE57" s="178"/>
      <c r="AF57" s="181"/>
      <c r="AG57" s="181"/>
      <c r="AH57" s="178"/>
      <c r="AI57" s="181"/>
      <c r="AJ57" s="181"/>
      <c r="AK57" s="178"/>
      <c r="AL57" s="181"/>
      <c r="AM57" s="181"/>
      <c r="AN57" s="178"/>
      <c r="AO57" s="181"/>
      <c r="AP57" s="181"/>
      <c r="AQ57" s="178"/>
      <c r="AR57" s="181"/>
      <c r="AS57" s="181"/>
      <c r="AT57" s="178"/>
      <c r="AU57" s="178"/>
      <c r="AW57" s="179"/>
      <c r="AX57" s="180"/>
      <c r="AY57" s="181"/>
      <c r="AZ57" s="181"/>
      <c r="BA57" s="178"/>
      <c r="BB57" s="181"/>
      <c r="BC57" s="181"/>
      <c r="BD57" s="178"/>
      <c r="BE57" s="181"/>
      <c r="BF57" s="181"/>
      <c r="BG57" s="178"/>
      <c r="BH57" s="181"/>
      <c r="BI57" s="181"/>
      <c r="BJ57" s="178"/>
      <c r="BK57" s="181"/>
      <c r="BL57" s="181"/>
      <c r="BM57" s="178"/>
      <c r="BN57" s="181"/>
      <c r="BO57" s="179"/>
      <c r="BP57" s="178"/>
      <c r="BQ57" s="178"/>
      <c r="BS57" s="179"/>
      <c r="BT57" s="180"/>
      <c r="BU57" s="181"/>
      <c r="BV57" s="181"/>
      <c r="BW57" s="178"/>
      <c r="BX57" s="181"/>
      <c r="BY57" s="181"/>
      <c r="BZ57" s="178"/>
      <c r="CA57" s="181"/>
      <c r="CB57" s="181"/>
      <c r="CC57" s="178"/>
      <c r="CD57" s="181"/>
      <c r="CE57" s="181"/>
      <c r="CF57" s="178"/>
      <c r="CG57" s="181"/>
      <c r="CH57" s="181"/>
      <c r="CI57" s="178"/>
      <c r="CJ57" s="181"/>
      <c r="CK57" s="181"/>
      <c r="CL57" s="178"/>
      <c r="CM57" s="178"/>
      <c r="CO57" s="179"/>
      <c r="CP57" s="180"/>
      <c r="CQ57" s="181"/>
      <c r="CR57" s="181"/>
      <c r="CS57" s="178"/>
      <c r="CT57" s="181"/>
      <c r="CU57" s="181"/>
      <c r="CV57" s="178"/>
      <c r="CW57" s="181"/>
      <c r="CX57" s="181"/>
      <c r="CY57" s="178"/>
      <c r="CZ57" s="181"/>
      <c r="DA57" s="181"/>
      <c r="DB57" s="178"/>
      <c r="DC57" s="181"/>
      <c r="DD57" s="181"/>
      <c r="DE57" s="178"/>
      <c r="DF57" s="181"/>
      <c r="DG57" s="181"/>
      <c r="DH57" s="178"/>
      <c r="DK57" s="179"/>
      <c r="DL57" s="180"/>
      <c r="DM57" s="181"/>
      <c r="DN57" s="181"/>
      <c r="DO57" s="178"/>
      <c r="DP57" s="181"/>
      <c r="DQ57" s="181"/>
      <c r="DR57" s="178"/>
      <c r="DS57" s="181"/>
      <c r="DT57" s="181"/>
      <c r="DU57" s="178"/>
      <c r="DV57" s="181"/>
      <c r="DW57" s="181"/>
      <c r="DX57" s="178"/>
      <c r="DY57" s="181"/>
      <c r="DZ57" s="181"/>
      <c r="EA57" s="178"/>
      <c r="EB57" s="181"/>
      <c r="EC57" s="181"/>
      <c r="ED57" s="178"/>
      <c r="EG57" s="179"/>
      <c r="EH57" s="180"/>
      <c r="EI57" s="181"/>
      <c r="EJ57" s="181"/>
      <c r="EK57" s="178"/>
      <c r="EL57" s="181"/>
      <c r="EM57" s="181"/>
      <c r="EN57" s="178"/>
      <c r="EO57" s="181"/>
      <c r="EP57" s="181"/>
      <c r="EQ57" s="178"/>
      <c r="ER57" s="181"/>
      <c r="ES57" s="181"/>
      <c r="ET57" s="178"/>
      <c r="EU57" s="181"/>
      <c r="EV57" s="181"/>
      <c r="EW57" s="178"/>
      <c r="EX57" s="181"/>
      <c r="EY57" s="181"/>
      <c r="EZ57" s="178"/>
    </row>
    <row r="58" spans="5:156">
      <c r="E58" s="181"/>
      <c r="F58" s="178"/>
      <c r="G58" s="19"/>
      <c r="H58" s="19"/>
      <c r="I58" s="103"/>
      <c r="J58" s="19"/>
      <c r="K58" s="19"/>
      <c r="L58" s="103"/>
      <c r="M58" s="19"/>
      <c r="N58" s="19"/>
      <c r="O58" s="103"/>
      <c r="P58" s="19"/>
      <c r="Q58" s="19"/>
      <c r="R58" s="103"/>
      <c r="S58" s="19"/>
      <c r="T58" s="19"/>
      <c r="U58" s="103"/>
      <c r="V58" s="19"/>
      <c r="W58" s="19"/>
      <c r="X58" s="103"/>
      <c r="Y58" s="103"/>
      <c r="AA58" s="181"/>
      <c r="AB58" s="178"/>
      <c r="AC58" s="19"/>
      <c r="AD58" s="19"/>
      <c r="AE58" s="103"/>
      <c r="AF58" s="19"/>
      <c r="AG58" s="19"/>
      <c r="AH58" s="103"/>
      <c r="AI58" s="19"/>
      <c r="AJ58" s="19"/>
      <c r="AK58" s="103"/>
      <c r="AL58" s="19"/>
      <c r="AM58" s="19"/>
      <c r="AN58" s="103"/>
      <c r="AO58" s="19"/>
      <c r="AP58" s="19"/>
      <c r="AQ58" s="103"/>
      <c r="AR58" s="19"/>
      <c r="AS58" s="19"/>
      <c r="AT58" s="103"/>
      <c r="AU58" s="103"/>
      <c r="AW58" s="181"/>
      <c r="AX58" s="178"/>
      <c r="AY58" s="19"/>
      <c r="AZ58" s="19"/>
      <c r="BA58" s="103"/>
      <c r="BB58" s="19"/>
      <c r="BC58" s="19"/>
      <c r="BD58" s="103"/>
      <c r="BE58" s="19"/>
      <c r="BF58" s="19"/>
      <c r="BG58" s="103"/>
      <c r="BH58" s="19"/>
      <c r="BI58" s="19"/>
      <c r="BJ58" s="103"/>
      <c r="BK58" s="19"/>
      <c r="BL58" s="19"/>
      <c r="BM58" s="103"/>
      <c r="BN58" s="19"/>
      <c r="BO58" s="181"/>
      <c r="BP58" s="103"/>
      <c r="BQ58" s="103"/>
      <c r="BS58" s="181"/>
      <c r="BT58" s="178"/>
      <c r="BU58" s="19"/>
      <c r="BV58" s="19"/>
      <c r="BW58" s="103"/>
      <c r="BX58" s="19"/>
      <c r="BY58" s="19"/>
      <c r="BZ58" s="103"/>
      <c r="CA58" s="19"/>
      <c r="CB58" s="19"/>
      <c r="CC58" s="103"/>
      <c r="CD58" s="19"/>
      <c r="CE58" s="19"/>
      <c r="CF58" s="103"/>
      <c r="CG58" s="19"/>
      <c r="CH58" s="19"/>
      <c r="CI58" s="103"/>
      <c r="CJ58" s="19"/>
      <c r="CK58" s="19"/>
      <c r="CL58" s="103"/>
      <c r="CM58" s="103"/>
      <c r="CO58" s="181"/>
      <c r="CP58" s="178"/>
      <c r="CQ58" s="19"/>
      <c r="CR58" s="19"/>
      <c r="CS58" s="103"/>
      <c r="CT58" s="19"/>
      <c r="CU58" s="19"/>
      <c r="CV58" s="103"/>
      <c r="CW58" s="19"/>
      <c r="CX58" s="19"/>
      <c r="CY58" s="103"/>
      <c r="CZ58" s="19"/>
      <c r="DA58" s="19"/>
      <c r="DB58" s="103"/>
      <c r="DC58" s="19"/>
      <c r="DD58" s="19"/>
      <c r="DE58" s="103"/>
      <c r="DF58" s="19"/>
      <c r="DG58" s="19"/>
      <c r="DH58" s="103"/>
      <c r="DK58" s="181"/>
      <c r="DL58" s="178"/>
      <c r="DM58" s="19"/>
      <c r="DN58" s="19"/>
      <c r="DO58" s="103"/>
      <c r="DP58" s="19"/>
      <c r="DQ58" s="19"/>
      <c r="DR58" s="103"/>
      <c r="DS58" s="19"/>
      <c r="DT58" s="19"/>
      <c r="DU58" s="103"/>
      <c r="DV58" s="19"/>
      <c r="DW58" s="19"/>
      <c r="DX58" s="103"/>
      <c r="DY58" s="19"/>
      <c r="DZ58" s="19"/>
      <c r="EA58" s="103"/>
      <c r="EB58" s="19"/>
      <c r="EC58" s="19"/>
      <c r="ED58" s="103"/>
      <c r="EG58" s="181"/>
      <c r="EH58" s="178"/>
      <c r="EI58" s="19"/>
      <c r="EJ58" s="19"/>
      <c r="EK58" s="103"/>
      <c r="EL58" s="19"/>
      <c r="EM58" s="19"/>
      <c r="EN58" s="103"/>
      <c r="EO58" s="19"/>
      <c r="EP58" s="19"/>
      <c r="EQ58" s="103"/>
      <c r="ER58" s="19"/>
      <c r="ES58" s="19"/>
      <c r="ET58" s="103"/>
      <c r="EU58" s="19"/>
      <c r="EV58" s="19"/>
      <c r="EW58" s="103"/>
      <c r="EX58" s="19"/>
      <c r="EY58" s="19"/>
      <c r="EZ58" s="103"/>
    </row>
    <row r="59" spans="5:156">
      <c r="E59" s="179"/>
      <c r="F59" s="180"/>
      <c r="G59" s="181"/>
      <c r="H59" s="181"/>
      <c r="I59" s="178"/>
      <c r="J59" s="181"/>
      <c r="K59" s="181"/>
      <c r="L59" s="178"/>
      <c r="M59" s="181"/>
      <c r="N59" s="181"/>
      <c r="O59" s="178"/>
      <c r="P59" s="181"/>
      <c r="Q59" s="181"/>
      <c r="R59" s="178"/>
      <c r="S59" s="181"/>
      <c r="T59" s="181"/>
      <c r="U59" s="178"/>
      <c r="V59" s="181"/>
      <c r="W59" s="181"/>
      <c r="X59" s="178"/>
      <c r="Y59" s="178"/>
      <c r="AA59" s="179"/>
      <c r="AB59" s="180"/>
      <c r="AC59" s="181"/>
      <c r="AD59" s="181"/>
      <c r="AE59" s="178"/>
      <c r="AF59" s="181"/>
      <c r="AG59" s="181"/>
      <c r="AH59" s="178"/>
      <c r="AI59" s="181"/>
      <c r="AJ59" s="181"/>
      <c r="AK59" s="178"/>
      <c r="AL59" s="181"/>
      <c r="AM59" s="181"/>
      <c r="AN59" s="178"/>
      <c r="AO59" s="181"/>
      <c r="AP59" s="181"/>
      <c r="AQ59" s="178"/>
      <c r="AR59" s="181"/>
      <c r="AS59" s="181"/>
      <c r="AT59" s="178"/>
      <c r="AU59" s="178"/>
      <c r="AW59" s="179"/>
      <c r="AX59" s="180"/>
      <c r="AY59" s="181"/>
      <c r="AZ59" s="181"/>
      <c r="BA59" s="178"/>
      <c r="BB59" s="181"/>
      <c r="BC59" s="181"/>
      <c r="BD59" s="178"/>
      <c r="BE59" s="181"/>
      <c r="BF59" s="181"/>
      <c r="BG59" s="178"/>
      <c r="BH59" s="181"/>
      <c r="BI59" s="181"/>
      <c r="BJ59" s="178"/>
      <c r="BK59" s="181"/>
      <c r="BL59" s="181"/>
      <c r="BM59" s="178"/>
      <c r="BN59" s="181"/>
      <c r="BO59" s="179"/>
      <c r="BP59" s="178"/>
      <c r="BQ59" s="178"/>
      <c r="BS59" s="179"/>
      <c r="BT59" s="180"/>
      <c r="BU59" s="181"/>
      <c r="BV59" s="181"/>
      <c r="BW59" s="178"/>
      <c r="BX59" s="181"/>
      <c r="BY59" s="181"/>
      <c r="BZ59" s="178"/>
      <c r="CA59" s="181"/>
      <c r="CB59" s="181"/>
      <c r="CC59" s="178"/>
      <c r="CD59" s="181"/>
      <c r="CE59" s="181"/>
      <c r="CF59" s="178"/>
      <c r="CG59" s="181"/>
      <c r="CH59" s="181"/>
      <c r="CI59" s="178"/>
      <c r="CJ59" s="181"/>
      <c r="CK59" s="181"/>
      <c r="CL59" s="178"/>
      <c r="CM59" s="178"/>
      <c r="CO59" s="179"/>
      <c r="CP59" s="180"/>
      <c r="CQ59" s="181"/>
      <c r="CR59" s="181"/>
      <c r="CS59" s="178"/>
      <c r="CT59" s="181"/>
      <c r="CU59" s="181"/>
      <c r="CV59" s="178"/>
      <c r="CW59" s="181"/>
      <c r="CX59" s="181"/>
      <c r="CY59" s="178"/>
      <c r="CZ59" s="181"/>
      <c r="DA59" s="181"/>
      <c r="DB59" s="178"/>
      <c r="DC59" s="181"/>
      <c r="DD59" s="181"/>
      <c r="DE59" s="178"/>
      <c r="DF59" s="181"/>
      <c r="DG59" s="181"/>
      <c r="DH59" s="178"/>
      <c r="DK59" s="179"/>
      <c r="DL59" s="180"/>
      <c r="DM59" s="181"/>
      <c r="DN59" s="181"/>
      <c r="DO59" s="178"/>
      <c r="DP59" s="181"/>
      <c r="DQ59" s="181"/>
      <c r="DR59" s="178"/>
      <c r="DS59" s="181"/>
      <c r="DT59" s="181"/>
      <c r="DU59" s="178"/>
      <c r="DV59" s="181"/>
      <c r="DW59" s="181"/>
      <c r="DX59" s="178"/>
      <c r="DY59" s="181"/>
      <c r="DZ59" s="181"/>
      <c r="EA59" s="178"/>
      <c r="EB59" s="181"/>
      <c r="EC59" s="181"/>
      <c r="ED59" s="178"/>
      <c r="EG59" s="179"/>
      <c r="EH59" s="180"/>
      <c r="EI59" s="181"/>
      <c r="EJ59" s="181"/>
      <c r="EK59" s="178"/>
      <c r="EL59" s="181"/>
      <c r="EM59" s="181"/>
      <c r="EN59" s="178"/>
      <c r="EO59" s="181"/>
      <c r="EP59" s="181"/>
      <c r="EQ59" s="178"/>
      <c r="ER59" s="181"/>
      <c r="ES59" s="181"/>
      <c r="ET59" s="178"/>
      <c r="EU59" s="181"/>
      <c r="EV59" s="181"/>
      <c r="EW59" s="178"/>
      <c r="EX59" s="181"/>
      <c r="EY59" s="181"/>
      <c r="EZ59" s="178"/>
    </row>
    <row r="60" spans="5:156">
      <c r="E60" s="181"/>
      <c r="F60" s="178"/>
      <c r="G60" s="19"/>
      <c r="H60" s="19"/>
      <c r="I60" s="103"/>
      <c r="J60" s="19"/>
      <c r="K60" s="19"/>
      <c r="L60" s="103"/>
      <c r="M60" s="19"/>
      <c r="N60" s="19"/>
      <c r="O60" s="103"/>
      <c r="P60" s="19"/>
      <c r="Q60" s="19"/>
      <c r="R60" s="103"/>
      <c r="S60" s="19"/>
      <c r="T60" s="19"/>
      <c r="U60" s="103"/>
      <c r="V60" s="19"/>
      <c r="W60" s="19"/>
      <c r="X60" s="103"/>
      <c r="Y60" s="103"/>
      <c r="AA60" s="181"/>
      <c r="AB60" s="178"/>
      <c r="AC60" s="19"/>
      <c r="AD60" s="19"/>
      <c r="AE60" s="103"/>
      <c r="AF60" s="19"/>
      <c r="AG60" s="19"/>
      <c r="AH60" s="103"/>
      <c r="AI60" s="19"/>
      <c r="AJ60" s="19"/>
      <c r="AK60" s="103"/>
      <c r="AL60" s="19"/>
      <c r="AM60" s="19"/>
      <c r="AN60" s="103"/>
      <c r="AO60" s="19"/>
      <c r="AP60" s="19"/>
      <c r="AQ60" s="103"/>
      <c r="AR60" s="19"/>
      <c r="AS60" s="19"/>
      <c r="AT60" s="103"/>
      <c r="AU60" s="103"/>
      <c r="AW60" s="181"/>
      <c r="AX60" s="178"/>
      <c r="AY60" s="19"/>
      <c r="AZ60" s="19"/>
      <c r="BA60" s="103"/>
      <c r="BB60" s="19"/>
      <c r="BC60" s="19"/>
      <c r="BD60" s="103"/>
      <c r="BE60" s="19"/>
      <c r="BF60" s="19"/>
      <c r="BG60" s="103"/>
      <c r="BH60" s="19"/>
      <c r="BI60" s="19"/>
      <c r="BJ60" s="103"/>
      <c r="BK60" s="19"/>
      <c r="BL60" s="19"/>
      <c r="BM60" s="103"/>
      <c r="BN60" s="19"/>
      <c r="BO60" s="181"/>
      <c r="BP60" s="103"/>
      <c r="BQ60" s="103"/>
      <c r="BS60" s="181"/>
      <c r="BT60" s="178"/>
      <c r="BU60" s="19"/>
      <c r="BV60" s="19"/>
      <c r="BW60" s="103"/>
      <c r="BX60" s="19"/>
      <c r="BY60" s="19"/>
      <c r="BZ60" s="103"/>
      <c r="CA60" s="19"/>
      <c r="CB60" s="19"/>
      <c r="CC60" s="103"/>
      <c r="CD60" s="19"/>
      <c r="CE60" s="19"/>
      <c r="CF60" s="103"/>
      <c r="CG60" s="19"/>
      <c r="CH60" s="19"/>
      <c r="CI60" s="103"/>
      <c r="CJ60" s="19"/>
      <c r="CK60" s="19"/>
      <c r="CL60" s="103"/>
      <c r="CM60" s="103"/>
      <c r="CO60" s="181"/>
      <c r="CP60" s="178"/>
      <c r="CQ60" s="19"/>
      <c r="CR60" s="19"/>
      <c r="CS60" s="103"/>
      <c r="CT60" s="19"/>
      <c r="CU60" s="19"/>
      <c r="CV60" s="103"/>
      <c r="CW60" s="19"/>
      <c r="CX60" s="19"/>
      <c r="CY60" s="103"/>
      <c r="CZ60" s="19"/>
      <c r="DA60" s="19"/>
      <c r="DB60" s="103"/>
      <c r="DC60" s="19"/>
      <c r="DD60" s="19"/>
      <c r="DE60" s="103"/>
      <c r="DF60" s="19"/>
      <c r="DG60" s="19"/>
      <c r="DH60" s="103"/>
      <c r="DK60" s="181"/>
      <c r="DL60" s="178"/>
      <c r="DM60" s="19"/>
      <c r="DN60" s="19"/>
      <c r="DO60" s="103"/>
      <c r="DP60" s="19"/>
      <c r="DQ60" s="19"/>
      <c r="DR60" s="103"/>
      <c r="DS60" s="19"/>
      <c r="DT60" s="19"/>
      <c r="DU60" s="103"/>
      <c r="DV60" s="19"/>
      <c r="DW60" s="19"/>
      <c r="DX60" s="103"/>
      <c r="DY60" s="19"/>
      <c r="DZ60" s="19"/>
      <c r="EA60" s="103"/>
      <c r="EB60" s="19"/>
      <c r="EC60" s="19"/>
      <c r="ED60" s="103"/>
      <c r="EG60" s="181"/>
      <c r="EH60" s="178"/>
      <c r="EI60" s="19"/>
      <c r="EJ60" s="19"/>
      <c r="EK60" s="103"/>
      <c r="EL60" s="19"/>
      <c r="EM60" s="19"/>
      <c r="EN60" s="103"/>
      <c r="EO60" s="19"/>
      <c r="EP60" s="19"/>
      <c r="EQ60" s="103"/>
      <c r="ER60" s="19"/>
      <c r="ES60" s="19"/>
      <c r="ET60" s="103"/>
      <c r="EU60" s="19"/>
      <c r="EV60" s="19"/>
      <c r="EW60" s="103"/>
      <c r="EX60" s="19"/>
      <c r="EY60" s="19"/>
      <c r="EZ60" s="103"/>
    </row>
    <row r="61" spans="5:156">
      <c r="E61" s="179"/>
      <c r="F61" s="180"/>
      <c r="G61" s="181"/>
      <c r="H61" s="181"/>
      <c r="I61" s="178"/>
      <c r="J61" s="181"/>
      <c r="K61" s="181"/>
      <c r="L61" s="178"/>
      <c r="M61" s="181"/>
      <c r="N61" s="181"/>
      <c r="O61" s="178"/>
      <c r="P61" s="181"/>
      <c r="Q61" s="181"/>
      <c r="R61" s="178"/>
      <c r="S61" s="181"/>
      <c r="T61" s="181"/>
      <c r="U61" s="178"/>
      <c r="V61" s="181"/>
      <c r="W61" s="181"/>
      <c r="X61" s="178"/>
      <c r="Y61" s="178"/>
      <c r="AA61" s="179"/>
      <c r="AB61" s="180"/>
      <c r="AC61" s="181"/>
      <c r="AD61" s="181"/>
      <c r="AE61" s="178"/>
      <c r="AF61" s="181"/>
      <c r="AG61" s="181"/>
      <c r="AH61" s="178"/>
      <c r="AI61" s="181"/>
      <c r="AJ61" s="181"/>
      <c r="AK61" s="178"/>
      <c r="AL61" s="181"/>
      <c r="AM61" s="181"/>
      <c r="AN61" s="178"/>
      <c r="AO61" s="181"/>
      <c r="AP61" s="181"/>
      <c r="AQ61" s="178"/>
      <c r="AR61" s="181"/>
      <c r="AS61" s="181"/>
      <c r="AT61" s="178"/>
      <c r="AU61" s="178"/>
      <c r="AW61" s="179"/>
      <c r="AX61" s="180"/>
      <c r="AY61" s="181"/>
      <c r="AZ61" s="181"/>
      <c r="BA61" s="178"/>
      <c r="BB61" s="181"/>
      <c r="BC61" s="181"/>
      <c r="BD61" s="178"/>
      <c r="BE61" s="181"/>
      <c r="BF61" s="181"/>
      <c r="BG61" s="178"/>
      <c r="BH61" s="181"/>
      <c r="BI61" s="181"/>
      <c r="BJ61" s="178"/>
      <c r="BK61" s="181"/>
      <c r="BL61" s="181"/>
      <c r="BM61" s="178"/>
      <c r="BN61" s="181"/>
      <c r="BO61" s="179"/>
      <c r="BP61" s="178"/>
      <c r="BQ61" s="178"/>
      <c r="BS61" s="179"/>
      <c r="BT61" s="180"/>
      <c r="BU61" s="181"/>
      <c r="BV61" s="181"/>
      <c r="BW61" s="178"/>
      <c r="BX61" s="181"/>
      <c r="BY61" s="181"/>
      <c r="BZ61" s="178"/>
      <c r="CA61" s="181"/>
      <c r="CB61" s="181"/>
      <c r="CC61" s="178"/>
      <c r="CD61" s="181"/>
      <c r="CE61" s="181"/>
      <c r="CF61" s="178"/>
      <c r="CG61" s="181"/>
      <c r="CH61" s="181"/>
      <c r="CI61" s="178"/>
      <c r="CJ61" s="181"/>
      <c r="CK61" s="181"/>
      <c r="CL61" s="178"/>
      <c r="CM61" s="178"/>
      <c r="CO61" s="179"/>
      <c r="CP61" s="180"/>
      <c r="CQ61" s="181"/>
      <c r="CR61" s="181"/>
      <c r="CS61" s="178"/>
      <c r="CT61" s="181"/>
      <c r="CU61" s="181"/>
      <c r="CV61" s="178"/>
      <c r="CW61" s="181"/>
      <c r="CX61" s="181"/>
      <c r="CY61" s="178"/>
      <c r="CZ61" s="181"/>
      <c r="DA61" s="181"/>
      <c r="DB61" s="178"/>
      <c r="DC61" s="181"/>
      <c r="DD61" s="181"/>
      <c r="DE61" s="178"/>
      <c r="DF61" s="181"/>
      <c r="DG61" s="181"/>
      <c r="DH61" s="178"/>
      <c r="DK61" s="179"/>
      <c r="DL61" s="180"/>
      <c r="DM61" s="181"/>
      <c r="DN61" s="181"/>
      <c r="DO61" s="178"/>
      <c r="DP61" s="181"/>
      <c r="DQ61" s="181"/>
      <c r="DR61" s="178"/>
      <c r="DS61" s="181"/>
      <c r="DT61" s="181"/>
      <c r="DU61" s="178"/>
      <c r="DV61" s="181"/>
      <c r="DW61" s="181"/>
      <c r="DX61" s="178"/>
      <c r="DY61" s="181"/>
      <c r="DZ61" s="181"/>
      <c r="EA61" s="178"/>
      <c r="EB61" s="181"/>
      <c r="EC61" s="181"/>
      <c r="ED61" s="178"/>
      <c r="EG61" s="179"/>
      <c r="EH61" s="180"/>
      <c r="EI61" s="181"/>
      <c r="EJ61" s="181"/>
      <c r="EK61" s="178"/>
      <c r="EL61" s="181"/>
      <c r="EM61" s="181"/>
      <c r="EN61" s="178"/>
      <c r="EO61" s="181"/>
      <c r="EP61" s="181"/>
      <c r="EQ61" s="178"/>
      <c r="ER61" s="181"/>
      <c r="ES61" s="181"/>
      <c r="ET61" s="178"/>
      <c r="EU61" s="181"/>
      <c r="EV61" s="181"/>
      <c r="EW61" s="178"/>
      <c r="EX61" s="181"/>
      <c r="EY61" s="181"/>
      <c r="EZ61" s="178"/>
    </row>
    <row r="62" spans="5:156">
      <c r="E62" s="181"/>
      <c r="F62" s="178"/>
      <c r="G62" s="19"/>
      <c r="H62" s="19"/>
      <c r="I62" s="103"/>
      <c r="J62" s="19"/>
      <c r="K62" s="19"/>
      <c r="L62" s="103"/>
      <c r="M62" s="19"/>
      <c r="N62" s="19"/>
      <c r="O62" s="103"/>
      <c r="P62" s="19"/>
      <c r="Q62" s="19"/>
      <c r="R62" s="103"/>
      <c r="S62" s="19"/>
      <c r="T62" s="19"/>
      <c r="U62" s="103"/>
      <c r="V62" s="19"/>
      <c r="W62" s="19"/>
      <c r="X62" s="103"/>
      <c r="Y62" s="103"/>
      <c r="AA62" s="181"/>
      <c r="AB62" s="178"/>
      <c r="AC62" s="19"/>
      <c r="AD62" s="19"/>
      <c r="AE62" s="103"/>
      <c r="AF62" s="19"/>
      <c r="AG62" s="19"/>
      <c r="AH62" s="103"/>
      <c r="AI62" s="19"/>
      <c r="AJ62" s="19"/>
      <c r="AK62" s="103"/>
      <c r="AL62" s="19"/>
      <c r="AM62" s="19"/>
      <c r="AN62" s="103"/>
      <c r="AO62" s="19"/>
      <c r="AP62" s="19"/>
      <c r="AQ62" s="103"/>
      <c r="AR62" s="19"/>
      <c r="AS62" s="19"/>
      <c r="AT62" s="103"/>
      <c r="AU62" s="103"/>
      <c r="AW62" s="181"/>
      <c r="AX62" s="178"/>
      <c r="AY62" s="19"/>
      <c r="AZ62" s="19"/>
      <c r="BA62" s="103"/>
      <c r="BB62" s="19"/>
      <c r="BC62" s="19"/>
      <c r="BD62" s="103"/>
      <c r="BE62" s="19"/>
      <c r="BF62" s="19"/>
      <c r="BG62" s="103"/>
      <c r="BH62" s="19"/>
      <c r="BI62" s="19"/>
      <c r="BJ62" s="103"/>
      <c r="BK62" s="19"/>
      <c r="BL62" s="19"/>
      <c r="BM62" s="103"/>
      <c r="BN62" s="19"/>
      <c r="BO62" s="181"/>
      <c r="BP62" s="103"/>
      <c r="BQ62" s="103"/>
      <c r="BS62" s="181"/>
      <c r="BT62" s="178"/>
      <c r="BU62" s="19"/>
      <c r="BV62" s="19"/>
      <c r="BW62" s="103"/>
      <c r="BX62" s="19"/>
      <c r="BY62" s="19"/>
      <c r="BZ62" s="103"/>
      <c r="CA62" s="19"/>
      <c r="CB62" s="19"/>
      <c r="CC62" s="103"/>
      <c r="CD62" s="19"/>
      <c r="CE62" s="19"/>
      <c r="CF62" s="103"/>
      <c r="CG62" s="19"/>
      <c r="CH62" s="19"/>
      <c r="CI62" s="103"/>
      <c r="CJ62" s="19"/>
      <c r="CK62" s="19"/>
      <c r="CL62" s="103"/>
      <c r="CM62" s="103"/>
      <c r="CO62" s="181"/>
      <c r="CP62" s="178"/>
      <c r="CQ62" s="19"/>
      <c r="CR62" s="19"/>
      <c r="CS62" s="103"/>
      <c r="CT62" s="19"/>
      <c r="CU62" s="19"/>
      <c r="CV62" s="103"/>
      <c r="CW62" s="19"/>
      <c r="CX62" s="19"/>
      <c r="CY62" s="103"/>
      <c r="CZ62" s="19"/>
      <c r="DA62" s="19"/>
      <c r="DB62" s="103"/>
      <c r="DC62" s="19"/>
      <c r="DD62" s="19"/>
      <c r="DE62" s="103"/>
      <c r="DF62" s="19"/>
      <c r="DG62" s="19"/>
      <c r="DH62" s="103"/>
      <c r="DK62" s="181"/>
      <c r="DL62" s="178"/>
      <c r="DM62" s="19"/>
      <c r="DN62" s="19"/>
      <c r="DO62" s="103"/>
      <c r="DP62" s="19"/>
      <c r="DQ62" s="19"/>
      <c r="DR62" s="103"/>
      <c r="DS62" s="19"/>
      <c r="DT62" s="19"/>
      <c r="DU62" s="103"/>
      <c r="DV62" s="19"/>
      <c r="DW62" s="19"/>
      <c r="DX62" s="103"/>
      <c r="DY62" s="19"/>
      <c r="DZ62" s="19"/>
      <c r="EA62" s="103"/>
      <c r="EB62" s="19"/>
      <c r="EC62" s="19"/>
      <c r="ED62" s="103"/>
      <c r="EG62" s="181"/>
      <c r="EH62" s="178"/>
      <c r="EI62" s="19"/>
      <c r="EJ62" s="19"/>
      <c r="EK62" s="103"/>
      <c r="EL62" s="19"/>
      <c r="EM62" s="19"/>
      <c r="EN62" s="103"/>
      <c r="EO62" s="19"/>
      <c r="EP62" s="19"/>
      <c r="EQ62" s="103"/>
      <c r="ER62" s="19"/>
      <c r="ES62" s="19"/>
      <c r="ET62" s="103"/>
      <c r="EU62" s="19"/>
      <c r="EV62" s="19"/>
      <c r="EW62" s="103"/>
      <c r="EX62" s="19"/>
      <c r="EY62" s="19"/>
      <c r="EZ62" s="103"/>
    </row>
    <row r="63" spans="5:156">
      <c r="E63" s="179"/>
      <c r="F63" s="180"/>
      <c r="G63" s="181"/>
      <c r="H63" s="181"/>
      <c r="I63" s="178"/>
      <c r="J63" s="181"/>
      <c r="K63" s="181"/>
      <c r="L63" s="178"/>
      <c r="M63" s="181"/>
      <c r="N63" s="181"/>
      <c r="O63" s="178"/>
      <c r="P63" s="181"/>
      <c r="Q63" s="181"/>
      <c r="R63" s="178"/>
      <c r="S63" s="181"/>
      <c r="T63" s="181"/>
      <c r="U63" s="178"/>
      <c r="V63" s="181"/>
      <c r="W63" s="181"/>
      <c r="X63" s="178"/>
      <c r="Y63" s="178"/>
      <c r="AA63" s="179"/>
      <c r="AB63" s="180"/>
      <c r="AC63" s="181"/>
      <c r="AD63" s="181"/>
      <c r="AE63" s="178"/>
      <c r="AF63" s="181"/>
      <c r="AG63" s="181"/>
      <c r="AH63" s="178"/>
      <c r="AI63" s="181"/>
      <c r="AJ63" s="181"/>
      <c r="AK63" s="178"/>
      <c r="AL63" s="181"/>
      <c r="AM63" s="181"/>
      <c r="AN63" s="178"/>
      <c r="AO63" s="181"/>
      <c r="AP63" s="181"/>
      <c r="AQ63" s="178"/>
      <c r="AR63" s="181"/>
      <c r="AS63" s="181"/>
      <c r="AT63" s="178"/>
      <c r="AU63" s="178"/>
      <c r="AW63" s="179"/>
      <c r="AX63" s="180"/>
      <c r="AY63" s="181"/>
      <c r="AZ63" s="181"/>
      <c r="BA63" s="178"/>
      <c r="BB63" s="181"/>
      <c r="BC63" s="181"/>
      <c r="BD63" s="178"/>
      <c r="BE63" s="181"/>
      <c r="BF63" s="181"/>
      <c r="BG63" s="178"/>
      <c r="BH63" s="181"/>
      <c r="BI63" s="181"/>
      <c r="BJ63" s="178"/>
      <c r="BK63" s="181"/>
      <c r="BL63" s="181"/>
      <c r="BM63" s="178"/>
      <c r="BN63" s="181"/>
      <c r="BO63" s="179"/>
      <c r="BP63" s="178"/>
      <c r="BQ63" s="178"/>
      <c r="BS63" s="179"/>
      <c r="BT63" s="180"/>
      <c r="BU63" s="181"/>
      <c r="BV63" s="181"/>
      <c r="BW63" s="178"/>
      <c r="BX63" s="181"/>
      <c r="BY63" s="181"/>
      <c r="BZ63" s="178"/>
      <c r="CA63" s="181"/>
      <c r="CB63" s="181"/>
      <c r="CC63" s="178"/>
      <c r="CD63" s="181"/>
      <c r="CE63" s="181"/>
      <c r="CF63" s="178"/>
      <c r="CG63" s="181"/>
      <c r="CH63" s="181"/>
      <c r="CI63" s="178"/>
      <c r="CJ63" s="181"/>
      <c r="CK63" s="181"/>
      <c r="CL63" s="178"/>
      <c r="CM63" s="178"/>
      <c r="CO63" s="179"/>
      <c r="CP63" s="180"/>
      <c r="CQ63" s="181"/>
      <c r="CR63" s="181"/>
      <c r="CS63" s="178"/>
      <c r="CT63" s="181"/>
      <c r="CU63" s="181"/>
      <c r="CV63" s="178"/>
      <c r="CW63" s="181"/>
      <c r="CX63" s="181"/>
      <c r="CY63" s="178"/>
      <c r="CZ63" s="181"/>
      <c r="DA63" s="181"/>
      <c r="DB63" s="178"/>
      <c r="DC63" s="181"/>
      <c r="DD63" s="181"/>
      <c r="DE63" s="178"/>
      <c r="DF63" s="181"/>
      <c r="DG63" s="181"/>
      <c r="DH63" s="178"/>
      <c r="DK63" s="179"/>
      <c r="DL63" s="180"/>
      <c r="DM63" s="181"/>
      <c r="DN63" s="181"/>
      <c r="DO63" s="178"/>
      <c r="DP63" s="181"/>
      <c r="DQ63" s="181"/>
      <c r="DR63" s="178"/>
      <c r="DS63" s="181"/>
      <c r="DT63" s="181"/>
      <c r="DU63" s="178"/>
      <c r="DV63" s="181"/>
      <c r="DW63" s="181"/>
      <c r="DX63" s="178"/>
      <c r="DY63" s="181"/>
      <c r="DZ63" s="181"/>
      <c r="EA63" s="178"/>
      <c r="EB63" s="181"/>
      <c r="EC63" s="181"/>
      <c r="ED63" s="178"/>
      <c r="EG63" s="179"/>
      <c r="EH63" s="180"/>
      <c r="EI63" s="181"/>
      <c r="EJ63" s="181"/>
      <c r="EK63" s="178"/>
      <c r="EL63" s="181"/>
      <c r="EM63" s="181"/>
      <c r="EN63" s="178"/>
      <c r="EO63" s="181"/>
      <c r="EP63" s="181"/>
      <c r="EQ63" s="178"/>
      <c r="ER63" s="181"/>
      <c r="ES63" s="181"/>
      <c r="ET63" s="178"/>
      <c r="EU63" s="181"/>
      <c r="EV63" s="181"/>
      <c r="EW63" s="178"/>
      <c r="EX63" s="181"/>
      <c r="EY63" s="181"/>
      <c r="EZ63" s="178"/>
    </row>
    <row r="64" spans="5:156">
      <c r="E64" s="181"/>
      <c r="F64" s="178"/>
      <c r="G64" s="19"/>
      <c r="H64" s="19"/>
      <c r="I64" s="103"/>
      <c r="J64" s="19"/>
      <c r="K64" s="19"/>
      <c r="L64" s="103"/>
      <c r="M64" s="19"/>
      <c r="N64" s="19"/>
      <c r="O64" s="103"/>
      <c r="P64" s="19"/>
      <c r="Q64" s="19"/>
      <c r="R64" s="103"/>
      <c r="S64" s="19"/>
      <c r="T64" s="19"/>
      <c r="U64" s="103"/>
      <c r="V64" s="19"/>
      <c r="W64" s="19"/>
      <c r="X64" s="103"/>
      <c r="Y64" s="103"/>
      <c r="AA64" s="181"/>
      <c r="AB64" s="178"/>
      <c r="AC64" s="19"/>
      <c r="AD64" s="19"/>
      <c r="AE64" s="103"/>
      <c r="AF64" s="19"/>
      <c r="AG64" s="19"/>
      <c r="AH64" s="103"/>
      <c r="AI64" s="19"/>
      <c r="AJ64" s="19"/>
      <c r="AK64" s="103"/>
      <c r="AL64" s="19"/>
      <c r="AM64" s="19"/>
      <c r="AN64" s="103"/>
      <c r="AO64" s="19"/>
      <c r="AP64" s="19"/>
      <c r="AQ64" s="103"/>
      <c r="AR64" s="19"/>
      <c r="AS64" s="19"/>
      <c r="AT64" s="103"/>
      <c r="AU64" s="103"/>
      <c r="AW64" s="181"/>
      <c r="AX64" s="178"/>
      <c r="AY64" s="19"/>
      <c r="AZ64" s="19"/>
      <c r="BA64" s="103"/>
      <c r="BB64" s="19"/>
      <c r="BC64" s="19"/>
      <c r="BD64" s="103"/>
      <c r="BE64" s="19"/>
      <c r="BF64" s="19"/>
      <c r="BG64" s="103"/>
      <c r="BH64" s="19"/>
      <c r="BI64" s="19"/>
      <c r="BJ64" s="103"/>
      <c r="BK64" s="19"/>
      <c r="BL64" s="19"/>
      <c r="BM64" s="103"/>
      <c r="BN64" s="19"/>
      <c r="BO64" s="181"/>
      <c r="BP64" s="103"/>
      <c r="BQ64" s="103"/>
      <c r="BS64" s="181"/>
      <c r="BT64" s="178"/>
      <c r="BU64" s="19"/>
      <c r="BV64" s="19"/>
      <c r="BW64" s="103"/>
      <c r="BX64" s="19"/>
      <c r="BY64" s="19"/>
      <c r="BZ64" s="103"/>
      <c r="CA64" s="19"/>
      <c r="CB64" s="19"/>
      <c r="CC64" s="103"/>
      <c r="CD64" s="19"/>
      <c r="CE64" s="19"/>
      <c r="CF64" s="103"/>
      <c r="CG64" s="19"/>
      <c r="CH64" s="19"/>
      <c r="CI64" s="103"/>
      <c r="CJ64" s="19"/>
      <c r="CK64" s="19"/>
      <c r="CL64" s="103"/>
      <c r="CM64" s="103"/>
      <c r="CO64" s="181"/>
      <c r="CP64" s="178"/>
      <c r="CQ64" s="19"/>
      <c r="CR64" s="19"/>
      <c r="CS64" s="103"/>
      <c r="CT64" s="19"/>
      <c r="CU64" s="19"/>
      <c r="CV64" s="103"/>
      <c r="CW64" s="19"/>
      <c r="CX64" s="19"/>
      <c r="CY64" s="103"/>
      <c r="CZ64" s="19"/>
      <c r="DA64" s="19"/>
      <c r="DB64" s="103"/>
      <c r="DC64" s="19"/>
      <c r="DD64" s="19"/>
      <c r="DE64" s="103"/>
      <c r="DF64" s="19"/>
      <c r="DG64" s="19"/>
      <c r="DH64" s="103"/>
      <c r="DK64" s="181"/>
      <c r="DL64" s="178"/>
      <c r="DM64" s="19"/>
      <c r="DN64" s="19"/>
      <c r="DO64" s="103"/>
      <c r="DP64" s="19"/>
      <c r="DQ64" s="19"/>
      <c r="DR64" s="103"/>
      <c r="DS64" s="19"/>
      <c r="DT64" s="19"/>
      <c r="DU64" s="103"/>
      <c r="DV64" s="19"/>
      <c r="DW64" s="19"/>
      <c r="DX64" s="103"/>
      <c r="DY64" s="19"/>
      <c r="DZ64" s="19"/>
      <c r="EA64" s="103"/>
      <c r="EB64" s="19"/>
      <c r="EC64" s="19"/>
      <c r="ED64" s="103"/>
      <c r="EG64" s="181"/>
      <c r="EH64" s="178"/>
      <c r="EI64" s="19"/>
      <c r="EJ64" s="19"/>
      <c r="EK64" s="103"/>
      <c r="EL64" s="19"/>
      <c r="EM64" s="19"/>
      <c r="EN64" s="103"/>
      <c r="EO64" s="19"/>
      <c r="EP64" s="19"/>
      <c r="EQ64" s="103"/>
      <c r="ER64" s="19"/>
      <c r="ES64" s="19"/>
      <c r="ET64" s="103"/>
      <c r="EU64" s="19"/>
      <c r="EV64" s="19"/>
      <c r="EW64" s="103"/>
      <c r="EX64" s="19"/>
      <c r="EY64" s="19"/>
      <c r="EZ64" s="103"/>
    </row>
    <row r="65" spans="5:156">
      <c r="E65" s="179"/>
      <c r="F65" s="180"/>
      <c r="G65" s="181"/>
      <c r="H65" s="181"/>
      <c r="I65" s="178"/>
      <c r="J65" s="181"/>
      <c r="K65" s="181"/>
      <c r="L65" s="178"/>
      <c r="M65" s="181"/>
      <c r="N65" s="181"/>
      <c r="O65" s="178"/>
      <c r="P65" s="181"/>
      <c r="Q65" s="181"/>
      <c r="R65" s="178"/>
      <c r="S65" s="181"/>
      <c r="T65" s="181"/>
      <c r="U65" s="178"/>
      <c r="V65" s="181"/>
      <c r="W65" s="181"/>
      <c r="X65" s="178"/>
      <c r="Y65" s="178"/>
      <c r="AA65" s="179"/>
      <c r="AB65" s="180"/>
      <c r="AC65" s="181"/>
      <c r="AD65" s="181"/>
      <c r="AE65" s="178"/>
      <c r="AF65" s="181"/>
      <c r="AG65" s="181"/>
      <c r="AH65" s="178"/>
      <c r="AI65" s="181"/>
      <c r="AJ65" s="181"/>
      <c r="AK65" s="178"/>
      <c r="AL65" s="181"/>
      <c r="AM65" s="181"/>
      <c r="AN65" s="178"/>
      <c r="AO65" s="181"/>
      <c r="AP65" s="181"/>
      <c r="AQ65" s="178"/>
      <c r="AR65" s="181"/>
      <c r="AS65" s="181"/>
      <c r="AT65" s="178"/>
      <c r="AU65" s="178"/>
      <c r="AW65" s="179"/>
      <c r="AX65" s="180"/>
      <c r="AY65" s="181"/>
      <c r="AZ65" s="181"/>
      <c r="BA65" s="178"/>
      <c r="BB65" s="181"/>
      <c r="BC65" s="181"/>
      <c r="BD65" s="178"/>
      <c r="BE65" s="181"/>
      <c r="BF65" s="181"/>
      <c r="BG65" s="178"/>
      <c r="BH65" s="181"/>
      <c r="BI65" s="181"/>
      <c r="BJ65" s="178"/>
      <c r="BK65" s="181"/>
      <c r="BL65" s="181"/>
      <c r="BM65" s="178"/>
      <c r="BN65" s="181"/>
      <c r="BO65" s="179"/>
      <c r="BP65" s="178"/>
      <c r="BQ65" s="178"/>
      <c r="BS65" s="179"/>
      <c r="BT65" s="180"/>
      <c r="BU65" s="181"/>
      <c r="BV65" s="181"/>
      <c r="BW65" s="178"/>
      <c r="BX65" s="181"/>
      <c r="BY65" s="181"/>
      <c r="BZ65" s="178"/>
      <c r="CA65" s="181"/>
      <c r="CB65" s="181"/>
      <c r="CC65" s="178"/>
      <c r="CD65" s="181"/>
      <c r="CE65" s="181"/>
      <c r="CF65" s="178"/>
      <c r="CG65" s="181"/>
      <c r="CH65" s="181"/>
      <c r="CI65" s="178"/>
      <c r="CJ65" s="181"/>
      <c r="CK65" s="181"/>
      <c r="CL65" s="178"/>
      <c r="CM65" s="178"/>
      <c r="CO65" s="179"/>
      <c r="CP65" s="180"/>
      <c r="CQ65" s="181"/>
      <c r="CR65" s="181"/>
      <c r="CS65" s="178"/>
      <c r="CT65" s="181"/>
      <c r="CU65" s="181"/>
      <c r="CV65" s="178"/>
      <c r="CW65" s="181"/>
      <c r="CX65" s="181"/>
      <c r="CY65" s="178"/>
      <c r="CZ65" s="181"/>
      <c r="DA65" s="181"/>
      <c r="DB65" s="178"/>
      <c r="DC65" s="181"/>
      <c r="DD65" s="181"/>
      <c r="DE65" s="178"/>
      <c r="DF65" s="181"/>
      <c r="DG65" s="181"/>
      <c r="DH65" s="178"/>
      <c r="DK65" s="179"/>
      <c r="DL65" s="180"/>
      <c r="DM65" s="181"/>
      <c r="DN65" s="181"/>
      <c r="DO65" s="178"/>
      <c r="DP65" s="181"/>
      <c r="DQ65" s="181"/>
      <c r="DR65" s="178"/>
      <c r="DS65" s="181"/>
      <c r="DT65" s="181"/>
      <c r="DU65" s="178"/>
      <c r="DV65" s="181"/>
      <c r="DW65" s="181"/>
      <c r="DX65" s="178"/>
      <c r="DY65" s="181"/>
      <c r="DZ65" s="181"/>
      <c r="EA65" s="178"/>
      <c r="EB65" s="181"/>
      <c r="EC65" s="181"/>
      <c r="ED65" s="178"/>
      <c r="EG65" s="179"/>
      <c r="EH65" s="180"/>
      <c r="EI65" s="181"/>
      <c r="EJ65" s="181"/>
      <c r="EK65" s="178"/>
      <c r="EL65" s="181"/>
      <c r="EM65" s="181"/>
      <c r="EN65" s="178"/>
      <c r="EO65" s="181"/>
      <c r="EP65" s="181"/>
      <c r="EQ65" s="178"/>
      <c r="ER65" s="181"/>
      <c r="ES65" s="181"/>
      <c r="ET65" s="178"/>
      <c r="EU65" s="181"/>
      <c r="EV65" s="181"/>
      <c r="EW65" s="178"/>
      <c r="EX65" s="181"/>
      <c r="EY65" s="181"/>
      <c r="EZ65" s="178"/>
    </row>
    <row r="66" spans="5:156">
      <c r="E66" s="181"/>
      <c r="F66" s="178"/>
      <c r="G66" s="19"/>
      <c r="H66" s="19"/>
      <c r="I66" s="103"/>
      <c r="J66" s="19"/>
      <c r="K66" s="19"/>
      <c r="L66" s="103"/>
      <c r="M66" s="19"/>
      <c r="N66" s="19"/>
      <c r="O66" s="103"/>
      <c r="P66" s="19"/>
      <c r="Q66" s="19"/>
      <c r="R66" s="103"/>
      <c r="S66" s="19"/>
      <c r="T66" s="19"/>
      <c r="U66" s="103"/>
      <c r="V66" s="19"/>
      <c r="W66" s="19"/>
      <c r="X66" s="103"/>
      <c r="Y66" s="103"/>
      <c r="AA66" s="181"/>
      <c r="AB66" s="178"/>
      <c r="AC66" s="19"/>
      <c r="AD66" s="19"/>
      <c r="AE66" s="103"/>
      <c r="AF66" s="19"/>
      <c r="AG66" s="19"/>
      <c r="AH66" s="103"/>
      <c r="AI66" s="19"/>
      <c r="AJ66" s="19"/>
      <c r="AK66" s="103"/>
      <c r="AL66" s="19"/>
      <c r="AM66" s="19"/>
      <c r="AN66" s="103"/>
      <c r="AO66" s="19"/>
      <c r="AP66" s="19"/>
      <c r="AQ66" s="103"/>
      <c r="AR66" s="19"/>
      <c r="AS66" s="19"/>
      <c r="AT66" s="103"/>
      <c r="AU66" s="103"/>
      <c r="AW66" s="181"/>
      <c r="AX66" s="178"/>
      <c r="AY66" s="19"/>
      <c r="AZ66" s="19"/>
      <c r="BA66" s="103"/>
      <c r="BB66" s="19"/>
      <c r="BC66" s="19"/>
      <c r="BD66" s="103"/>
      <c r="BE66" s="19"/>
      <c r="BF66" s="19"/>
      <c r="BG66" s="103"/>
      <c r="BH66" s="19"/>
      <c r="BI66" s="19"/>
      <c r="BJ66" s="103"/>
      <c r="BK66" s="19"/>
      <c r="BL66" s="19"/>
      <c r="BM66" s="103"/>
      <c r="BN66" s="19"/>
      <c r="BO66" s="181"/>
      <c r="BP66" s="103"/>
      <c r="BQ66" s="103"/>
      <c r="BS66" s="181"/>
      <c r="BT66" s="178"/>
      <c r="BU66" s="19"/>
      <c r="BV66" s="19"/>
      <c r="BW66" s="103"/>
      <c r="BX66" s="19"/>
      <c r="BY66" s="19"/>
      <c r="BZ66" s="103"/>
      <c r="CA66" s="19"/>
      <c r="CB66" s="19"/>
      <c r="CC66" s="103"/>
      <c r="CD66" s="19"/>
      <c r="CE66" s="19"/>
      <c r="CF66" s="103"/>
      <c r="CG66" s="19"/>
      <c r="CH66" s="19"/>
      <c r="CI66" s="103"/>
      <c r="CJ66" s="19"/>
      <c r="CK66" s="19"/>
      <c r="CL66" s="103"/>
      <c r="CM66" s="103"/>
      <c r="CO66" s="181"/>
      <c r="CP66" s="178"/>
      <c r="CQ66" s="19"/>
      <c r="CR66" s="19"/>
      <c r="CS66" s="103"/>
      <c r="CT66" s="19"/>
      <c r="CU66" s="19"/>
      <c r="CV66" s="103"/>
      <c r="CW66" s="19"/>
      <c r="CX66" s="19"/>
      <c r="CY66" s="103"/>
      <c r="CZ66" s="19"/>
      <c r="DA66" s="19"/>
      <c r="DB66" s="103"/>
      <c r="DC66" s="19"/>
      <c r="DD66" s="19"/>
      <c r="DE66" s="103"/>
      <c r="DF66" s="19"/>
      <c r="DG66" s="19"/>
      <c r="DH66" s="103"/>
      <c r="DK66" s="181"/>
      <c r="DL66" s="178"/>
      <c r="DM66" s="19"/>
      <c r="DN66" s="19"/>
      <c r="DO66" s="103"/>
      <c r="DP66" s="19"/>
      <c r="DQ66" s="19"/>
      <c r="DR66" s="103"/>
      <c r="DS66" s="19"/>
      <c r="DT66" s="19"/>
      <c r="DU66" s="103"/>
      <c r="DV66" s="19"/>
      <c r="DW66" s="19"/>
      <c r="DX66" s="103"/>
      <c r="DY66" s="19"/>
      <c r="DZ66" s="19"/>
      <c r="EA66" s="103"/>
      <c r="EB66" s="19"/>
      <c r="EC66" s="19"/>
      <c r="ED66" s="103"/>
      <c r="EG66" s="181"/>
      <c r="EH66" s="178"/>
      <c r="EI66" s="19"/>
      <c r="EJ66" s="19"/>
      <c r="EK66" s="103"/>
      <c r="EL66" s="19"/>
      <c r="EM66" s="19"/>
      <c r="EN66" s="103"/>
      <c r="EO66" s="19"/>
      <c r="EP66" s="19"/>
      <c r="EQ66" s="103"/>
      <c r="ER66" s="19"/>
      <c r="ES66" s="19"/>
      <c r="ET66" s="103"/>
      <c r="EU66" s="19"/>
      <c r="EV66" s="19"/>
      <c r="EW66" s="103"/>
      <c r="EX66" s="19"/>
      <c r="EY66" s="19"/>
      <c r="EZ66" s="103"/>
    </row>
    <row r="67" spans="5:156">
      <c r="E67" s="179"/>
      <c r="F67" s="180"/>
      <c r="G67" s="181"/>
      <c r="H67" s="181"/>
      <c r="I67" s="178"/>
      <c r="J67" s="181"/>
      <c r="K67" s="181"/>
      <c r="L67" s="178"/>
      <c r="M67" s="181"/>
      <c r="N67" s="181"/>
      <c r="O67" s="178"/>
      <c r="P67" s="181"/>
      <c r="Q67" s="181"/>
      <c r="R67" s="178"/>
      <c r="S67" s="181"/>
      <c r="T67" s="181"/>
      <c r="U67" s="178"/>
      <c r="V67" s="181"/>
      <c r="W67" s="181"/>
      <c r="X67" s="178"/>
      <c r="Y67" s="178"/>
      <c r="AA67" s="179"/>
      <c r="AB67" s="180"/>
      <c r="AC67" s="181"/>
      <c r="AD67" s="181"/>
      <c r="AE67" s="178"/>
      <c r="AF67" s="181"/>
      <c r="AG67" s="181"/>
      <c r="AH67" s="178"/>
      <c r="AI67" s="181"/>
      <c r="AJ67" s="181"/>
      <c r="AK67" s="178"/>
      <c r="AL67" s="181"/>
      <c r="AM67" s="181"/>
      <c r="AN67" s="178"/>
      <c r="AO67" s="181"/>
      <c r="AP67" s="181"/>
      <c r="AQ67" s="178"/>
      <c r="AR67" s="181"/>
      <c r="AS67" s="181"/>
      <c r="AT67" s="178"/>
      <c r="AU67" s="178"/>
      <c r="AW67" s="179"/>
      <c r="AX67" s="180"/>
      <c r="AY67" s="181"/>
      <c r="AZ67" s="181"/>
      <c r="BA67" s="178"/>
      <c r="BB67" s="181"/>
      <c r="BC67" s="181"/>
      <c r="BD67" s="178"/>
      <c r="BE67" s="181"/>
      <c r="BF67" s="181"/>
      <c r="BG67" s="178"/>
      <c r="BH67" s="181"/>
      <c r="BI67" s="181"/>
      <c r="BJ67" s="178"/>
      <c r="BK67" s="181"/>
      <c r="BL67" s="181"/>
      <c r="BM67" s="178"/>
      <c r="BN67" s="181"/>
      <c r="BO67" s="179"/>
      <c r="BP67" s="178"/>
      <c r="BQ67" s="178"/>
      <c r="BS67" s="179"/>
      <c r="BT67" s="180"/>
      <c r="BU67" s="181"/>
      <c r="BV67" s="181"/>
      <c r="BW67" s="178"/>
      <c r="BX67" s="181"/>
      <c r="BY67" s="181"/>
      <c r="BZ67" s="178"/>
      <c r="CA67" s="181"/>
      <c r="CB67" s="181"/>
      <c r="CC67" s="178"/>
      <c r="CD67" s="181"/>
      <c r="CE67" s="181"/>
      <c r="CF67" s="178"/>
      <c r="CG67" s="181"/>
      <c r="CH67" s="181"/>
      <c r="CI67" s="178"/>
      <c r="CJ67" s="181"/>
      <c r="CK67" s="181"/>
      <c r="CL67" s="178"/>
      <c r="CM67" s="178"/>
      <c r="CO67" s="179"/>
      <c r="CP67" s="180"/>
      <c r="CQ67" s="181"/>
      <c r="CR67" s="181"/>
      <c r="CS67" s="178"/>
      <c r="CT67" s="181"/>
      <c r="CU67" s="181"/>
      <c r="CV67" s="178"/>
      <c r="CW67" s="181"/>
      <c r="CX67" s="181"/>
      <c r="CY67" s="178"/>
      <c r="CZ67" s="181"/>
      <c r="DA67" s="181"/>
      <c r="DB67" s="178"/>
      <c r="DC67" s="181"/>
      <c r="DD67" s="181"/>
      <c r="DE67" s="178"/>
      <c r="DF67" s="181"/>
      <c r="DG67" s="181"/>
      <c r="DH67" s="178"/>
      <c r="DK67" s="179"/>
      <c r="DL67" s="180"/>
      <c r="DM67" s="181"/>
      <c r="DN67" s="181"/>
      <c r="DO67" s="178"/>
      <c r="DP67" s="181"/>
      <c r="DQ67" s="181"/>
      <c r="DR67" s="178"/>
      <c r="DS67" s="181"/>
      <c r="DT67" s="181"/>
      <c r="DU67" s="178"/>
      <c r="DV67" s="181"/>
      <c r="DW67" s="181"/>
      <c r="DX67" s="178"/>
      <c r="DY67" s="181"/>
      <c r="DZ67" s="181"/>
      <c r="EA67" s="178"/>
      <c r="EB67" s="181"/>
      <c r="EC67" s="181"/>
      <c r="ED67" s="178"/>
      <c r="EG67" s="179"/>
      <c r="EH67" s="180"/>
      <c r="EI67" s="181"/>
      <c r="EJ67" s="181"/>
      <c r="EK67" s="178"/>
      <c r="EL67" s="181"/>
      <c r="EM67" s="181"/>
      <c r="EN67" s="178"/>
      <c r="EO67" s="181"/>
      <c r="EP67" s="181"/>
      <c r="EQ67" s="178"/>
      <c r="ER67" s="181"/>
      <c r="ES67" s="181"/>
      <c r="ET67" s="178"/>
      <c r="EU67" s="181"/>
      <c r="EV67" s="181"/>
      <c r="EW67" s="178"/>
      <c r="EX67" s="181"/>
      <c r="EY67" s="181"/>
      <c r="EZ67" s="178"/>
    </row>
    <row r="68" spans="5:156">
      <c r="E68" s="181"/>
      <c r="F68" s="178"/>
      <c r="G68" s="19"/>
      <c r="H68" s="19"/>
      <c r="I68" s="103"/>
      <c r="J68" s="19"/>
      <c r="K68" s="19"/>
      <c r="L68" s="103"/>
      <c r="M68" s="19"/>
      <c r="N68" s="19"/>
      <c r="O68" s="103"/>
      <c r="P68" s="19"/>
      <c r="Q68" s="19"/>
      <c r="R68" s="103"/>
      <c r="S68" s="19"/>
      <c r="T68" s="19"/>
      <c r="U68" s="103"/>
      <c r="V68" s="19"/>
      <c r="W68" s="19"/>
      <c r="X68" s="103"/>
      <c r="Y68" s="103"/>
      <c r="AA68" s="181"/>
      <c r="AB68" s="178"/>
      <c r="AC68" s="19"/>
      <c r="AD68" s="19"/>
      <c r="AE68" s="103"/>
      <c r="AF68" s="19"/>
      <c r="AG68" s="19"/>
      <c r="AH68" s="103"/>
      <c r="AI68" s="19"/>
      <c r="AJ68" s="19"/>
      <c r="AK68" s="103"/>
      <c r="AL68" s="19"/>
      <c r="AM68" s="19"/>
      <c r="AN68" s="103"/>
      <c r="AO68" s="19"/>
      <c r="AP68" s="19"/>
      <c r="AQ68" s="103"/>
      <c r="AR68" s="19"/>
      <c r="AS68" s="19"/>
      <c r="AT68" s="103"/>
      <c r="AU68" s="103"/>
      <c r="AW68" s="181"/>
      <c r="AX68" s="178"/>
      <c r="AY68" s="19"/>
      <c r="AZ68" s="19"/>
      <c r="BA68" s="103"/>
      <c r="BB68" s="19"/>
      <c r="BC68" s="19"/>
      <c r="BD68" s="103"/>
      <c r="BE68" s="19"/>
      <c r="BF68" s="19"/>
      <c r="BG68" s="103"/>
      <c r="BH68" s="19"/>
      <c r="BI68" s="19"/>
      <c r="BJ68" s="103"/>
      <c r="BK68" s="19"/>
      <c r="BL68" s="19"/>
      <c r="BM68" s="103"/>
      <c r="BN68" s="19"/>
      <c r="BO68" s="181"/>
      <c r="BP68" s="103"/>
      <c r="BQ68" s="103"/>
      <c r="BS68" s="181"/>
      <c r="BT68" s="178"/>
      <c r="BU68" s="19"/>
      <c r="BV68" s="19"/>
      <c r="BW68" s="103"/>
      <c r="BX68" s="19"/>
      <c r="BY68" s="19"/>
      <c r="BZ68" s="103"/>
      <c r="CA68" s="19"/>
      <c r="CB68" s="19"/>
      <c r="CC68" s="103"/>
      <c r="CD68" s="19"/>
      <c r="CE68" s="19"/>
      <c r="CF68" s="103"/>
      <c r="CG68" s="19"/>
      <c r="CH68" s="19"/>
      <c r="CI68" s="103"/>
      <c r="CJ68" s="19"/>
      <c r="CK68" s="19"/>
      <c r="CL68" s="103"/>
      <c r="CM68" s="103"/>
      <c r="CO68" s="181"/>
      <c r="CP68" s="178"/>
      <c r="CQ68" s="19"/>
      <c r="CR68" s="19"/>
      <c r="CS68" s="103"/>
      <c r="CT68" s="19"/>
      <c r="CU68" s="19"/>
      <c r="CV68" s="103"/>
      <c r="CW68" s="19"/>
      <c r="CX68" s="19"/>
      <c r="CY68" s="103"/>
      <c r="CZ68" s="19"/>
      <c r="DA68" s="19"/>
      <c r="DB68" s="103"/>
      <c r="DC68" s="19"/>
      <c r="DD68" s="19"/>
      <c r="DE68" s="103"/>
      <c r="DF68" s="19"/>
      <c r="DG68" s="19"/>
      <c r="DH68" s="103"/>
      <c r="DK68" s="181"/>
      <c r="DL68" s="178"/>
      <c r="DM68" s="19"/>
      <c r="DN68" s="19"/>
      <c r="DO68" s="103"/>
      <c r="DP68" s="19"/>
      <c r="DQ68" s="19"/>
      <c r="DR68" s="103"/>
      <c r="DS68" s="19"/>
      <c r="DT68" s="19"/>
      <c r="DU68" s="103"/>
      <c r="DV68" s="19"/>
      <c r="DW68" s="19"/>
      <c r="DX68" s="103"/>
      <c r="DY68" s="19"/>
      <c r="DZ68" s="19"/>
      <c r="EA68" s="103"/>
      <c r="EB68" s="19"/>
      <c r="EC68" s="19"/>
      <c r="ED68" s="103"/>
      <c r="EG68" s="181"/>
      <c r="EH68" s="178"/>
      <c r="EI68" s="19"/>
      <c r="EJ68" s="19"/>
      <c r="EK68" s="103"/>
      <c r="EL68" s="19"/>
      <c r="EM68" s="19"/>
      <c r="EN68" s="103"/>
      <c r="EO68" s="19"/>
      <c r="EP68" s="19"/>
      <c r="EQ68" s="103"/>
      <c r="ER68" s="19"/>
      <c r="ES68" s="19"/>
      <c r="ET68" s="103"/>
      <c r="EU68" s="19"/>
      <c r="EV68" s="19"/>
      <c r="EW68" s="103"/>
      <c r="EX68" s="19"/>
      <c r="EY68" s="19"/>
      <c r="EZ68" s="103"/>
    </row>
    <row r="69" spans="5:156">
      <c r="E69" s="179"/>
      <c r="F69" s="180"/>
      <c r="G69" s="181"/>
      <c r="H69" s="181"/>
      <c r="I69" s="178"/>
      <c r="J69" s="181"/>
      <c r="K69" s="181"/>
      <c r="L69" s="178"/>
      <c r="M69" s="181"/>
      <c r="N69" s="181"/>
      <c r="O69" s="178"/>
      <c r="P69" s="181"/>
      <c r="Q69" s="181"/>
      <c r="R69" s="178"/>
      <c r="S69" s="181"/>
      <c r="T69" s="181"/>
      <c r="U69" s="178"/>
      <c r="V69" s="181"/>
      <c r="W69" s="181"/>
      <c r="X69" s="178"/>
      <c r="Y69" s="178"/>
      <c r="AA69" s="179"/>
      <c r="AB69" s="180"/>
      <c r="AC69" s="181"/>
      <c r="AD69" s="181"/>
      <c r="AE69" s="178"/>
      <c r="AF69" s="181"/>
      <c r="AG69" s="181"/>
      <c r="AH69" s="178"/>
      <c r="AI69" s="181"/>
      <c r="AJ69" s="181"/>
      <c r="AK69" s="178"/>
      <c r="AL69" s="181"/>
      <c r="AM69" s="181"/>
      <c r="AN69" s="178"/>
      <c r="AO69" s="181"/>
      <c r="AP69" s="181"/>
      <c r="AQ69" s="178"/>
      <c r="AR69" s="181"/>
      <c r="AS69" s="181"/>
      <c r="AT69" s="178"/>
      <c r="AU69" s="178"/>
      <c r="AW69" s="179"/>
      <c r="AX69" s="180"/>
      <c r="AY69" s="181"/>
      <c r="AZ69" s="181"/>
      <c r="BA69" s="178"/>
      <c r="BB69" s="181"/>
      <c r="BC69" s="181"/>
      <c r="BD69" s="178"/>
      <c r="BE69" s="181"/>
      <c r="BF69" s="181"/>
      <c r="BG69" s="178"/>
      <c r="BH69" s="181"/>
      <c r="BI69" s="181"/>
      <c r="BJ69" s="178"/>
      <c r="BK69" s="181"/>
      <c r="BL69" s="181"/>
      <c r="BM69" s="178"/>
      <c r="BN69" s="181"/>
      <c r="BO69" s="179"/>
      <c r="BP69" s="178"/>
      <c r="BQ69" s="178"/>
      <c r="BS69" s="179"/>
      <c r="BT69" s="180"/>
      <c r="BU69" s="181"/>
      <c r="BV69" s="181"/>
      <c r="BW69" s="178"/>
      <c r="BX69" s="181"/>
      <c r="BY69" s="181"/>
      <c r="BZ69" s="178"/>
      <c r="CA69" s="181"/>
      <c r="CB69" s="181"/>
      <c r="CC69" s="178"/>
      <c r="CD69" s="181"/>
      <c r="CE69" s="181"/>
      <c r="CF69" s="178"/>
      <c r="CG69" s="181"/>
      <c r="CH69" s="181"/>
      <c r="CI69" s="178"/>
      <c r="CJ69" s="181"/>
      <c r="CK69" s="181"/>
      <c r="CL69" s="178"/>
      <c r="CM69" s="178"/>
      <c r="CO69" s="179"/>
      <c r="CP69" s="180"/>
      <c r="CQ69" s="181"/>
      <c r="CR69" s="181"/>
      <c r="CS69" s="178"/>
      <c r="CT69" s="181"/>
      <c r="CU69" s="181"/>
      <c r="CV69" s="178"/>
      <c r="CW69" s="181"/>
      <c r="CX69" s="181"/>
      <c r="CY69" s="178"/>
      <c r="CZ69" s="181"/>
      <c r="DA69" s="181"/>
      <c r="DB69" s="178"/>
      <c r="DC69" s="181"/>
      <c r="DD69" s="181"/>
      <c r="DE69" s="178"/>
      <c r="DF69" s="181"/>
      <c r="DG69" s="181"/>
      <c r="DH69" s="178"/>
      <c r="DK69" s="179"/>
      <c r="DL69" s="180"/>
      <c r="DM69" s="181"/>
      <c r="DN69" s="181"/>
      <c r="DO69" s="178"/>
      <c r="DP69" s="181"/>
      <c r="DQ69" s="181"/>
      <c r="DR69" s="178"/>
      <c r="DS69" s="181"/>
      <c r="DT69" s="181"/>
      <c r="DU69" s="178"/>
      <c r="DV69" s="181"/>
      <c r="DW69" s="181"/>
      <c r="DX69" s="178"/>
      <c r="DY69" s="181"/>
      <c r="DZ69" s="181"/>
      <c r="EA69" s="178"/>
      <c r="EB69" s="181"/>
      <c r="EC69" s="181"/>
      <c r="ED69" s="178"/>
      <c r="EG69" s="179"/>
      <c r="EH69" s="180"/>
      <c r="EI69" s="181"/>
      <c r="EJ69" s="181"/>
      <c r="EK69" s="178"/>
      <c r="EL69" s="181"/>
      <c r="EM69" s="181"/>
      <c r="EN69" s="178"/>
      <c r="EO69" s="181"/>
      <c r="EP69" s="181"/>
      <c r="EQ69" s="178"/>
      <c r="ER69" s="181"/>
      <c r="ES69" s="181"/>
      <c r="ET69" s="178"/>
      <c r="EU69" s="181"/>
      <c r="EV69" s="181"/>
      <c r="EW69" s="178"/>
      <c r="EX69" s="181"/>
      <c r="EY69" s="181"/>
      <c r="EZ69" s="178"/>
    </row>
    <row r="70" spans="5:156">
      <c r="E70" s="181"/>
      <c r="F70" s="178"/>
      <c r="G70" s="19"/>
      <c r="H70" s="19"/>
      <c r="I70" s="103"/>
      <c r="J70" s="19"/>
      <c r="K70" s="19"/>
      <c r="L70" s="103"/>
      <c r="M70" s="19"/>
      <c r="N70" s="19"/>
      <c r="O70" s="103"/>
      <c r="P70" s="19"/>
      <c r="Q70" s="19"/>
      <c r="R70" s="103"/>
      <c r="S70" s="19"/>
      <c r="T70" s="19"/>
      <c r="U70" s="103"/>
      <c r="V70" s="19"/>
      <c r="W70" s="19"/>
      <c r="X70" s="103"/>
      <c r="Y70" s="103"/>
      <c r="AA70" s="181"/>
      <c r="AB70" s="178"/>
      <c r="AC70" s="19"/>
      <c r="AD70" s="19"/>
      <c r="AE70" s="103"/>
      <c r="AF70" s="19"/>
      <c r="AG70" s="19"/>
      <c r="AH70" s="103"/>
      <c r="AI70" s="19"/>
      <c r="AJ70" s="19"/>
      <c r="AK70" s="103"/>
      <c r="AL70" s="19"/>
      <c r="AM70" s="19"/>
      <c r="AN70" s="103"/>
      <c r="AO70" s="19"/>
      <c r="AP70" s="19"/>
      <c r="AQ70" s="103"/>
      <c r="AR70" s="19"/>
      <c r="AS70" s="19"/>
      <c r="AT70" s="103"/>
      <c r="AU70" s="103"/>
      <c r="AW70" s="181"/>
      <c r="AX70" s="178"/>
      <c r="AY70" s="19"/>
      <c r="AZ70" s="19"/>
      <c r="BA70" s="103"/>
      <c r="BB70" s="19"/>
      <c r="BC70" s="19"/>
      <c r="BD70" s="103"/>
      <c r="BE70" s="19"/>
      <c r="BF70" s="19"/>
      <c r="BG70" s="103"/>
      <c r="BH70" s="19"/>
      <c r="BI70" s="19"/>
      <c r="BJ70" s="103"/>
      <c r="BK70" s="19"/>
      <c r="BL70" s="19"/>
      <c r="BM70" s="103"/>
      <c r="BN70" s="19"/>
      <c r="BO70" s="181"/>
      <c r="BP70" s="103"/>
      <c r="BQ70" s="103"/>
      <c r="BS70" s="181"/>
      <c r="BT70" s="178"/>
      <c r="BU70" s="19"/>
      <c r="BV70" s="19"/>
      <c r="BW70" s="103"/>
      <c r="BX70" s="19"/>
      <c r="BY70" s="19"/>
      <c r="BZ70" s="103"/>
      <c r="CA70" s="19"/>
      <c r="CB70" s="19"/>
      <c r="CC70" s="103"/>
      <c r="CD70" s="19"/>
      <c r="CE70" s="19"/>
      <c r="CF70" s="103"/>
      <c r="CG70" s="19"/>
      <c r="CH70" s="19"/>
      <c r="CI70" s="103"/>
      <c r="CJ70" s="19"/>
      <c r="CK70" s="19"/>
      <c r="CL70" s="103"/>
      <c r="CM70" s="103"/>
      <c r="CO70" s="181"/>
      <c r="CP70" s="178"/>
      <c r="CQ70" s="19"/>
      <c r="CR70" s="19"/>
      <c r="CS70" s="103"/>
      <c r="CT70" s="19"/>
      <c r="CU70" s="19"/>
      <c r="CV70" s="103"/>
      <c r="CW70" s="19"/>
      <c r="CX70" s="19"/>
      <c r="CY70" s="103"/>
      <c r="CZ70" s="19"/>
      <c r="DA70" s="19"/>
      <c r="DB70" s="103"/>
      <c r="DC70" s="19"/>
      <c r="DD70" s="19"/>
      <c r="DE70" s="103"/>
      <c r="DF70" s="19"/>
      <c r="DG70" s="19"/>
      <c r="DH70" s="103"/>
      <c r="DK70" s="181"/>
      <c r="DL70" s="178"/>
      <c r="DM70" s="19"/>
      <c r="DN70" s="19"/>
      <c r="DO70" s="103"/>
      <c r="DP70" s="19"/>
      <c r="DQ70" s="19"/>
      <c r="DR70" s="103"/>
      <c r="DS70" s="19"/>
      <c r="DT70" s="19"/>
      <c r="DU70" s="103"/>
      <c r="DV70" s="19"/>
      <c r="DW70" s="19"/>
      <c r="DX70" s="103"/>
      <c r="DY70" s="19"/>
      <c r="DZ70" s="19"/>
      <c r="EA70" s="103"/>
      <c r="EB70" s="19"/>
      <c r="EC70" s="19"/>
      <c r="ED70" s="103"/>
      <c r="EG70" s="181"/>
      <c r="EH70" s="178"/>
      <c r="EI70" s="19"/>
      <c r="EJ70" s="19"/>
      <c r="EK70" s="103"/>
      <c r="EL70" s="19"/>
      <c r="EM70" s="19"/>
      <c r="EN70" s="103"/>
      <c r="EO70" s="19"/>
      <c r="EP70" s="19"/>
      <c r="EQ70" s="103"/>
      <c r="ER70" s="19"/>
      <c r="ES70" s="19"/>
      <c r="ET70" s="103"/>
      <c r="EU70" s="19"/>
      <c r="EV70" s="19"/>
      <c r="EW70" s="103"/>
      <c r="EX70" s="19"/>
      <c r="EY70" s="19"/>
      <c r="EZ70" s="103"/>
    </row>
    <row r="71" spans="5:156">
      <c r="E71" s="179"/>
      <c r="F71" s="180"/>
      <c r="G71" s="181"/>
      <c r="H71" s="181"/>
      <c r="I71" s="178"/>
      <c r="J71" s="181"/>
      <c r="K71" s="181"/>
      <c r="L71" s="178"/>
      <c r="M71" s="181"/>
      <c r="N71" s="181"/>
      <c r="O71" s="178"/>
      <c r="P71" s="181"/>
      <c r="Q71" s="181"/>
      <c r="R71" s="178"/>
      <c r="S71" s="181"/>
      <c r="T71" s="181"/>
      <c r="U71" s="178"/>
      <c r="V71" s="181"/>
      <c r="W71" s="181"/>
      <c r="X71" s="178"/>
      <c r="Y71" s="178"/>
      <c r="AA71" s="179"/>
      <c r="AB71" s="180"/>
      <c r="AC71" s="181"/>
      <c r="AD71" s="181"/>
      <c r="AE71" s="178"/>
      <c r="AF71" s="181"/>
      <c r="AG71" s="181"/>
      <c r="AH71" s="178"/>
      <c r="AI71" s="181"/>
      <c r="AJ71" s="181"/>
      <c r="AK71" s="178"/>
      <c r="AL71" s="181"/>
      <c r="AM71" s="181"/>
      <c r="AN71" s="178"/>
      <c r="AO71" s="181"/>
      <c r="AP71" s="181"/>
      <c r="AQ71" s="178"/>
      <c r="AR71" s="181"/>
      <c r="AS71" s="181"/>
      <c r="AT71" s="178"/>
      <c r="AU71" s="178"/>
      <c r="AW71" s="179"/>
      <c r="AX71" s="180"/>
      <c r="AY71" s="181"/>
      <c r="AZ71" s="181"/>
      <c r="BA71" s="178"/>
      <c r="BB71" s="181"/>
      <c r="BC71" s="181"/>
      <c r="BD71" s="178"/>
      <c r="BE71" s="181"/>
      <c r="BF71" s="181"/>
      <c r="BG71" s="178"/>
      <c r="BH71" s="181"/>
      <c r="BI71" s="181"/>
      <c r="BJ71" s="178"/>
      <c r="BK71" s="181"/>
      <c r="BL71" s="181"/>
      <c r="BM71" s="178"/>
      <c r="BN71" s="181"/>
      <c r="BO71" s="179"/>
      <c r="BP71" s="178"/>
      <c r="BQ71" s="178"/>
      <c r="BS71" s="179"/>
      <c r="BT71" s="180"/>
      <c r="BU71" s="181"/>
      <c r="BV71" s="181"/>
      <c r="BW71" s="178"/>
      <c r="BX71" s="181"/>
      <c r="BY71" s="181"/>
      <c r="BZ71" s="178"/>
      <c r="CA71" s="181"/>
      <c r="CB71" s="181"/>
      <c r="CC71" s="178"/>
      <c r="CD71" s="181"/>
      <c r="CE71" s="181"/>
      <c r="CF71" s="178"/>
      <c r="CG71" s="181"/>
      <c r="CH71" s="181"/>
      <c r="CI71" s="178"/>
      <c r="CJ71" s="181"/>
      <c r="CK71" s="181"/>
      <c r="CL71" s="178"/>
      <c r="CM71" s="178"/>
      <c r="CO71" s="179"/>
      <c r="CP71" s="180"/>
      <c r="CQ71" s="181"/>
      <c r="CR71" s="181"/>
      <c r="CS71" s="178"/>
      <c r="CT71" s="181"/>
      <c r="CU71" s="181"/>
      <c r="CV71" s="178"/>
      <c r="CW71" s="181"/>
      <c r="CX71" s="181"/>
      <c r="CY71" s="178"/>
      <c r="CZ71" s="181"/>
      <c r="DA71" s="181"/>
      <c r="DB71" s="178"/>
      <c r="DC71" s="181"/>
      <c r="DD71" s="181"/>
      <c r="DE71" s="178"/>
      <c r="DF71" s="181"/>
      <c r="DG71" s="181"/>
      <c r="DH71" s="178"/>
      <c r="DK71" s="179"/>
      <c r="DL71" s="180"/>
      <c r="DM71" s="181"/>
      <c r="DN71" s="181"/>
      <c r="DO71" s="178"/>
      <c r="DP71" s="181"/>
      <c r="DQ71" s="181"/>
      <c r="DR71" s="178"/>
      <c r="DS71" s="181"/>
      <c r="DT71" s="181"/>
      <c r="DU71" s="178"/>
      <c r="DV71" s="181"/>
      <c r="DW71" s="181"/>
      <c r="DX71" s="178"/>
      <c r="DY71" s="181"/>
      <c r="DZ71" s="181"/>
      <c r="EA71" s="178"/>
      <c r="EB71" s="181"/>
      <c r="EC71" s="181"/>
      <c r="ED71" s="178"/>
      <c r="EG71" s="179"/>
      <c r="EH71" s="180"/>
      <c r="EI71" s="181"/>
      <c r="EJ71" s="181"/>
      <c r="EK71" s="178"/>
      <c r="EL71" s="181"/>
      <c r="EM71" s="181"/>
      <c r="EN71" s="178"/>
      <c r="EO71" s="181"/>
      <c r="EP71" s="181"/>
      <c r="EQ71" s="178"/>
      <c r="ER71" s="181"/>
      <c r="ES71" s="181"/>
      <c r="ET71" s="178"/>
      <c r="EU71" s="181"/>
      <c r="EV71" s="181"/>
      <c r="EW71" s="178"/>
      <c r="EX71" s="181"/>
      <c r="EY71" s="181"/>
      <c r="EZ71" s="178"/>
    </row>
    <row r="72" spans="5:156">
      <c r="E72" s="181"/>
      <c r="F72" s="178"/>
      <c r="G72" s="19"/>
      <c r="H72" s="19"/>
      <c r="I72" s="103"/>
      <c r="J72" s="19"/>
      <c r="K72" s="19"/>
      <c r="L72" s="103"/>
      <c r="M72" s="19"/>
      <c r="N72" s="19"/>
      <c r="O72" s="103"/>
      <c r="P72" s="19"/>
      <c r="Q72" s="19"/>
      <c r="R72" s="103"/>
      <c r="S72" s="19"/>
      <c r="T72" s="19"/>
      <c r="U72" s="103"/>
      <c r="V72" s="19"/>
      <c r="W72" s="19"/>
      <c r="X72" s="103"/>
      <c r="Y72" s="103"/>
      <c r="AA72" s="181"/>
      <c r="AB72" s="178"/>
      <c r="AC72" s="19"/>
      <c r="AD72" s="19"/>
      <c r="AE72" s="103"/>
      <c r="AF72" s="19"/>
      <c r="AG72" s="19"/>
      <c r="AH72" s="103"/>
      <c r="AI72" s="19"/>
      <c r="AJ72" s="19"/>
      <c r="AK72" s="103"/>
      <c r="AL72" s="19"/>
      <c r="AM72" s="19"/>
      <c r="AN72" s="103"/>
      <c r="AO72" s="19"/>
      <c r="AP72" s="19"/>
      <c r="AQ72" s="103"/>
      <c r="AR72" s="19"/>
      <c r="AS72" s="19"/>
      <c r="AT72" s="103"/>
      <c r="AU72" s="103"/>
      <c r="AW72" s="181"/>
      <c r="AX72" s="178"/>
      <c r="AY72" s="19"/>
      <c r="AZ72" s="19"/>
      <c r="BA72" s="103"/>
      <c r="BB72" s="19"/>
      <c r="BC72" s="19"/>
      <c r="BD72" s="103"/>
      <c r="BE72" s="19"/>
      <c r="BF72" s="19"/>
      <c r="BG72" s="103"/>
      <c r="BH72" s="19"/>
      <c r="BI72" s="19"/>
      <c r="BJ72" s="103"/>
      <c r="BK72" s="19"/>
      <c r="BL72" s="19"/>
      <c r="BM72" s="103"/>
      <c r="BN72" s="19"/>
      <c r="BO72" s="181"/>
      <c r="BP72" s="103"/>
      <c r="BQ72" s="103"/>
      <c r="BS72" s="181"/>
      <c r="BT72" s="178"/>
      <c r="BU72" s="19"/>
      <c r="BV72" s="19"/>
      <c r="BW72" s="103"/>
      <c r="BX72" s="19"/>
      <c r="BY72" s="19"/>
      <c r="BZ72" s="103"/>
      <c r="CA72" s="19"/>
      <c r="CB72" s="19"/>
      <c r="CC72" s="103"/>
      <c r="CD72" s="19"/>
      <c r="CE72" s="19"/>
      <c r="CF72" s="103"/>
      <c r="CG72" s="19"/>
      <c r="CH72" s="19"/>
      <c r="CI72" s="103"/>
      <c r="CJ72" s="19"/>
      <c r="CK72" s="19"/>
      <c r="CL72" s="103"/>
      <c r="CM72" s="103"/>
      <c r="CO72" s="181"/>
      <c r="CP72" s="178"/>
      <c r="CQ72" s="19"/>
      <c r="CR72" s="19"/>
      <c r="CS72" s="103"/>
      <c r="CT72" s="19"/>
      <c r="CU72" s="19"/>
      <c r="CV72" s="103"/>
      <c r="CW72" s="19"/>
      <c r="CX72" s="19"/>
      <c r="CY72" s="103"/>
      <c r="CZ72" s="19"/>
      <c r="DA72" s="19"/>
      <c r="DB72" s="103"/>
      <c r="DC72" s="19"/>
      <c r="DD72" s="19"/>
      <c r="DE72" s="103"/>
      <c r="DF72" s="19"/>
      <c r="DG72" s="19"/>
      <c r="DH72" s="103"/>
      <c r="DK72" s="181"/>
      <c r="DL72" s="178"/>
      <c r="DM72" s="19"/>
      <c r="DN72" s="19"/>
      <c r="DO72" s="103"/>
      <c r="DP72" s="19"/>
      <c r="DQ72" s="19"/>
      <c r="DR72" s="103"/>
      <c r="DS72" s="19"/>
      <c r="DT72" s="19"/>
      <c r="DU72" s="103"/>
      <c r="DV72" s="19"/>
      <c r="DW72" s="19"/>
      <c r="DX72" s="103"/>
      <c r="DY72" s="19"/>
      <c r="DZ72" s="19"/>
      <c r="EA72" s="103"/>
      <c r="EB72" s="19"/>
      <c r="EC72" s="19"/>
      <c r="ED72" s="103"/>
      <c r="EG72" s="181"/>
      <c r="EH72" s="178"/>
      <c r="EI72" s="19"/>
      <c r="EJ72" s="19"/>
      <c r="EK72" s="103"/>
      <c r="EL72" s="19"/>
      <c r="EM72" s="19"/>
      <c r="EN72" s="103"/>
      <c r="EO72" s="19"/>
      <c r="EP72" s="19"/>
      <c r="EQ72" s="103"/>
      <c r="ER72" s="19"/>
      <c r="ES72" s="19"/>
      <c r="ET72" s="103"/>
      <c r="EU72" s="19"/>
      <c r="EV72" s="19"/>
      <c r="EW72" s="103"/>
      <c r="EX72" s="19"/>
      <c r="EY72" s="19"/>
      <c r="EZ72" s="103"/>
    </row>
    <row r="73" spans="5:156">
      <c r="E73" s="179"/>
      <c r="F73" s="180"/>
      <c r="G73" s="181"/>
      <c r="H73" s="181"/>
      <c r="I73" s="178"/>
      <c r="J73" s="181"/>
      <c r="K73" s="181"/>
      <c r="L73" s="178"/>
      <c r="M73" s="181"/>
      <c r="N73" s="181"/>
      <c r="O73" s="178"/>
      <c r="P73" s="181"/>
      <c r="Q73" s="181"/>
      <c r="R73" s="178"/>
      <c r="S73" s="181"/>
      <c r="T73" s="181"/>
      <c r="U73" s="178"/>
      <c r="V73" s="181"/>
      <c r="W73" s="181"/>
      <c r="X73" s="178"/>
      <c r="Y73" s="178"/>
      <c r="AA73" s="179"/>
      <c r="AB73" s="180"/>
      <c r="AC73" s="181"/>
      <c r="AD73" s="181"/>
      <c r="AE73" s="178"/>
      <c r="AF73" s="181"/>
      <c r="AG73" s="181"/>
      <c r="AH73" s="178"/>
      <c r="AI73" s="181"/>
      <c r="AJ73" s="181"/>
      <c r="AK73" s="178"/>
      <c r="AL73" s="181"/>
      <c r="AM73" s="181"/>
      <c r="AN73" s="178"/>
      <c r="AO73" s="181"/>
      <c r="AP73" s="181"/>
      <c r="AQ73" s="178"/>
      <c r="AR73" s="181"/>
      <c r="AS73" s="181"/>
      <c r="AT73" s="178"/>
      <c r="AU73" s="178"/>
      <c r="AW73" s="179"/>
      <c r="AX73" s="180"/>
      <c r="AY73" s="181"/>
      <c r="AZ73" s="181"/>
      <c r="BA73" s="178"/>
      <c r="BB73" s="181"/>
      <c r="BC73" s="181"/>
      <c r="BD73" s="178"/>
      <c r="BE73" s="181"/>
      <c r="BF73" s="181"/>
      <c r="BG73" s="178"/>
      <c r="BH73" s="181"/>
      <c r="BI73" s="181"/>
      <c r="BJ73" s="178"/>
      <c r="BK73" s="181"/>
      <c r="BL73" s="181"/>
      <c r="BM73" s="178"/>
      <c r="BN73" s="181"/>
      <c r="BO73" s="179"/>
      <c r="BP73" s="178"/>
      <c r="BQ73" s="178"/>
      <c r="BS73" s="179"/>
      <c r="BT73" s="180"/>
      <c r="BU73" s="181"/>
      <c r="BV73" s="181"/>
      <c r="BW73" s="178"/>
      <c r="BX73" s="181"/>
      <c r="BY73" s="181"/>
      <c r="BZ73" s="178"/>
      <c r="CA73" s="181"/>
      <c r="CB73" s="181"/>
      <c r="CC73" s="178"/>
      <c r="CD73" s="181"/>
      <c r="CE73" s="181"/>
      <c r="CF73" s="178"/>
      <c r="CG73" s="181"/>
      <c r="CH73" s="181"/>
      <c r="CI73" s="178"/>
      <c r="CJ73" s="181"/>
      <c r="CK73" s="181"/>
      <c r="CL73" s="178"/>
      <c r="CM73" s="178"/>
      <c r="CO73" s="179"/>
      <c r="CP73" s="180"/>
      <c r="CQ73" s="181"/>
      <c r="CR73" s="181"/>
      <c r="CS73" s="178"/>
      <c r="CT73" s="181"/>
      <c r="CU73" s="181"/>
      <c r="CV73" s="178"/>
      <c r="CW73" s="181"/>
      <c r="CX73" s="181"/>
      <c r="CY73" s="178"/>
      <c r="CZ73" s="181"/>
      <c r="DA73" s="181"/>
      <c r="DB73" s="178"/>
      <c r="DC73" s="181"/>
      <c r="DD73" s="181"/>
      <c r="DE73" s="178"/>
      <c r="DF73" s="181"/>
      <c r="DG73" s="181"/>
      <c r="DH73" s="178"/>
      <c r="DK73" s="179"/>
      <c r="DL73" s="180"/>
      <c r="DM73" s="181"/>
      <c r="DN73" s="181"/>
      <c r="DO73" s="178"/>
      <c r="DP73" s="181"/>
      <c r="DQ73" s="181"/>
      <c r="DR73" s="178"/>
      <c r="DS73" s="181"/>
      <c r="DT73" s="181"/>
      <c r="DU73" s="178"/>
      <c r="DV73" s="181"/>
      <c r="DW73" s="181"/>
      <c r="DX73" s="178"/>
      <c r="DY73" s="181"/>
      <c r="DZ73" s="181"/>
      <c r="EA73" s="178"/>
      <c r="EB73" s="181"/>
      <c r="EC73" s="181"/>
      <c r="ED73" s="178"/>
      <c r="EG73" s="179"/>
      <c r="EH73" s="180"/>
      <c r="EI73" s="181"/>
      <c r="EJ73" s="181"/>
      <c r="EK73" s="178"/>
      <c r="EL73" s="181"/>
      <c r="EM73" s="181"/>
      <c r="EN73" s="178"/>
      <c r="EO73" s="181"/>
      <c r="EP73" s="181"/>
      <c r="EQ73" s="178"/>
      <c r="ER73" s="181"/>
      <c r="ES73" s="181"/>
      <c r="ET73" s="178"/>
      <c r="EU73" s="181"/>
      <c r="EV73" s="181"/>
      <c r="EW73" s="178"/>
      <c r="EX73" s="181"/>
      <c r="EY73" s="181"/>
      <c r="EZ73" s="178"/>
    </row>
    <row r="74" spans="5:156">
      <c r="E74" s="181"/>
      <c r="F74" s="178"/>
      <c r="G74" s="19"/>
      <c r="H74" s="19"/>
      <c r="I74" s="103"/>
      <c r="J74" s="19"/>
      <c r="K74" s="19"/>
      <c r="L74" s="103"/>
      <c r="M74" s="19"/>
      <c r="N74" s="19"/>
      <c r="O74" s="103"/>
      <c r="P74" s="19"/>
      <c r="Q74" s="19"/>
      <c r="R74" s="103"/>
      <c r="S74" s="19"/>
      <c r="T74" s="19"/>
      <c r="U74" s="103"/>
      <c r="V74" s="19"/>
      <c r="W74" s="19"/>
      <c r="X74" s="103"/>
      <c r="Y74" s="103"/>
      <c r="AA74" s="181"/>
      <c r="AB74" s="178"/>
      <c r="AC74" s="19"/>
      <c r="AD74" s="19"/>
      <c r="AE74" s="103"/>
      <c r="AF74" s="19"/>
      <c r="AG74" s="19"/>
      <c r="AH74" s="103"/>
      <c r="AI74" s="19"/>
      <c r="AJ74" s="19"/>
      <c r="AK74" s="103"/>
      <c r="AL74" s="19"/>
      <c r="AM74" s="19"/>
      <c r="AN74" s="103"/>
      <c r="AO74" s="19"/>
      <c r="AP74" s="19"/>
      <c r="AQ74" s="103"/>
      <c r="AR74" s="19"/>
      <c r="AS74" s="19"/>
      <c r="AT74" s="103"/>
      <c r="AU74" s="103"/>
      <c r="AW74" s="181"/>
      <c r="AX74" s="178"/>
      <c r="AY74" s="19"/>
      <c r="AZ74" s="19"/>
      <c r="BA74" s="103"/>
      <c r="BB74" s="19"/>
      <c r="BC74" s="19"/>
      <c r="BD74" s="103"/>
      <c r="BE74" s="19"/>
      <c r="BF74" s="19"/>
      <c r="BG74" s="103"/>
      <c r="BH74" s="19"/>
      <c r="BI74" s="19"/>
      <c r="BJ74" s="103"/>
      <c r="BK74" s="19"/>
      <c r="BL74" s="19"/>
      <c r="BM74" s="103"/>
      <c r="BN74" s="19"/>
      <c r="BO74" s="181"/>
      <c r="BP74" s="103"/>
      <c r="BQ74" s="103"/>
      <c r="BS74" s="181"/>
      <c r="BT74" s="178"/>
      <c r="BU74" s="19"/>
      <c r="BV74" s="19"/>
      <c r="BW74" s="103"/>
      <c r="BX74" s="19"/>
      <c r="BY74" s="19"/>
      <c r="BZ74" s="103"/>
      <c r="CA74" s="19"/>
      <c r="CB74" s="19"/>
      <c r="CC74" s="103"/>
      <c r="CD74" s="19"/>
      <c r="CE74" s="19"/>
      <c r="CF74" s="103"/>
      <c r="CG74" s="19"/>
      <c r="CH74" s="19"/>
      <c r="CI74" s="103"/>
      <c r="CJ74" s="19"/>
      <c r="CK74" s="19"/>
      <c r="CL74" s="103"/>
      <c r="CM74" s="103"/>
      <c r="CO74" s="181"/>
      <c r="CP74" s="178"/>
      <c r="CQ74" s="19"/>
      <c r="CR74" s="19"/>
      <c r="CS74" s="103"/>
      <c r="CT74" s="19"/>
      <c r="CU74" s="19"/>
      <c r="CV74" s="103"/>
      <c r="CW74" s="19"/>
      <c r="CX74" s="19"/>
      <c r="CY74" s="103"/>
      <c r="CZ74" s="19"/>
      <c r="DA74" s="19"/>
      <c r="DB74" s="103"/>
      <c r="DC74" s="19"/>
      <c r="DD74" s="19"/>
      <c r="DE74" s="103"/>
      <c r="DF74" s="19"/>
      <c r="DG74" s="19"/>
      <c r="DH74" s="103"/>
      <c r="DK74" s="181"/>
      <c r="DL74" s="178"/>
      <c r="DM74" s="19"/>
      <c r="DN74" s="19"/>
      <c r="DO74" s="103"/>
      <c r="DP74" s="19"/>
      <c r="DQ74" s="19"/>
      <c r="DR74" s="103"/>
      <c r="DS74" s="19"/>
      <c r="DT74" s="19"/>
      <c r="DU74" s="103"/>
      <c r="DV74" s="19"/>
      <c r="DW74" s="19"/>
      <c r="DX74" s="103"/>
      <c r="DY74" s="19"/>
      <c r="DZ74" s="19"/>
      <c r="EA74" s="103"/>
      <c r="EB74" s="19"/>
      <c r="EC74" s="19"/>
      <c r="ED74" s="103"/>
      <c r="EG74" s="181"/>
      <c r="EH74" s="178"/>
      <c r="EI74" s="19"/>
      <c r="EJ74" s="19"/>
      <c r="EK74" s="103"/>
      <c r="EL74" s="19"/>
      <c r="EM74" s="19"/>
      <c r="EN74" s="103"/>
      <c r="EO74" s="19"/>
      <c r="EP74" s="19"/>
      <c r="EQ74" s="103"/>
      <c r="ER74" s="19"/>
      <c r="ES74" s="19"/>
      <c r="ET74" s="103"/>
      <c r="EU74" s="19"/>
      <c r="EV74" s="19"/>
      <c r="EW74" s="103"/>
      <c r="EX74" s="19"/>
      <c r="EY74" s="19"/>
      <c r="EZ74" s="103"/>
    </row>
    <row r="75" spans="5:156">
      <c r="E75" s="179"/>
      <c r="F75" s="180"/>
      <c r="G75" s="181"/>
      <c r="H75" s="181"/>
      <c r="I75" s="178"/>
      <c r="J75" s="181"/>
      <c r="K75" s="181"/>
      <c r="L75" s="178"/>
      <c r="M75" s="181"/>
      <c r="N75" s="181"/>
      <c r="O75" s="178"/>
      <c r="P75" s="181"/>
      <c r="Q75" s="181"/>
      <c r="R75" s="178"/>
      <c r="S75" s="181"/>
      <c r="T75" s="181"/>
      <c r="U75" s="178"/>
      <c r="V75" s="181"/>
      <c r="W75" s="181"/>
      <c r="X75" s="178"/>
      <c r="Y75" s="178"/>
      <c r="AA75" s="179"/>
      <c r="AB75" s="180"/>
      <c r="AC75" s="181"/>
      <c r="AD75" s="181"/>
      <c r="AE75" s="178"/>
      <c r="AF75" s="181"/>
      <c r="AG75" s="181"/>
      <c r="AH75" s="178"/>
      <c r="AI75" s="181"/>
      <c r="AJ75" s="181"/>
      <c r="AK75" s="178"/>
      <c r="AL75" s="181"/>
      <c r="AM75" s="181"/>
      <c r="AN75" s="178"/>
      <c r="AO75" s="181"/>
      <c r="AP75" s="181"/>
      <c r="AQ75" s="178"/>
      <c r="AR75" s="181"/>
      <c r="AS75" s="181"/>
      <c r="AT75" s="178"/>
      <c r="AU75" s="178"/>
      <c r="AW75" s="179"/>
      <c r="AX75" s="180"/>
      <c r="AY75" s="181"/>
      <c r="AZ75" s="181"/>
      <c r="BA75" s="178"/>
      <c r="BB75" s="181"/>
      <c r="BC75" s="181"/>
      <c r="BD75" s="178"/>
      <c r="BE75" s="181"/>
      <c r="BF75" s="181"/>
      <c r="BG75" s="178"/>
      <c r="BH75" s="181"/>
      <c r="BI75" s="181"/>
      <c r="BJ75" s="178"/>
      <c r="BK75" s="181"/>
      <c r="BL75" s="181"/>
      <c r="BM75" s="178"/>
      <c r="BN75" s="181"/>
      <c r="BO75" s="179"/>
      <c r="BP75" s="178"/>
      <c r="BQ75" s="178"/>
      <c r="BS75" s="179"/>
      <c r="BT75" s="180"/>
      <c r="BU75" s="181"/>
      <c r="BV75" s="181"/>
      <c r="BW75" s="178"/>
      <c r="BX75" s="181"/>
      <c r="BY75" s="181"/>
      <c r="BZ75" s="178"/>
      <c r="CA75" s="181"/>
      <c r="CB75" s="181"/>
      <c r="CC75" s="178"/>
      <c r="CD75" s="181"/>
      <c r="CE75" s="181"/>
      <c r="CF75" s="178"/>
      <c r="CG75" s="181"/>
      <c r="CH75" s="181"/>
      <c r="CI75" s="178"/>
      <c r="CJ75" s="181"/>
      <c r="CK75" s="181"/>
      <c r="CL75" s="178"/>
      <c r="CM75" s="178"/>
      <c r="CO75" s="179"/>
      <c r="CP75" s="180"/>
      <c r="CQ75" s="181"/>
      <c r="CR75" s="181"/>
      <c r="CS75" s="178"/>
      <c r="CT75" s="181"/>
      <c r="CU75" s="181"/>
      <c r="CV75" s="178"/>
      <c r="CW75" s="181"/>
      <c r="CX75" s="181"/>
      <c r="CY75" s="178"/>
      <c r="CZ75" s="181"/>
      <c r="DA75" s="181"/>
      <c r="DB75" s="178"/>
      <c r="DC75" s="181"/>
      <c r="DD75" s="181"/>
      <c r="DE75" s="178"/>
      <c r="DF75" s="181"/>
      <c r="DG75" s="181"/>
      <c r="DH75" s="178"/>
      <c r="DK75" s="179"/>
      <c r="DL75" s="180"/>
      <c r="DM75" s="181"/>
      <c r="DN75" s="181"/>
      <c r="DO75" s="178"/>
      <c r="DP75" s="181"/>
      <c r="DQ75" s="181"/>
      <c r="DR75" s="178"/>
      <c r="DS75" s="181"/>
      <c r="DT75" s="181"/>
      <c r="DU75" s="178"/>
      <c r="DV75" s="181"/>
      <c r="DW75" s="181"/>
      <c r="DX75" s="178"/>
      <c r="DY75" s="181"/>
      <c r="DZ75" s="181"/>
      <c r="EA75" s="178"/>
      <c r="EB75" s="181"/>
      <c r="EC75" s="181"/>
      <c r="ED75" s="178"/>
      <c r="EG75" s="179"/>
      <c r="EH75" s="180"/>
      <c r="EI75" s="181"/>
      <c r="EJ75" s="181"/>
      <c r="EK75" s="178"/>
      <c r="EL75" s="181"/>
      <c r="EM75" s="181"/>
      <c r="EN75" s="178"/>
      <c r="EO75" s="181"/>
      <c r="EP75" s="181"/>
      <c r="EQ75" s="178"/>
      <c r="ER75" s="181"/>
      <c r="ES75" s="181"/>
      <c r="ET75" s="178"/>
      <c r="EU75" s="181"/>
      <c r="EV75" s="181"/>
      <c r="EW75" s="178"/>
      <c r="EX75" s="181"/>
      <c r="EY75" s="181"/>
      <c r="EZ75" s="178"/>
    </row>
    <row r="76" spans="5:156">
      <c r="E76" s="181"/>
      <c r="F76" s="178"/>
      <c r="G76" s="19"/>
      <c r="H76" s="19"/>
      <c r="I76" s="103"/>
      <c r="J76" s="19"/>
      <c r="K76" s="19"/>
      <c r="L76" s="103"/>
      <c r="M76" s="19"/>
      <c r="N76" s="19"/>
      <c r="O76" s="103"/>
      <c r="P76" s="19"/>
      <c r="Q76" s="19"/>
      <c r="R76" s="103"/>
      <c r="S76" s="19"/>
      <c r="T76" s="19"/>
      <c r="U76" s="103"/>
      <c r="V76" s="19"/>
      <c r="W76" s="19"/>
      <c r="X76" s="103"/>
      <c r="Y76" s="103"/>
      <c r="AA76" s="181"/>
      <c r="AB76" s="178"/>
      <c r="AC76" s="19"/>
      <c r="AD76" s="19"/>
      <c r="AE76" s="103"/>
      <c r="AF76" s="19"/>
      <c r="AG76" s="19"/>
      <c r="AH76" s="103"/>
      <c r="AI76" s="19"/>
      <c r="AJ76" s="19"/>
      <c r="AK76" s="103"/>
      <c r="AL76" s="19"/>
      <c r="AM76" s="19"/>
      <c r="AN76" s="103"/>
      <c r="AO76" s="19"/>
      <c r="AP76" s="19"/>
      <c r="AQ76" s="103"/>
      <c r="AR76" s="19"/>
      <c r="AS76" s="19"/>
      <c r="AT76" s="103"/>
      <c r="AU76" s="103"/>
      <c r="AW76" s="181"/>
      <c r="AX76" s="178"/>
      <c r="AY76" s="19"/>
      <c r="AZ76" s="19"/>
      <c r="BA76" s="103"/>
      <c r="BB76" s="19"/>
      <c r="BC76" s="19"/>
      <c r="BD76" s="103"/>
      <c r="BE76" s="19"/>
      <c r="BF76" s="19"/>
      <c r="BG76" s="103"/>
      <c r="BH76" s="19"/>
      <c r="BI76" s="19"/>
      <c r="BJ76" s="103"/>
      <c r="BK76" s="19"/>
      <c r="BL76" s="19"/>
      <c r="BM76" s="103"/>
      <c r="BN76" s="19"/>
      <c r="BO76" s="181"/>
      <c r="BP76" s="103"/>
      <c r="BQ76" s="103"/>
      <c r="BS76" s="181"/>
      <c r="BT76" s="178"/>
      <c r="BU76" s="19"/>
      <c r="BV76" s="19"/>
      <c r="BW76" s="103"/>
      <c r="BX76" s="19"/>
      <c r="BY76" s="19"/>
      <c r="BZ76" s="103"/>
      <c r="CA76" s="19"/>
      <c r="CB76" s="19"/>
      <c r="CC76" s="103"/>
      <c r="CD76" s="19"/>
      <c r="CE76" s="19"/>
      <c r="CF76" s="103"/>
      <c r="CG76" s="19"/>
      <c r="CH76" s="19"/>
      <c r="CI76" s="103"/>
      <c r="CJ76" s="19"/>
      <c r="CK76" s="19"/>
      <c r="CL76" s="103"/>
      <c r="CM76" s="103"/>
      <c r="CO76" s="181"/>
      <c r="CP76" s="178"/>
      <c r="CQ76" s="19"/>
      <c r="CR76" s="19"/>
      <c r="CS76" s="103"/>
      <c r="CT76" s="19"/>
      <c r="CU76" s="19"/>
      <c r="CV76" s="103"/>
      <c r="CW76" s="19"/>
      <c r="CX76" s="19"/>
      <c r="CY76" s="103"/>
      <c r="CZ76" s="19"/>
      <c r="DA76" s="19"/>
      <c r="DB76" s="103"/>
      <c r="DC76" s="19"/>
      <c r="DD76" s="19"/>
      <c r="DE76" s="103"/>
      <c r="DF76" s="19"/>
      <c r="DG76" s="19"/>
      <c r="DH76" s="103"/>
      <c r="DK76" s="181"/>
      <c r="DL76" s="178"/>
      <c r="DM76" s="19"/>
      <c r="DN76" s="19"/>
      <c r="DO76" s="103"/>
      <c r="DP76" s="19"/>
      <c r="DQ76" s="19"/>
      <c r="DR76" s="103"/>
      <c r="DS76" s="19"/>
      <c r="DT76" s="19"/>
      <c r="DU76" s="103"/>
      <c r="DV76" s="19"/>
      <c r="DW76" s="19"/>
      <c r="DX76" s="103"/>
      <c r="DY76" s="19"/>
      <c r="DZ76" s="19"/>
      <c r="EA76" s="103"/>
      <c r="EB76" s="19"/>
      <c r="EC76" s="19"/>
      <c r="ED76" s="103"/>
      <c r="EG76" s="181"/>
      <c r="EH76" s="178"/>
      <c r="EI76" s="19"/>
      <c r="EJ76" s="19"/>
      <c r="EK76" s="103"/>
      <c r="EL76" s="19"/>
      <c r="EM76" s="19"/>
      <c r="EN76" s="103"/>
      <c r="EO76" s="19"/>
      <c r="EP76" s="19"/>
      <c r="EQ76" s="103"/>
      <c r="ER76" s="19"/>
      <c r="ES76" s="19"/>
      <c r="ET76" s="103"/>
      <c r="EU76" s="19"/>
      <c r="EV76" s="19"/>
      <c r="EW76" s="103"/>
      <c r="EX76" s="19"/>
      <c r="EY76" s="19"/>
      <c r="EZ76" s="103"/>
    </row>
    <row r="77" spans="5:156">
      <c r="E77" s="179"/>
      <c r="F77" s="180"/>
      <c r="G77" s="181"/>
      <c r="H77" s="181"/>
      <c r="I77" s="178"/>
      <c r="J77" s="181"/>
      <c r="K77" s="181"/>
      <c r="L77" s="178"/>
      <c r="M77" s="181"/>
      <c r="N77" s="181"/>
      <c r="O77" s="178"/>
      <c r="P77" s="181"/>
      <c r="Q77" s="181"/>
      <c r="R77" s="178"/>
      <c r="S77" s="181"/>
      <c r="T77" s="181"/>
      <c r="U77" s="178"/>
      <c r="V77" s="181"/>
      <c r="W77" s="181"/>
      <c r="X77" s="178"/>
      <c r="Y77" s="178"/>
      <c r="AA77" s="179"/>
      <c r="AB77" s="180"/>
      <c r="AC77" s="181"/>
      <c r="AD77" s="181"/>
      <c r="AE77" s="178"/>
      <c r="AF77" s="181"/>
      <c r="AG77" s="181"/>
      <c r="AH77" s="178"/>
      <c r="AI77" s="181"/>
      <c r="AJ77" s="181"/>
      <c r="AK77" s="178"/>
      <c r="AL77" s="181"/>
      <c r="AM77" s="181"/>
      <c r="AN77" s="178"/>
      <c r="AO77" s="181"/>
      <c r="AP77" s="181"/>
      <c r="AQ77" s="178"/>
      <c r="AR77" s="181"/>
      <c r="AS77" s="181"/>
      <c r="AT77" s="178"/>
      <c r="AU77" s="178"/>
      <c r="AW77" s="179"/>
      <c r="AX77" s="180"/>
      <c r="AY77" s="181"/>
      <c r="AZ77" s="181"/>
      <c r="BA77" s="178"/>
      <c r="BB77" s="181"/>
      <c r="BC77" s="181"/>
      <c r="BD77" s="178"/>
      <c r="BE77" s="181"/>
      <c r="BF77" s="181"/>
      <c r="BG77" s="178"/>
      <c r="BH77" s="181"/>
      <c r="BI77" s="181"/>
      <c r="BJ77" s="178"/>
      <c r="BK77" s="181"/>
      <c r="BL77" s="181"/>
      <c r="BM77" s="178"/>
      <c r="BN77" s="181"/>
      <c r="BO77" s="179"/>
      <c r="BP77" s="178"/>
      <c r="BQ77" s="178"/>
      <c r="BS77" s="179"/>
      <c r="BT77" s="180"/>
      <c r="BU77" s="181"/>
      <c r="BV77" s="181"/>
      <c r="BW77" s="178"/>
      <c r="BX77" s="181"/>
      <c r="BY77" s="181"/>
      <c r="BZ77" s="178"/>
      <c r="CA77" s="181"/>
      <c r="CB77" s="181"/>
      <c r="CC77" s="178"/>
      <c r="CD77" s="181"/>
      <c r="CE77" s="181"/>
      <c r="CF77" s="178"/>
      <c r="CG77" s="181"/>
      <c r="CH77" s="181"/>
      <c r="CI77" s="178"/>
      <c r="CJ77" s="181"/>
      <c r="CK77" s="181"/>
      <c r="CL77" s="178"/>
      <c r="CM77" s="178"/>
      <c r="CO77" s="179"/>
      <c r="CP77" s="180"/>
      <c r="CQ77" s="181"/>
      <c r="CR77" s="181"/>
      <c r="CS77" s="178"/>
      <c r="CT77" s="181"/>
      <c r="CU77" s="181"/>
      <c r="CV77" s="178"/>
      <c r="CW77" s="181"/>
      <c r="CX77" s="181"/>
      <c r="CY77" s="178"/>
      <c r="CZ77" s="181"/>
      <c r="DA77" s="181"/>
      <c r="DB77" s="178"/>
      <c r="DC77" s="181"/>
      <c r="DD77" s="181"/>
      <c r="DE77" s="178"/>
      <c r="DF77" s="181"/>
      <c r="DG77" s="181"/>
      <c r="DH77" s="178"/>
      <c r="DK77" s="179"/>
      <c r="DL77" s="180"/>
      <c r="DM77" s="181"/>
      <c r="DN77" s="181"/>
      <c r="DO77" s="178"/>
      <c r="DP77" s="181"/>
      <c r="DQ77" s="181"/>
      <c r="DR77" s="178"/>
      <c r="DS77" s="181"/>
      <c r="DT77" s="181"/>
      <c r="DU77" s="178"/>
      <c r="DV77" s="181"/>
      <c r="DW77" s="181"/>
      <c r="DX77" s="178"/>
      <c r="DY77" s="181"/>
      <c r="DZ77" s="181"/>
      <c r="EA77" s="178"/>
      <c r="EB77" s="181"/>
      <c r="EC77" s="181"/>
      <c r="ED77" s="178"/>
      <c r="EG77" s="179"/>
      <c r="EH77" s="180"/>
      <c r="EI77" s="181"/>
      <c r="EJ77" s="181"/>
      <c r="EK77" s="178"/>
      <c r="EL77" s="181"/>
      <c r="EM77" s="181"/>
      <c r="EN77" s="178"/>
      <c r="EO77" s="181"/>
      <c r="EP77" s="181"/>
      <c r="EQ77" s="178"/>
      <c r="ER77" s="181"/>
      <c r="ES77" s="181"/>
      <c r="ET77" s="178"/>
      <c r="EU77" s="181"/>
      <c r="EV77" s="181"/>
      <c r="EW77" s="178"/>
      <c r="EX77" s="181"/>
      <c r="EY77" s="181"/>
      <c r="EZ77" s="178"/>
    </row>
    <row r="78" spans="5:156">
      <c r="E78" s="181"/>
      <c r="F78" s="178"/>
      <c r="G78" s="19"/>
      <c r="H78" s="19"/>
      <c r="I78" s="103"/>
      <c r="J78" s="19"/>
      <c r="K78" s="19"/>
      <c r="L78" s="103"/>
      <c r="M78" s="19"/>
      <c r="N78" s="19"/>
      <c r="O78" s="103"/>
      <c r="P78" s="19"/>
      <c r="Q78" s="19"/>
      <c r="R78" s="103"/>
      <c r="S78" s="19"/>
      <c r="T78" s="19"/>
      <c r="U78" s="103"/>
      <c r="V78" s="19"/>
      <c r="W78" s="19"/>
      <c r="X78" s="103"/>
      <c r="Y78" s="103"/>
      <c r="AA78" s="181"/>
      <c r="AB78" s="178"/>
      <c r="AC78" s="19"/>
      <c r="AD78" s="19"/>
      <c r="AE78" s="103"/>
      <c r="AF78" s="19"/>
      <c r="AG78" s="19"/>
      <c r="AH78" s="103"/>
      <c r="AI78" s="19"/>
      <c r="AJ78" s="19"/>
      <c r="AK78" s="103"/>
      <c r="AL78" s="19"/>
      <c r="AM78" s="19"/>
      <c r="AN78" s="103"/>
      <c r="AO78" s="19"/>
      <c r="AP78" s="19"/>
      <c r="AQ78" s="103"/>
      <c r="AR78" s="19"/>
      <c r="AS78" s="19"/>
      <c r="AT78" s="103"/>
      <c r="AU78" s="103"/>
      <c r="AW78" s="181"/>
      <c r="AX78" s="178"/>
      <c r="AY78" s="19"/>
      <c r="AZ78" s="19"/>
      <c r="BA78" s="103"/>
      <c r="BB78" s="19"/>
      <c r="BC78" s="19"/>
      <c r="BD78" s="103"/>
      <c r="BE78" s="19"/>
      <c r="BF78" s="19"/>
      <c r="BG78" s="103"/>
      <c r="BH78" s="19"/>
      <c r="BI78" s="19"/>
      <c r="BJ78" s="103"/>
      <c r="BK78" s="19"/>
      <c r="BL78" s="19"/>
      <c r="BM78" s="103"/>
      <c r="BN78" s="19"/>
      <c r="BO78" s="181"/>
      <c r="BP78" s="103"/>
      <c r="BQ78" s="103"/>
      <c r="BS78" s="181"/>
      <c r="BT78" s="178"/>
      <c r="BU78" s="19"/>
      <c r="BV78" s="19"/>
      <c r="BW78" s="103"/>
      <c r="BX78" s="19"/>
      <c r="BY78" s="19"/>
      <c r="BZ78" s="103"/>
      <c r="CA78" s="19"/>
      <c r="CB78" s="19"/>
      <c r="CC78" s="103"/>
      <c r="CD78" s="19"/>
      <c r="CE78" s="19"/>
      <c r="CF78" s="103"/>
      <c r="CG78" s="19"/>
      <c r="CH78" s="19"/>
      <c r="CI78" s="103"/>
      <c r="CJ78" s="19"/>
      <c r="CK78" s="19"/>
      <c r="CL78" s="103"/>
      <c r="CM78" s="103"/>
      <c r="CO78" s="181"/>
      <c r="CP78" s="178"/>
      <c r="CQ78" s="19"/>
      <c r="CR78" s="19"/>
      <c r="CS78" s="103"/>
      <c r="CT78" s="19"/>
      <c r="CU78" s="19"/>
      <c r="CV78" s="103"/>
      <c r="CW78" s="19"/>
      <c r="CX78" s="19"/>
      <c r="CY78" s="103"/>
      <c r="CZ78" s="19"/>
      <c r="DA78" s="19"/>
      <c r="DB78" s="103"/>
      <c r="DC78" s="19"/>
      <c r="DD78" s="19"/>
      <c r="DE78" s="103"/>
      <c r="DF78" s="19"/>
      <c r="DG78" s="19"/>
      <c r="DH78" s="103"/>
      <c r="DK78" s="181"/>
      <c r="DL78" s="178"/>
      <c r="DM78" s="19"/>
      <c r="DN78" s="19"/>
      <c r="DO78" s="103"/>
      <c r="DP78" s="19"/>
      <c r="DQ78" s="19"/>
      <c r="DR78" s="103"/>
      <c r="DS78" s="19"/>
      <c r="DT78" s="19"/>
      <c r="DU78" s="103"/>
      <c r="DV78" s="19"/>
      <c r="DW78" s="19"/>
      <c r="DX78" s="103"/>
      <c r="DY78" s="19"/>
      <c r="DZ78" s="19"/>
      <c r="EA78" s="103"/>
      <c r="EB78" s="19"/>
      <c r="EC78" s="19"/>
      <c r="ED78" s="103"/>
      <c r="EG78" s="181"/>
      <c r="EH78" s="178"/>
      <c r="EI78" s="19"/>
      <c r="EJ78" s="19"/>
      <c r="EK78" s="103"/>
      <c r="EL78" s="19"/>
      <c r="EM78" s="19"/>
      <c r="EN78" s="103"/>
      <c r="EO78" s="19"/>
      <c r="EP78" s="19"/>
      <c r="EQ78" s="103"/>
      <c r="ER78" s="19"/>
      <c r="ES78" s="19"/>
      <c r="ET78" s="103"/>
      <c r="EU78" s="19"/>
      <c r="EV78" s="19"/>
      <c r="EW78" s="103"/>
      <c r="EX78" s="19"/>
      <c r="EY78" s="19"/>
      <c r="EZ78" s="103"/>
    </row>
    <row r="79" spans="5:156">
      <c r="E79" s="179"/>
      <c r="F79" s="180"/>
      <c r="G79" s="181"/>
      <c r="H79" s="181"/>
      <c r="I79" s="178"/>
      <c r="J79" s="181"/>
      <c r="K79" s="181"/>
      <c r="L79" s="178"/>
      <c r="M79" s="181"/>
      <c r="N79" s="181"/>
      <c r="O79" s="178"/>
      <c r="P79" s="181"/>
      <c r="Q79" s="181"/>
      <c r="R79" s="178"/>
      <c r="S79" s="181"/>
      <c r="T79" s="181"/>
      <c r="U79" s="178"/>
      <c r="V79" s="181"/>
      <c r="W79" s="181"/>
      <c r="X79" s="178"/>
      <c r="Y79" s="178"/>
      <c r="AA79" s="179"/>
      <c r="AB79" s="180"/>
      <c r="AC79" s="181"/>
      <c r="AD79" s="181"/>
      <c r="AE79" s="178"/>
      <c r="AF79" s="181"/>
      <c r="AG79" s="181"/>
      <c r="AH79" s="178"/>
      <c r="AI79" s="181"/>
      <c r="AJ79" s="181"/>
      <c r="AK79" s="178"/>
      <c r="AL79" s="181"/>
      <c r="AM79" s="181"/>
      <c r="AN79" s="178"/>
      <c r="AO79" s="181"/>
      <c r="AP79" s="181"/>
      <c r="AQ79" s="178"/>
      <c r="AR79" s="181"/>
      <c r="AS79" s="181"/>
      <c r="AT79" s="178"/>
      <c r="AU79" s="178"/>
      <c r="AW79" s="179"/>
      <c r="AX79" s="180"/>
      <c r="AY79" s="181"/>
      <c r="AZ79" s="181"/>
      <c r="BA79" s="178"/>
      <c r="BB79" s="181"/>
      <c r="BC79" s="181"/>
      <c r="BD79" s="178"/>
      <c r="BE79" s="181"/>
      <c r="BF79" s="181"/>
      <c r="BG79" s="178"/>
      <c r="BH79" s="181"/>
      <c r="BI79" s="181"/>
      <c r="BJ79" s="178"/>
      <c r="BK79" s="181"/>
      <c r="BL79" s="181"/>
      <c r="BM79" s="178"/>
      <c r="BN79" s="181"/>
      <c r="BO79" s="179"/>
      <c r="BP79" s="178"/>
      <c r="BQ79" s="178"/>
      <c r="BS79" s="179"/>
      <c r="BT79" s="180"/>
      <c r="BU79" s="181"/>
      <c r="BV79" s="181"/>
      <c r="BW79" s="178"/>
      <c r="BX79" s="181"/>
      <c r="BY79" s="181"/>
      <c r="BZ79" s="178"/>
      <c r="CA79" s="181"/>
      <c r="CB79" s="181"/>
      <c r="CC79" s="178"/>
      <c r="CD79" s="181"/>
      <c r="CE79" s="181"/>
      <c r="CF79" s="178"/>
      <c r="CG79" s="181"/>
      <c r="CH79" s="181"/>
      <c r="CI79" s="178"/>
      <c r="CJ79" s="181"/>
      <c r="CK79" s="181"/>
      <c r="CL79" s="178"/>
      <c r="CM79" s="178"/>
      <c r="CO79" s="179"/>
      <c r="CP79" s="180"/>
      <c r="CQ79" s="181"/>
      <c r="CR79" s="181"/>
      <c r="CS79" s="178"/>
      <c r="CT79" s="181"/>
      <c r="CU79" s="181"/>
      <c r="CV79" s="178"/>
      <c r="CW79" s="181"/>
      <c r="CX79" s="181"/>
      <c r="CY79" s="178"/>
      <c r="CZ79" s="181"/>
      <c r="DA79" s="181"/>
      <c r="DB79" s="178"/>
      <c r="DC79" s="181"/>
      <c r="DD79" s="181"/>
      <c r="DE79" s="178"/>
      <c r="DF79" s="181"/>
      <c r="DG79" s="181"/>
      <c r="DH79" s="178"/>
      <c r="DK79" s="179"/>
      <c r="DL79" s="180"/>
      <c r="DM79" s="181"/>
      <c r="DN79" s="181"/>
      <c r="DO79" s="178"/>
      <c r="DP79" s="181"/>
      <c r="DQ79" s="181"/>
      <c r="DR79" s="178"/>
      <c r="DS79" s="181"/>
      <c r="DT79" s="181"/>
      <c r="DU79" s="178"/>
      <c r="DV79" s="181"/>
      <c r="DW79" s="181"/>
      <c r="DX79" s="178"/>
      <c r="DY79" s="181"/>
      <c r="DZ79" s="181"/>
      <c r="EA79" s="178"/>
      <c r="EB79" s="181"/>
      <c r="EC79" s="181"/>
      <c r="ED79" s="178"/>
      <c r="EG79" s="179"/>
      <c r="EH79" s="180"/>
      <c r="EI79" s="181"/>
      <c r="EJ79" s="181"/>
      <c r="EK79" s="178"/>
      <c r="EL79" s="181"/>
      <c r="EM79" s="181"/>
      <c r="EN79" s="178"/>
      <c r="EO79" s="181"/>
      <c r="EP79" s="181"/>
      <c r="EQ79" s="178"/>
      <c r="ER79" s="181"/>
      <c r="ES79" s="181"/>
      <c r="ET79" s="178"/>
      <c r="EU79" s="181"/>
      <c r="EV79" s="181"/>
      <c r="EW79" s="178"/>
      <c r="EX79" s="181"/>
      <c r="EY79" s="181"/>
      <c r="EZ79" s="178"/>
    </row>
    <row r="80" spans="5:156">
      <c r="E80" s="181"/>
      <c r="F80" s="178"/>
      <c r="G80" s="19"/>
      <c r="H80" s="19"/>
      <c r="I80" s="103"/>
      <c r="J80" s="19"/>
      <c r="K80" s="19"/>
      <c r="L80" s="103"/>
      <c r="M80" s="19"/>
      <c r="N80" s="19"/>
      <c r="O80" s="103"/>
      <c r="P80" s="19"/>
      <c r="Q80" s="19"/>
      <c r="R80" s="103"/>
      <c r="S80" s="19"/>
      <c r="T80" s="19"/>
      <c r="U80" s="103"/>
      <c r="V80" s="19"/>
      <c r="W80" s="19"/>
      <c r="X80" s="103"/>
      <c r="Y80" s="103"/>
      <c r="AA80" s="181"/>
      <c r="AB80" s="178"/>
      <c r="AC80" s="19"/>
      <c r="AD80" s="19"/>
      <c r="AE80" s="103"/>
      <c r="AF80" s="19"/>
      <c r="AG80" s="19"/>
      <c r="AH80" s="103"/>
      <c r="AI80" s="19"/>
      <c r="AJ80" s="19"/>
      <c r="AK80" s="103"/>
      <c r="AL80" s="19"/>
      <c r="AM80" s="19"/>
      <c r="AN80" s="103"/>
      <c r="AO80" s="19"/>
      <c r="AP80" s="19"/>
      <c r="AQ80" s="103"/>
      <c r="AR80" s="19"/>
      <c r="AS80" s="19"/>
      <c r="AT80" s="103"/>
      <c r="AU80" s="103"/>
      <c r="AW80" s="181"/>
      <c r="AX80" s="178"/>
      <c r="AY80" s="19"/>
      <c r="AZ80" s="19"/>
      <c r="BA80" s="103"/>
      <c r="BB80" s="19"/>
      <c r="BC80" s="19"/>
      <c r="BD80" s="103"/>
      <c r="BE80" s="19"/>
      <c r="BF80" s="19"/>
      <c r="BG80" s="103"/>
      <c r="BH80" s="19"/>
      <c r="BI80" s="19"/>
      <c r="BJ80" s="103"/>
      <c r="BK80" s="19"/>
      <c r="BL80" s="19"/>
      <c r="BM80" s="103"/>
      <c r="BN80" s="19"/>
      <c r="BO80" s="181"/>
      <c r="BP80" s="103"/>
      <c r="BQ80" s="103"/>
      <c r="BS80" s="181"/>
      <c r="BT80" s="178"/>
      <c r="BU80" s="19"/>
      <c r="BV80" s="19"/>
      <c r="BW80" s="103"/>
      <c r="BX80" s="19"/>
      <c r="BY80" s="19"/>
      <c r="BZ80" s="103"/>
      <c r="CA80" s="19"/>
      <c r="CB80" s="19"/>
      <c r="CC80" s="103"/>
      <c r="CD80" s="19"/>
      <c r="CE80" s="19"/>
      <c r="CF80" s="103"/>
      <c r="CG80" s="19"/>
      <c r="CH80" s="19"/>
      <c r="CI80" s="103"/>
      <c r="CJ80" s="19"/>
      <c r="CK80" s="19"/>
      <c r="CL80" s="103"/>
      <c r="CM80" s="103"/>
      <c r="CO80" s="181"/>
      <c r="CP80" s="178"/>
      <c r="CQ80" s="19"/>
      <c r="CR80" s="19"/>
      <c r="CS80" s="103"/>
      <c r="CT80" s="19"/>
      <c r="CU80" s="19"/>
      <c r="CV80" s="103"/>
      <c r="CW80" s="19"/>
      <c r="CX80" s="19"/>
      <c r="CY80" s="103"/>
      <c r="CZ80" s="19"/>
      <c r="DA80" s="19"/>
      <c r="DB80" s="103"/>
      <c r="DC80" s="19"/>
      <c r="DD80" s="19"/>
      <c r="DE80" s="103"/>
      <c r="DF80" s="19"/>
      <c r="DG80" s="19"/>
      <c r="DH80" s="103"/>
      <c r="DK80" s="181"/>
      <c r="DL80" s="178"/>
      <c r="DM80" s="19"/>
      <c r="DN80" s="19"/>
      <c r="DO80" s="103"/>
      <c r="DP80" s="19"/>
      <c r="DQ80" s="19"/>
      <c r="DR80" s="103"/>
      <c r="DS80" s="19"/>
      <c r="DT80" s="19"/>
      <c r="DU80" s="103"/>
      <c r="DV80" s="19"/>
      <c r="DW80" s="19"/>
      <c r="DX80" s="103"/>
      <c r="DY80" s="19"/>
      <c r="DZ80" s="19"/>
      <c r="EA80" s="103"/>
      <c r="EB80" s="19"/>
      <c r="EC80" s="19"/>
      <c r="ED80" s="103"/>
      <c r="EG80" s="181"/>
      <c r="EH80" s="178"/>
      <c r="EI80" s="19"/>
      <c r="EJ80" s="19"/>
      <c r="EK80" s="103"/>
      <c r="EL80" s="19"/>
      <c r="EM80" s="19"/>
      <c r="EN80" s="103"/>
      <c r="EO80" s="19"/>
      <c r="EP80" s="19"/>
      <c r="EQ80" s="103"/>
      <c r="ER80" s="19"/>
      <c r="ES80" s="19"/>
      <c r="ET80" s="103"/>
      <c r="EU80" s="19"/>
      <c r="EV80" s="19"/>
      <c r="EW80" s="103"/>
      <c r="EX80" s="19"/>
      <c r="EY80" s="19"/>
      <c r="EZ80" s="103"/>
    </row>
    <row r="81" spans="5:156">
      <c r="E81" s="179"/>
      <c r="F81" s="180"/>
      <c r="G81" s="181"/>
      <c r="H81" s="181"/>
      <c r="I81" s="178"/>
      <c r="J81" s="181"/>
      <c r="K81" s="181"/>
      <c r="L81" s="178"/>
      <c r="M81" s="181"/>
      <c r="N81" s="181"/>
      <c r="O81" s="178"/>
      <c r="P81" s="181"/>
      <c r="Q81" s="181"/>
      <c r="R81" s="178"/>
      <c r="S81" s="181"/>
      <c r="T81" s="181"/>
      <c r="U81" s="178"/>
      <c r="V81" s="181"/>
      <c r="W81" s="181"/>
      <c r="X81" s="178"/>
      <c r="Y81" s="178"/>
      <c r="AA81" s="179"/>
      <c r="AB81" s="180"/>
      <c r="AC81" s="181"/>
      <c r="AD81" s="181"/>
      <c r="AE81" s="178"/>
      <c r="AF81" s="181"/>
      <c r="AG81" s="181"/>
      <c r="AH81" s="178"/>
      <c r="AI81" s="181"/>
      <c r="AJ81" s="181"/>
      <c r="AK81" s="178"/>
      <c r="AL81" s="181"/>
      <c r="AM81" s="181"/>
      <c r="AN81" s="178"/>
      <c r="AO81" s="181"/>
      <c r="AP81" s="181"/>
      <c r="AQ81" s="178"/>
      <c r="AR81" s="181"/>
      <c r="AS81" s="181"/>
      <c r="AT81" s="178"/>
      <c r="AU81" s="178"/>
      <c r="AW81" s="179"/>
      <c r="AX81" s="180"/>
      <c r="AY81" s="181"/>
      <c r="AZ81" s="181"/>
      <c r="BA81" s="178"/>
      <c r="BB81" s="181"/>
      <c r="BC81" s="181"/>
      <c r="BD81" s="178"/>
      <c r="BE81" s="181"/>
      <c r="BF81" s="181"/>
      <c r="BG81" s="178"/>
      <c r="BH81" s="181"/>
      <c r="BI81" s="181"/>
      <c r="BJ81" s="178"/>
      <c r="BK81" s="181"/>
      <c r="BL81" s="181"/>
      <c r="BM81" s="178"/>
      <c r="BN81" s="181"/>
      <c r="BO81" s="179"/>
      <c r="BP81" s="178"/>
      <c r="BQ81" s="178"/>
      <c r="BS81" s="179"/>
      <c r="BT81" s="180"/>
      <c r="BU81" s="181"/>
      <c r="BV81" s="181"/>
      <c r="BW81" s="178"/>
      <c r="BX81" s="181"/>
      <c r="BY81" s="181"/>
      <c r="BZ81" s="178"/>
      <c r="CA81" s="181"/>
      <c r="CB81" s="181"/>
      <c r="CC81" s="178"/>
      <c r="CD81" s="181"/>
      <c r="CE81" s="181"/>
      <c r="CF81" s="178"/>
      <c r="CG81" s="181"/>
      <c r="CH81" s="181"/>
      <c r="CI81" s="178"/>
      <c r="CJ81" s="181"/>
      <c r="CK81" s="181"/>
      <c r="CL81" s="178"/>
      <c r="CM81" s="178"/>
      <c r="CO81" s="179"/>
      <c r="CP81" s="180"/>
      <c r="CQ81" s="181"/>
      <c r="CR81" s="181"/>
      <c r="CS81" s="178"/>
      <c r="CT81" s="181"/>
      <c r="CU81" s="181"/>
      <c r="CV81" s="178"/>
      <c r="CW81" s="181"/>
      <c r="CX81" s="181"/>
      <c r="CY81" s="178"/>
      <c r="CZ81" s="181"/>
      <c r="DA81" s="181"/>
      <c r="DB81" s="178"/>
      <c r="DC81" s="181"/>
      <c r="DD81" s="181"/>
      <c r="DE81" s="178"/>
      <c r="DF81" s="181"/>
      <c r="DG81" s="181"/>
      <c r="DH81" s="178"/>
      <c r="DK81" s="179"/>
      <c r="DL81" s="180"/>
      <c r="DM81" s="181"/>
      <c r="DN81" s="181"/>
      <c r="DO81" s="178"/>
      <c r="DP81" s="181"/>
      <c r="DQ81" s="181"/>
      <c r="DR81" s="178"/>
      <c r="DS81" s="181"/>
      <c r="DT81" s="181"/>
      <c r="DU81" s="178"/>
      <c r="DV81" s="181"/>
      <c r="DW81" s="181"/>
      <c r="DX81" s="178"/>
      <c r="DY81" s="181"/>
      <c r="DZ81" s="181"/>
      <c r="EA81" s="178"/>
      <c r="EB81" s="181"/>
      <c r="EC81" s="181"/>
      <c r="ED81" s="178"/>
      <c r="EG81" s="179"/>
      <c r="EH81" s="180"/>
      <c r="EI81" s="181"/>
      <c r="EJ81" s="181"/>
      <c r="EK81" s="178"/>
      <c r="EL81" s="181"/>
      <c r="EM81" s="181"/>
      <c r="EN81" s="178"/>
      <c r="EO81" s="181"/>
      <c r="EP81" s="181"/>
      <c r="EQ81" s="178"/>
      <c r="ER81" s="181"/>
      <c r="ES81" s="181"/>
      <c r="ET81" s="178"/>
      <c r="EU81" s="181"/>
      <c r="EV81" s="181"/>
      <c r="EW81" s="178"/>
      <c r="EX81" s="181"/>
      <c r="EY81" s="181"/>
      <c r="EZ81" s="178"/>
    </row>
    <row r="82" spans="5:156">
      <c r="E82" s="181"/>
      <c r="F82" s="178"/>
      <c r="G82" s="19"/>
      <c r="H82" s="19"/>
      <c r="I82" s="103"/>
      <c r="J82" s="19"/>
      <c r="K82" s="19"/>
      <c r="L82" s="103"/>
      <c r="M82" s="19"/>
      <c r="N82" s="19"/>
      <c r="O82" s="103"/>
      <c r="P82" s="19"/>
      <c r="Q82" s="19"/>
      <c r="R82" s="103"/>
      <c r="S82" s="19"/>
      <c r="T82" s="19"/>
      <c r="U82" s="103"/>
      <c r="V82" s="19"/>
      <c r="W82" s="19"/>
      <c r="X82" s="103"/>
      <c r="Y82" s="103"/>
      <c r="AA82" s="181"/>
      <c r="AB82" s="178"/>
      <c r="AC82" s="19"/>
      <c r="AD82" s="19"/>
      <c r="AE82" s="103"/>
      <c r="AF82" s="19"/>
      <c r="AG82" s="19"/>
      <c r="AH82" s="103"/>
      <c r="AI82" s="19"/>
      <c r="AJ82" s="19"/>
      <c r="AK82" s="103"/>
      <c r="AL82" s="19"/>
      <c r="AM82" s="19"/>
      <c r="AN82" s="103"/>
      <c r="AO82" s="19"/>
      <c r="AP82" s="19"/>
      <c r="AQ82" s="103"/>
      <c r="AR82" s="19"/>
      <c r="AS82" s="19"/>
      <c r="AT82" s="103"/>
      <c r="AU82" s="103"/>
      <c r="AW82" s="181"/>
      <c r="AX82" s="178"/>
      <c r="AY82" s="19"/>
      <c r="AZ82" s="19"/>
      <c r="BA82" s="103"/>
      <c r="BB82" s="19"/>
      <c r="BC82" s="19"/>
      <c r="BD82" s="103"/>
      <c r="BE82" s="19"/>
      <c r="BF82" s="19"/>
      <c r="BG82" s="103"/>
      <c r="BH82" s="19"/>
      <c r="BI82" s="19"/>
      <c r="BJ82" s="103"/>
      <c r="BK82" s="19"/>
      <c r="BL82" s="19"/>
      <c r="BM82" s="103"/>
      <c r="BN82" s="19"/>
      <c r="BO82" s="181"/>
      <c r="BP82" s="103"/>
      <c r="BQ82" s="103"/>
      <c r="BS82" s="181"/>
      <c r="BT82" s="178"/>
      <c r="BU82" s="19"/>
      <c r="BV82" s="19"/>
      <c r="BW82" s="103"/>
      <c r="BX82" s="19"/>
      <c r="BY82" s="19"/>
      <c r="BZ82" s="103"/>
      <c r="CA82" s="19"/>
      <c r="CB82" s="19"/>
      <c r="CC82" s="103"/>
      <c r="CD82" s="19"/>
      <c r="CE82" s="19"/>
      <c r="CF82" s="103"/>
      <c r="CG82" s="19"/>
      <c r="CH82" s="19"/>
      <c r="CI82" s="103"/>
      <c r="CJ82" s="19"/>
      <c r="CK82" s="19"/>
      <c r="CL82" s="103"/>
      <c r="CM82" s="103"/>
      <c r="CO82" s="181"/>
      <c r="CP82" s="178"/>
      <c r="CQ82" s="19"/>
      <c r="CR82" s="19"/>
      <c r="CS82" s="103"/>
      <c r="CT82" s="19"/>
      <c r="CU82" s="19"/>
      <c r="CV82" s="103"/>
      <c r="CW82" s="19"/>
      <c r="CX82" s="19"/>
      <c r="CY82" s="103"/>
      <c r="CZ82" s="19"/>
      <c r="DA82" s="19"/>
      <c r="DB82" s="103"/>
      <c r="DC82" s="19"/>
      <c r="DD82" s="19"/>
      <c r="DE82" s="103"/>
      <c r="DF82" s="19"/>
      <c r="DG82" s="19"/>
      <c r="DH82" s="103"/>
      <c r="DK82" s="181"/>
      <c r="DL82" s="178"/>
      <c r="DM82" s="19"/>
      <c r="DN82" s="19"/>
      <c r="DO82" s="103"/>
      <c r="DP82" s="19"/>
      <c r="DQ82" s="19"/>
      <c r="DR82" s="103"/>
      <c r="DS82" s="19"/>
      <c r="DT82" s="19"/>
      <c r="DU82" s="103"/>
      <c r="DV82" s="19"/>
      <c r="DW82" s="19"/>
      <c r="DX82" s="103"/>
      <c r="DY82" s="19"/>
      <c r="DZ82" s="19"/>
      <c r="EA82" s="103"/>
      <c r="EB82" s="19"/>
      <c r="EC82" s="19"/>
      <c r="ED82" s="103"/>
      <c r="EG82" s="181"/>
      <c r="EH82" s="178"/>
      <c r="EI82" s="19"/>
      <c r="EJ82" s="19"/>
      <c r="EK82" s="103"/>
      <c r="EL82" s="19"/>
      <c r="EM82" s="19"/>
      <c r="EN82" s="103"/>
      <c r="EO82" s="19"/>
      <c r="EP82" s="19"/>
      <c r="EQ82" s="103"/>
      <c r="ER82" s="19"/>
      <c r="ES82" s="19"/>
      <c r="ET82" s="103"/>
      <c r="EU82" s="19"/>
      <c r="EV82" s="19"/>
      <c r="EW82" s="103"/>
      <c r="EX82" s="19"/>
      <c r="EY82" s="19"/>
      <c r="EZ82" s="103"/>
    </row>
    <row r="83" spans="5:156">
      <c r="E83" s="179"/>
      <c r="F83" s="180"/>
      <c r="G83" s="181"/>
      <c r="H83" s="181"/>
      <c r="I83" s="178"/>
      <c r="J83" s="181"/>
      <c r="K83" s="181"/>
      <c r="L83" s="178"/>
      <c r="M83" s="181"/>
      <c r="N83" s="181"/>
      <c r="O83" s="178"/>
      <c r="P83" s="181"/>
      <c r="Q83" s="181"/>
      <c r="R83" s="178"/>
      <c r="S83" s="181"/>
      <c r="T83" s="181"/>
      <c r="U83" s="178"/>
      <c r="V83" s="181"/>
      <c r="W83" s="181"/>
      <c r="X83" s="178"/>
      <c r="Y83" s="178"/>
      <c r="AA83" s="179"/>
      <c r="AB83" s="180"/>
      <c r="AC83" s="181"/>
      <c r="AD83" s="181"/>
      <c r="AE83" s="178"/>
      <c r="AF83" s="181"/>
      <c r="AG83" s="181"/>
      <c r="AH83" s="178"/>
      <c r="AI83" s="181"/>
      <c r="AJ83" s="181"/>
      <c r="AK83" s="178"/>
      <c r="AL83" s="181"/>
      <c r="AM83" s="181"/>
      <c r="AN83" s="178"/>
      <c r="AO83" s="181"/>
      <c r="AP83" s="181"/>
      <c r="AQ83" s="178"/>
      <c r="AR83" s="181"/>
      <c r="AS83" s="181"/>
      <c r="AT83" s="178"/>
      <c r="AU83" s="178"/>
      <c r="AW83" s="179"/>
      <c r="AX83" s="180"/>
      <c r="AY83" s="181"/>
      <c r="AZ83" s="181"/>
      <c r="BA83" s="178"/>
      <c r="BB83" s="181"/>
      <c r="BC83" s="181"/>
      <c r="BD83" s="178"/>
      <c r="BE83" s="181"/>
      <c r="BF83" s="181"/>
      <c r="BG83" s="178"/>
      <c r="BH83" s="181"/>
      <c r="BI83" s="181"/>
      <c r="BJ83" s="178"/>
      <c r="BK83" s="181"/>
      <c r="BL83" s="181"/>
      <c r="BM83" s="178"/>
      <c r="BN83" s="181"/>
      <c r="BO83" s="179"/>
      <c r="BP83" s="178"/>
      <c r="BQ83" s="178"/>
      <c r="BS83" s="179"/>
      <c r="BT83" s="180"/>
      <c r="BU83" s="181"/>
      <c r="BV83" s="181"/>
      <c r="BW83" s="178"/>
      <c r="BX83" s="181"/>
      <c r="BY83" s="181"/>
      <c r="BZ83" s="178"/>
      <c r="CA83" s="181"/>
      <c r="CB83" s="181"/>
      <c r="CC83" s="178"/>
      <c r="CD83" s="181"/>
      <c r="CE83" s="181"/>
      <c r="CF83" s="178"/>
      <c r="CG83" s="181"/>
      <c r="CH83" s="181"/>
      <c r="CI83" s="178"/>
      <c r="CJ83" s="181"/>
      <c r="CK83" s="181"/>
      <c r="CL83" s="178"/>
      <c r="CM83" s="178"/>
      <c r="CO83" s="179"/>
      <c r="CP83" s="180"/>
      <c r="CQ83" s="181"/>
      <c r="CR83" s="181"/>
      <c r="CS83" s="178"/>
      <c r="CT83" s="181"/>
      <c r="CU83" s="181"/>
      <c r="CV83" s="178"/>
      <c r="CW83" s="181"/>
      <c r="CX83" s="181"/>
      <c r="CY83" s="178"/>
      <c r="CZ83" s="181"/>
      <c r="DA83" s="181"/>
      <c r="DB83" s="178"/>
      <c r="DC83" s="181"/>
      <c r="DD83" s="181"/>
      <c r="DE83" s="178"/>
      <c r="DF83" s="181"/>
      <c r="DG83" s="181"/>
      <c r="DH83" s="178"/>
      <c r="DK83" s="179"/>
      <c r="DL83" s="180"/>
      <c r="DM83" s="181"/>
      <c r="DN83" s="181"/>
      <c r="DO83" s="178"/>
      <c r="DP83" s="181"/>
      <c r="DQ83" s="181"/>
      <c r="DR83" s="178"/>
      <c r="DS83" s="181"/>
      <c r="DT83" s="181"/>
      <c r="DU83" s="178"/>
      <c r="DV83" s="181"/>
      <c r="DW83" s="181"/>
      <c r="DX83" s="178"/>
      <c r="DY83" s="181"/>
      <c r="DZ83" s="181"/>
      <c r="EA83" s="178"/>
      <c r="EB83" s="181"/>
      <c r="EC83" s="181"/>
      <c r="ED83" s="178"/>
      <c r="EG83" s="179"/>
      <c r="EH83" s="180"/>
      <c r="EI83" s="181"/>
      <c r="EJ83" s="181"/>
      <c r="EK83" s="178"/>
      <c r="EL83" s="181"/>
      <c r="EM83" s="181"/>
      <c r="EN83" s="178"/>
      <c r="EO83" s="181"/>
      <c r="EP83" s="181"/>
      <c r="EQ83" s="178"/>
      <c r="ER83" s="181"/>
      <c r="ES83" s="181"/>
      <c r="ET83" s="178"/>
      <c r="EU83" s="181"/>
      <c r="EV83" s="181"/>
      <c r="EW83" s="178"/>
      <c r="EX83" s="181"/>
      <c r="EY83" s="181"/>
      <c r="EZ83" s="178"/>
    </row>
    <row r="84" spans="5:156">
      <c r="E84" s="181"/>
      <c r="F84" s="178"/>
      <c r="G84" s="19"/>
      <c r="H84" s="19"/>
      <c r="I84" s="103"/>
      <c r="J84" s="19"/>
      <c r="K84" s="19"/>
      <c r="L84" s="103"/>
      <c r="M84" s="19"/>
      <c r="N84" s="19"/>
      <c r="O84" s="103"/>
      <c r="P84" s="19"/>
      <c r="Q84" s="19"/>
      <c r="R84" s="103"/>
      <c r="S84" s="19"/>
      <c r="T84" s="19"/>
      <c r="U84" s="103"/>
      <c r="V84" s="19"/>
      <c r="W84" s="19"/>
      <c r="X84" s="103"/>
      <c r="Y84" s="103"/>
      <c r="AA84" s="181"/>
      <c r="AB84" s="178"/>
      <c r="AC84" s="19"/>
      <c r="AD84" s="19"/>
      <c r="AE84" s="103"/>
      <c r="AF84" s="19"/>
      <c r="AG84" s="19"/>
      <c r="AH84" s="103"/>
      <c r="AI84" s="19"/>
      <c r="AJ84" s="19"/>
      <c r="AK84" s="103"/>
      <c r="AL84" s="19"/>
      <c r="AM84" s="19"/>
      <c r="AN84" s="103"/>
      <c r="AO84" s="19"/>
      <c r="AP84" s="19"/>
      <c r="AQ84" s="103"/>
      <c r="AR84" s="19"/>
      <c r="AS84" s="19"/>
      <c r="AT84" s="103"/>
      <c r="AU84" s="103"/>
      <c r="AW84" s="181"/>
      <c r="AX84" s="178"/>
      <c r="AY84" s="19"/>
      <c r="AZ84" s="19"/>
      <c r="BA84" s="103"/>
      <c r="BB84" s="19"/>
      <c r="BC84" s="19"/>
      <c r="BD84" s="103"/>
      <c r="BE84" s="19"/>
      <c r="BF84" s="19"/>
      <c r="BG84" s="103"/>
      <c r="BH84" s="19"/>
      <c r="BI84" s="19"/>
      <c r="BJ84" s="103"/>
      <c r="BK84" s="19"/>
      <c r="BL84" s="19"/>
      <c r="BM84" s="103"/>
      <c r="BN84" s="19"/>
      <c r="BO84" s="181"/>
      <c r="BP84" s="103"/>
      <c r="BQ84" s="103"/>
      <c r="BS84" s="181"/>
      <c r="BT84" s="178"/>
      <c r="BU84" s="19"/>
      <c r="BV84" s="19"/>
      <c r="BW84" s="103"/>
      <c r="BX84" s="19"/>
      <c r="BY84" s="19"/>
      <c r="BZ84" s="103"/>
      <c r="CA84" s="19"/>
      <c r="CB84" s="19"/>
      <c r="CC84" s="103"/>
      <c r="CD84" s="19"/>
      <c r="CE84" s="19"/>
      <c r="CF84" s="103"/>
      <c r="CG84" s="19"/>
      <c r="CH84" s="19"/>
      <c r="CI84" s="103"/>
      <c r="CJ84" s="19"/>
      <c r="CK84" s="19"/>
      <c r="CL84" s="103"/>
      <c r="CM84" s="103"/>
      <c r="CO84" s="181"/>
      <c r="CP84" s="178"/>
      <c r="CQ84" s="19"/>
      <c r="CR84" s="19"/>
      <c r="CS84" s="103"/>
      <c r="CT84" s="19"/>
      <c r="CU84" s="19"/>
      <c r="CV84" s="103"/>
      <c r="CW84" s="19"/>
      <c r="CX84" s="19"/>
      <c r="CY84" s="103"/>
      <c r="CZ84" s="19"/>
      <c r="DA84" s="19"/>
      <c r="DB84" s="103"/>
      <c r="DC84" s="19"/>
      <c r="DD84" s="19"/>
      <c r="DE84" s="103"/>
      <c r="DF84" s="19"/>
      <c r="DG84" s="19"/>
      <c r="DH84" s="103"/>
      <c r="DK84" s="181"/>
      <c r="DL84" s="178"/>
      <c r="DM84" s="19"/>
      <c r="DN84" s="19"/>
      <c r="DO84" s="103"/>
      <c r="DP84" s="19"/>
      <c r="DQ84" s="19"/>
      <c r="DR84" s="103"/>
      <c r="DS84" s="19"/>
      <c r="DT84" s="19"/>
      <c r="DU84" s="103"/>
      <c r="DV84" s="19"/>
      <c r="DW84" s="19"/>
      <c r="DX84" s="103"/>
      <c r="DY84" s="19"/>
      <c r="DZ84" s="19"/>
      <c r="EA84" s="103"/>
      <c r="EB84" s="19"/>
      <c r="EC84" s="19"/>
      <c r="ED84" s="103"/>
      <c r="EG84" s="181"/>
      <c r="EH84" s="178"/>
      <c r="EI84" s="19"/>
      <c r="EJ84" s="19"/>
      <c r="EK84" s="103"/>
      <c r="EL84" s="19"/>
      <c r="EM84" s="19"/>
      <c r="EN84" s="103"/>
      <c r="EO84" s="19"/>
      <c r="EP84" s="19"/>
      <c r="EQ84" s="103"/>
      <c r="ER84" s="19"/>
      <c r="ES84" s="19"/>
      <c r="ET84" s="103"/>
      <c r="EU84" s="19"/>
      <c r="EV84" s="19"/>
      <c r="EW84" s="103"/>
      <c r="EX84" s="19"/>
      <c r="EY84" s="19"/>
      <c r="EZ84" s="103"/>
    </row>
    <row r="85" spans="5:156">
      <c r="E85" s="179"/>
      <c r="F85" s="180"/>
      <c r="G85" s="181"/>
      <c r="H85" s="181"/>
      <c r="I85" s="178"/>
      <c r="J85" s="181"/>
      <c r="K85" s="181"/>
      <c r="L85" s="178"/>
      <c r="M85" s="181"/>
      <c r="N85" s="181"/>
      <c r="O85" s="178"/>
      <c r="P85" s="181"/>
      <c r="Q85" s="181"/>
      <c r="R85" s="178"/>
      <c r="S85" s="181"/>
      <c r="T85" s="181"/>
      <c r="U85" s="178"/>
      <c r="V85" s="181"/>
      <c r="W85" s="181"/>
      <c r="X85" s="178"/>
      <c r="Y85" s="178"/>
      <c r="AA85" s="179"/>
      <c r="AB85" s="180"/>
      <c r="AC85" s="181"/>
      <c r="AD85" s="181"/>
      <c r="AE85" s="178"/>
      <c r="AF85" s="181"/>
      <c r="AG85" s="181"/>
      <c r="AH85" s="178"/>
      <c r="AI85" s="181"/>
      <c r="AJ85" s="181"/>
      <c r="AK85" s="178"/>
      <c r="AL85" s="181"/>
      <c r="AM85" s="181"/>
      <c r="AN85" s="178"/>
      <c r="AO85" s="181"/>
      <c r="AP85" s="181"/>
      <c r="AQ85" s="178"/>
      <c r="AR85" s="181"/>
      <c r="AS85" s="181"/>
      <c r="AT85" s="178"/>
      <c r="AU85" s="178"/>
      <c r="AW85" s="179"/>
      <c r="AX85" s="180"/>
      <c r="AY85" s="181"/>
      <c r="AZ85" s="181"/>
      <c r="BA85" s="178"/>
      <c r="BB85" s="181"/>
      <c r="BC85" s="181"/>
      <c r="BD85" s="178"/>
      <c r="BE85" s="181"/>
      <c r="BF85" s="181"/>
      <c r="BG85" s="178"/>
      <c r="BH85" s="181"/>
      <c r="BI85" s="181"/>
      <c r="BJ85" s="178"/>
      <c r="BK85" s="181"/>
      <c r="BL85" s="181"/>
      <c r="BM85" s="178"/>
      <c r="BN85" s="181"/>
      <c r="BO85" s="179"/>
      <c r="BP85" s="178"/>
      <c r="BQ85" s="178"/>
      <c r="BS85" s="179"/>
      <c r="BT85" s="180"/>
      <c r="BU85" s="181"/>
      <c r="BV85" s="181"/>
      <c r="BW85" s="178"/>
      <c r="BX85" s="181"/>
      <c r="BY85" s="181"/>
      <c r="BZ85" s="178"/>
      <c r="CA85" s="181"/>
      <c r="CB85" s="181"/>
      <c r="CC85" s="178"/>
      <c r="CD85" s="181"/>
      <c r="CE85" s="181"/>
      <c r="CF85" s="178"/>
      <c r="CG85" s="181"/>
      <c r="CH85" s="181"/>
      <c r="CI85" s="178"/>
      <c r="CJ85" s="181"/>
      <c r="CK85" s="181"/>
      <c r="CL85" s="178"/>
      <c r="CM85" s="178"/>
      <c r="CO85" s="179"/>
      <c r="CP85" s="180"/>
      <c r="CQ85" s="181"/>
      <c r="CR85" s="181"/>
      <c r="CS85" s="178"/>
      <c r="CT85" s="181"/>
      <c r="CU85" s="181"/>
      <c r="CV85" s="178"/>
      <c r="CW85" s="181"/>
      <c r="CX85" s="181"/>
      <c r="CY85" s="178"/>
      <c r="CZ85" s="181"/>
      <c r="DA85" s="181"/>
      <c r="DB85" s="178"/>
      <c r="DC85" s="181"/>
      <c r="DD85" s="181"/>
      <c r="DE85" s="178"/>
      <c r="DF85" s="181"/>
      <c r="DG85" s="181"/>
      <c r="DH85" s="178"/>
      <c r="DK85" s="179"/>
      <c r="DL85" s="180"/>
      <c r="DM85" s="181"/>
      <c r="DN85" s="181"/>
      <c r="DO85" s="178"/>
      <c r="DP85" s="181"/>
      <c r="DQ85" s="181"/>
      <c r="DR85" s="178"/>
      <c r="DS85" s="181"/>
      <c r="DT85" s="181"/>
      <c r="DU85" s="178"/>
      <c r="DV85" s="181"/>
      <c r="DW85" s="181"/>
      <c r="DX85" s="178"/>
      <c r="DY85" s="181"/>
      <c r="DZ85" s="181"/>
      <c r="EA85" s="178"/>
      <c r="EB85" s="181"/>
      <c r="EC85" s="181"/>
      <c r="ED85" s="178"/>
      <c r="EG85" s="179"/>
      <c r="EH85" s="180"/>
      <c r="EI85" s="181"/>
      <c r="EJ85" s="181"/>
      <c r="EK85" s="178"/>
      <c r="EL85" s="181"/>
      <c r="EM85" s="181"/>
      <c r="EN85" s="178"/>
      <c r="EO85" s="181"/>
      <c r="EP85" s="181"/>
      <c r="EQ85" s="178"/>
      <c r="ER85" s="181"/>
      <c r="ES85" s="181"/>
      <c r="ET85" s="178"/>
      <c r="EU85" s="181"/>
      <c r="EV85" s="181"/>
      <c r="EW85" s="178"/>
      <c r="EX85" s="181"/>
      <c r="EY85" s="181"/>
      <c r="EZ85" s="178"/>
    </row>
    <row r="86" spans="5:156">
      <c r="E86" s="181"/>
      <c r="F86" s="178"/>
      <c r="G86" s="19"/>
      <c r="H86" s="19"/>
      <c r="I86" s="103"/>
      <c r="J86" s="19"/>
      <c r="K86" s="19"/>
      <c r="L86" s="103"/>
      <c r="M86" s="19"/>
      <c r="N86" s="19"/>
      <c r="O86" s="103"/>
      <c r="P86" s="19"/>
      <c r="Q86" s="19"/>
      <c r="R86" s="103"/>
      <c r="S86" s="19"/>
      <c r="T86" s="19"/>
      <c r="U86" s="103"/>
      <c r="V86" s="19"/>
      <c r="W86" s="19"/>
      <c r="X86" s="103"/>
      <c r="Y86" s="103"/>
      <c r="AA86" s="181"/>
      <c r="AB86" s="178"/>
      <c r="AC86" s="19"/>
      <c r="AD86" s="19"/>
      <c r="AE86" s="103"/>
      <c r="AF86" s="19"/>
      <c r="AG86" s="19"/>
      <c r="AH86" s="103"/>
      <c r="AI86" s="19"/>
      <c r="AJ86" s="19"/>
      <c r="AK86" s="103"/>
      <c r="AL86" s="19"/>
      <c r="AM86" s="19"/>
      <c r="AN86" s="103"/>
      <c r="AO86" s="19"/>
      <c r="AP86" s="19"/>
      <c r="AQ86" s="103"/>
      <c r="AR86" s="19"/>
      <c r="AS86" s="19"/>
      <c r="AT86" s="103"/>
      <c r="AU86" s="103"/>
      <c r="AW86" s="181"/>
      <c r="AX86" s="178"/>
      <c r="AY86" s="19"/>
      <c r="AZ86" s="19"/>
      <c r="BA86" s="103"/>
      <c r="BB86" s="19"/>
      <c r="BC86" s="19"/>
      <c r="BD86" s="103"/>
      <c r="BE86" s="19"/>
      <c r="BF86" s="19"/>
      <c r="BG86" s="103"/>
      <c r="BH86" s="19"/>
      <c r="BI86" s="19"/>
      <c r="BJ86" s="103"/>
      <c r="BK86" s="19"/>
      <c r="BL86" s="19"/>
      <c r="BM86" s="103"/>
      <c r="BN86" s="19"/>
      <c r="BO86" s="181"/>
      <c r="BP86" s="103"/>
      <c r="BQ86" s="103"/>
      <c r="BS86" s="181"/>
      <c r="BT86" s="178"/>
      <c r="BU86" s="19"/>
      <c r="BV86" s="19"/>
      <c r="BW86" s="103"/>
      <c r="BX86" s="19"/>
      <c r="BY86" s="19"/>
      <c r="BZ86" s="103"/>
      <c r="CA86" s="19"/>
      <c r="CB86" s="19"/>
      <c r="CC86" s="103"/>
      <c r="CD86" s="19"/>
      <c r="CE86" s="19"/>
      <c r="CF86" s="103"/>
      <c r="CG86" s="19"/>
      <c r="CH86" s="19"/>
      <c r="CI86" s="103"/>
      <c r="CJ86" s="19"/>
      <c r="CK86" s="19"/>
      <c r="CL86" s="103"/>
      <c r="CM86" s="103"/>
      <c r="CO86" s="181"/>
      <c r="CP86" s="178"/>
      <c r="CQ86" s="19"/>
      <c r="CR86" s="19"/>
      <c r="CS86" s="103"/>
      <c r="CT86" s="19"/>
      <c r="CU86" s="19"/>
      <c r="CV86" s="103"/>
      <c r="CW86" s="19"/>
      <c r="CX86" s="19"/>
      <c r="CY86" s="103"/>
      <c r="CZ86" s="19"/>
      <c r="DA86" s="19"/>
      <c r="DB86" s="103"/>
      <c r="DC86" s="19"/>
      <c r="DD86" s="19"/>
      <c r="DE86" s="103"/>
      <c r="DF86" s="19"/>
      <c r="DG86" s="19"/>
      <c r="DH86" s="103"/>
      <c r="DK86" s="181"/>
      <c r="DL86" s="178"/>
      <c r="DM86" s="19"/>
      <c r="DN86" s="19"/>
      <c r="DO86" s="103"/>
      <c r="DP86" s="19"/>
      <c r="DQ86" s="19"/>
      <c r="DR86" s="103"/>
      <c r="DS86" s="19"/>
      <c r="DT86" s="19"/>
      <c r="DU86" s="103"/>
      <c r="DV86" s="19"/>
      <c r="DW86" s="19"/>
      <c r="DX86" s="103"/>
      <c r="DY86" s="19"/>
      <c r="DZ86" s="19"/>
      <c r="EA86" s="103"/>
      <c r="EB86" s="19"/>
      <c r="EC86" s="19"/>
      <c r="ED86" s="103"/>
      <c r="EG86" s="181"/>
      <c r="EH86" s="178"/>
      <c r="EI86" s="19"/>
      <c r="EJ86" s="19"/>
      <c r="EK86" s="103"/>
      <c r="EL86" s="19"/>
      <c r="EM86" s="19"/>
      <c r="EN86" s="103"/>
      <c r="EO86" s="19"/>
      <c r="EP86" s="19"/>
      <c r="EQ86" s="103"/>
      <c r="ER86" s="19"/>
      <c r="ES86" s="19"/>
      <c r="ET86" s="103"/>
      <c r="EU86" s="19"/>
      <c r="EV86" s="19"/>
      <c r="EW86" s="103"/>
      <c r="EX86" s="19"/>
      <c r="EY86" s="19"/>
      <c r="EZ86" s="103"/>
    </row>
    <row r="87" spans="5:156">
      <c r="E87" s="179"/>
      <c r="F87" s="180"/>
      <c r="G87" s="181"/>
      <c r="H87" s="181"/>
      <c r="I87" s="178"/>
      <c r="J87" s="181"/>
      <c r="K87" s="181"/>
      <c r="L87" s="178"/>
      <c r="M87" s="181"/>
      <c r="N87" s="181"/>
      <c r="O87" s="178"/>
      <c r="P87" s="181"/>
      <c r="Q87" s="181"/>
      <c r="R87" s="178"/>
      <c r="S87" s="181"/>
      <c r="T87" s="181"/>
      <c r="U87" s="178"/>
      <c r="V87" s="181"/>
      <c r="W87" s="181"/>
      <c r="X87" s="178"/>
      <c r="Y87" s="178"/>
      <c r="AA87" s="179"/>
      <c r="AB87" s="180"/>
      <c r="AC87" s="181"/>
      <c r="AD87" s="181"/>
      <c r="AE87" s="178"/>
      <c r="AF87" s="181"/>
      <c r="AG87" s="181"/>
      <c r="AH87" s="178"/>
      <c r="AI87" s="181"/>
      <c r="AJ87" s="181"/>
      <c r="AK87" s="178"/>
      <c r="AL87" s="181"/>
      <c r="AM87" s="181"/>
      <c r="AN87" s="178"/>
      <c r="AO87" s="181"/>
      <c r="AP87" s="181"/>
      <c r="AQ87" s="178"/>
      <c r="AR87" s="181"/>
      <c r="AS87" s="181"/>
      <c r="AT87" s="178"/>
      <c r="AU87" s="178"/>
      <c r="AW87" s="179"/>
      <c r="AX87" s="180"/>
      <c r="AY87" s="181"/>
      <c r="AZ87" s="181"/>
      <c r="BA87" s="178"/>
      <c r="BB87" s="181"/>
      <c r="BC87" s="181"/>
      <c r="BD87" s="178"/>
      <c r="BE87" s="181"/>
      <c r="BF87" s="181"/>
      <c r="BG87" s="178"/>
      <c r="BH87" s="181"/>
      <c r="BI87" s="181"/>
      <c r="BJ87" s="178"/>
      <c r="BK87" s="181"/>
      <c r="BL87" s="181"/>
      <c r="BM87" s="178"/>
      <c r="BN87" s="181"/>
      <c r="BO87" s="179"/>
      <c r="BP87" s="178"/>
      <c r="BQ87" s="178"/>
      <c r="BS87" s="179"/>
      <c r="BT87" s="180"/>
      <c r="BU87" s="181"/>
      <c r="BV87" s="181"/>
      <c r="BW87" s="178"/>
      <c r="BX87" s="181"/>
      <c r="BY87" s="181"/>
      <c r="BZ87" s="178"/>
      <c r="CA87" s="181"/>
      <c r="CB87" s="181"/>
      <c r="CC87" s="178"/>
      <c r="CD87" s="181"/>
      <c r="CE87" s="181"/>
      <c r="CF87" s="178"/>
      <c r="CG87" s="181"/>
      <c r="CH87" s="181"/>
      <c r="CI87" s="178"/>
      <c r="CJ87" s="181"/>
      <c r="CK87" s="181"/>
      <c r="CL87" s="178"/>
      <c r="CM87" s="178"/>
      <c r="CO87" s="179"/>
      <c r="CP87" s="180"/>
      <c r="CQ87" s="181"/>
      <c r="CR87" s="181"/>
      <c r="CS87" s="178"/>
      <c r="CT87" s="181"/>
      <c r="CU87" s="181"/>
      <c r="CV87" s="178"/>
      <c r="CW87" s="181"/>
      <c r="CX87" s="181"/>
      <c r="CY87" s="178"/>
      <c r="CZ87" s="181"/>
      <c r="DA87" s="181"/>
      <c r="DB87" s="178"/>
      <c r="DC87" s="181"/>
      <c r="DD87" s="181"/>
      <c r="DE87" s="178"/>
      <c r="DF87" s="181"/>
      <c r="DG87" s="181"/>
      <c r="DH87" s="178"/>
      <c r="DK87" s="179"/>
      <c r="DL87" s="180"/>
      <c r="DM87" s="181"/>
      <c r="DN87" s="181"/>
      <c r="DO87" s="178"/>
      <c r="DP87" s="181"/>
      <c r="DQ87" s="181"/>
      <c r="DR87" s="178"/>
      <c r="DS87" s="181"/>
      <c r="DT87" s="181"/>
      <c r="DU87" s="178"/>
      <c r="DV87" s="181"/>
      <c r="DW87" s="181"/>
      <c r="DX87" s="178"/>
      <c r="DY87" s="181"/>
      <c r="DZ87" s="181"/>
      <c r="EA87" s="178"/>
      <c r="EB87" s="181"/>
      <c r="EC87" s="181"/>
      <c r="ED87" s="178"/>
      <c r="EG87" s="179"/>
      <c r="EH87" s="180"/>
      <c r="EI87" s="181"/>
      <c r="EJ87" s="181"/>
      <c r="EK87" s="178"/>
      <c r="EL87" s="181"/>
      <c r="EM87" s="181"/>
      <c r="EN87" s="178"/>
      <c r="EO87" s="181"/>
      <c r="EP87" s="181"/>
      <c r="EQ87" s="178"/>
      <c r="ER87" s="181"/>
      <c r="ES87" s="181"/>
      <c r="ET87" s="178"/>
      <c r="EU87" s="181"/>
      <c r="EV87" s="181"/>
      <c r="EW87" s="178"/>
      <c r="EX87" s="181"/>
      <c r="EY87" s="181"/>
      <c r="EZ87" s="178"/>
    </row>
    <row r="88" spans="5:156">
      <c r="E88" s="181"/>
      <c r="F88" s="178"/>
      <c r="G88" s="19"/>
      <c r="H88" s="19"/>
      <c r="I88" s="103"/>
      <c r="J88" s="19"/>
      <c r="K88" s="19"/>
      <c r="L88" s="103"/>
      <c r="M88" s="19"/>
      <c r="N88" s="19"/>
      <c r="O88" s="103"/>
      <c r="P88" s="19"/>
      <c r="Q88" s="19"/>
      <c r="R88" s="103"/>
      <c r="S88" s="19"/>
      <c r="T88" s="19"/>
      <c r="U88" s="103"/>
      <c r="V88" s="19"/>
      <c r="W88" s="19"/>
      <c r="X88" s="103"/>
      <c r="Y88" s="103"/>
      <c r="AA88" s="181"/>
      <c r="AB88" s="178"/>
      <c r="AC88" s="19"/>
      <c r="AD88" s="19"/>
      <c r="AE88" s="103"/>
      <c r="AF88" s="19"/>
      <c r="AG88" s="19"/>
      <c r="AH88" s="103"/>
      <c r="AI88" s="19"/>
      <c r="AJ88" s="19"/>
      <c r="AK88" s="103"/>
      <c r="AL88" s="19"/>
      <c r="AM88" s="19"/>
      <c r="AN88" s="103"/>
      <c r="AO88" s="19"/>
      <c r="AP88" s="19"/>
      <c r="AQ88" s="103"/>
      <c r="AR88" s="19"/>
      <c r="AS88" s="19"/>
      <c r="AT88" s="103"/>
      <c r="AU88" s="103"/>
      <c r="AW88" s="181"/>
      <c r="AX88" s="178"/>
      <c r="AY88" s="19"/>
      <c r="AZ88" s="19"/>
      <c r="BA88" s="103"/>
      <c r="BB88" s="19"/>
      <c r="BC88" s="19"/>
      <c r="BD88" s="103"/>
      <c r="BE88" s="19"/>
      <c r="BF88" s="19"/>
      <c r="BG88" s="103"/>
      <c r="BH88" s="19"/>
      <c r="BI88" s="19"/>
      <c r="BJ88" s="103"/>
      <c r="BK88" s="19"/>
      <c r="BL88" s="19"/>
      <c r="BM88" s="103"/>
      <c r="BN88" s="19"/>
      <c r="BO88" s="181"/>
      <c r="BP88" s="103"/>
      <c r="BQ88" s="103"/>
      <c r="BS88" s="181"/>
      <c r="BT88" s="178"/>
      <c r="BU88" s="19"/>
      <c r="BV88" s="19"/>
      <c r="BW88" s="103"/>
      <c r="BX88" s="19"/>
      <c r="BY88" s="19"/>
      <c r="BZ88" s="103"/>
      <c r="CA88" s="19"/>
      <c r="CB88" s="19"/>
      <c r="CC88" s="103"/>
      <c r="CD88" s="19"/>
      <c r="CE88" s="19"/>
      <c r="CF88" s="103"/>
      <c r="CG88" s="19"/>
      <c r="CH88" s="19"/>
      <c r="CI88" s="103"/>
      <c r="CJ88" s="19"/>
      <c r="CK88" s="19"/>
      <c r="CL88" s="103"/>
      <c r="CM88" s="103"/>
      <c r="CO88" s="181"/>
      <c r="CP88" s="178"/>
      <c r="CQ88" s="19"/>
      <c r="CR88" s="19"/>
      <c r="CS88" s="103"/>
      <c r="CT88" s="19"/>
      <c r="CU88" s="19"/>
      <c r="CV88" s="103"/>
      <c r="CW88" s="19"/>
      <c r="CX88" s="19"/>
      <c r="CY88" s="103"/>
      <c r="CZ88" s="19"/>
      <c r="DA88" s="19"/>
      <c r="DB88" s="103"/>
      <c r="DC88" s="19"/>
      <c r="DD88" s="19"/>
      <c r="DE88" s="103"/>
      <c r="DF88" s="19"/>
      <c r="DG88" s="19"/>
      <c r="DH88" s="103"/>
      <c r="DK88" s="181"/>
      <c r="DL88" s="178"/>
      <c r="DM88" s="19"/>
      <c r="DN88" s="19"/>
      <c r="DO88" s="103"/>
      <c r="DP88" s="19"/>
      <c r="DQ88" s="19"/>
      <c r="DR88" s="103"/>
      <c r="DS88" s="19"/>
      <c r="DT88" s="19"/>
      <c r="DU88" s="103"/>
      <c r="DV88" s="19"/>
      <c r="DW88" s="19"/>
      <c r="DX88" s="103"/>
      <c r="DY88" s="19"/>
      <c r="DZ88" s="19"/>
      <c r="EA88" s="103"/>
      <c r="EB88" s="19"/>
      <c r="EC88" s="19"/>
      <c r="ED88" s="103"/>
      <c r="EG88" s="181"/>
      <c r="EH88" s="178"/>
      <c r="EI88" s="19"/>
      <c r="EJ88" s="19"/>
      <c r="EK88" s="103"/>
      <c r="EL88" s="19"/>
      <c r="EM88" s="19"/>
      <c r="EN88" s="103"/>
      <c r="EO88" s="19"/>
      <c r="EP88" s="19"/>
      <c r="EQ88" s="103"/>
      <c r="ER88" s="19"/>
      <c r="ES88" s="19"/>
      <c r="ET88" s="103"/>
      <c r="EU88" s="19"/>
      <c r="EV88" s="19"/>
      <c r="EW88" s="103"/>
      <c r="EX88" s="19"/>
      <c r="EY88" s="19"/>
      <c r="EZ88" s="103"/>
    </row>
    <row r="89" spans="5:156">
      <c r="E89" s="179"/>
      <c r="F89" s="180"/>
      <c r="G89" s="181"/>
      <c r="H89" s="181"/>
      <c r="I89" s="178"/>
      <c r="J89" s="181"/>
      <c r="K89" s="181"/>
      <c r="L89" s="178"/>
      <c r="M89" s="181"/>
      <c r="N89" s="181"/>
      <c r="O89" s="178"/>
      <c r="P89" s="181"/>
      <c r="Q89" s="181"/>
      <c r="R89" s="178"/>
      <c r="S89" s="181"/>
      <c r="T89" s="181"/>
      <c r="U89" s="178"/>
      <c r="V89" s="181"/>
      <c r="W89" s="181"/>
      <c r="X89" s="178"/>
      <c r="Y89" s="178"/>
      <c r="AA89" s="179"/>
      <c r="AB89" s="180"/>
      <c r="AC89" s="181"/>
      <c r="AD89" s="181"/>
      <c r="AE89" s="178"/>
      <c r="AF89" s="181"/>
      <c r="AG89" s="181"/>
      <c r="AH89" s="178"/>
      <c r="AI89" s="181"/>
      <c r="AJ89" s="181"/>
      <c r="AK89" s="178"/>
      <c r="AL89" s="181"/>
      <c r="AM89" s="181"/>
      <c r="AN89" s="178"/>
      <c r="AO89" s="181"/>
      <c r="AP89" s="181"/>
      <c r="AQ89" s="178"/>
      <c r="AR89" s="181"/>
      <c r="AS89" s="181"/>
      <c r="AT89" s="178"/>
      <c r="AU89" s="178"/>
      <c r="AW89" s="179"/>
      <c r="AX89" s="180"/>
      <c r="AY89" s="181"/>
      <c r="AZ89" s="181"/>
      <c r="BA89" s="178"/>
      <c r="BB89" s="181"/>
      <c r="BC89" s="181"/>
      <c r="BD89" s="178"/>
      <c r="BE89" s="181"/>
      <c r="BF89" s="181"/>
      <c r="BG89" s="178"/>
      <c r="BH89" s="181"/>
      <c r="BI89" s="181"/>
      <c r="BJ89" s="178"/>
      <c r="BK89" s="181"/>
      <c r="BL89" s="181"/>
      <c r="BM89" s="178"/>
      <c r="BN89" s="181"/>
      <c r="BO89" s="179"/>
      <c r="BP89" s="178"/>
      <c r="BQ89" s="178"/>
      <c r="BS89" s="179"/>
      <c r="BT89" s="180"/>
      <c r="BU89" s="181"/>
      <c r="BV89" s="181"/>
      <c r="BW89" s="178"/>
      <c r="BX89" s="181"/>
      <c r="BY89" s="181"/>
      <c r="BZ89" s="178"/>
      <c r="CA89" s="181"/>
      <c r="CB89" s="181"/>
      <c r="CC89" s="178"/>
      <c r="CD89" s="181"/>
      <c r="CE89" s="181"/>
      <c r="CF89" s="178"/>
      <c r="CG89" s="181"/>
      <c r="CH89" s="181"/>
      <c r="CI89" s="178"/>
      <c r="CJ89" s="181"/>
      <c r="CK89" s="181"/>
      <c r="CL89" s="178"/>
      <c r="CM89" s="178"/>
      <c r="CO89" s="179"/>
      <c r="CP89" s="180"/>
      <c r="CQ89" s="181"/>
      <c r="CR89" s="181"/>
      <c r="CS89" s="178"/>
      <c r="CT89" s="181"/>
      <c r="CU89" s="181"/>
      <c r="CV89" s="178"/>
      <c r="CW89" s="181"/>
      <c r="CX89" s="181"/>
      <c r="CY89" s="178"/>
      <c r="CZ89" s="181"/>
      <c r="DA89" s="181"/>
      <c r="DB89" s="178"/>
      <c r="DC89" s="181"/>
      <c r="DD89" s="181"/>
      <c r="DE89" s="178"/>
      <c r="DF89" s="181"/>
      <c r="DG89" s="181"/>
      <c r="DH89" s="178"/>
      <c r="DK89" s="179"/>
      <c r="DL89" s="180"/>
      <c r="DM89" s="181"/>
      <c r="DN89" s="181"/>
      <c r="DO89" s="178"/>
      <c r="DP89" s="181"/>
      <c r="DQ89" s="181"/>
      <c r="DR89" s="178"/>
      <c r="DS89" s="181"/>
      <c r="DT89" s="181"/>
      <c r="DU89" s="178"/>
      <c r="DV89" s="181"/>
      <c r="DW89" s="181"/>
      <c r="DX89" s="178"/>
      <c r="DY89" s="181"/>
      <c r="DZ89" s="181"/>
      <c r="EA89" s="178"/>
      <c r="EB89" s="181"/>
      <c r="EC89" s="181"/>
      <c r="ED89" s="178"/>
      <c r="EG89" s="179"/>
      <c r="EH89" s="180"/>
      <c r="EI89" s="181"/>
      <c r="EJ89" s="181"/>
      <c r="EK89" s="178"/>
      <c r="EL89" s="181"/>
      <c r="EM89" s="181"/>
      <c r="EN89" s="178"/>
      <c r="EO89" s="181"/>
      <c r="EP89" s="181"/>
      <c r="EQ89" s="178"/>
      <c r="ER89" s="181"/>
      <c r="ES89" s="181"/>
      <c r="ET89" s="178"/>
      <c r="EU89" s="181"/>
      <c r="EV89" s="181"/>
      <c r="EW89" s="178"/>
      <c r="EX89" s="181"/>
      <c r="EY89" s="181"/>
      <c r="EZ89" s="178"/>
    </row>
    <row r="90" spans="5:156">
      <c r="E90" s="181"/>
      <c r="F90" s="178"/>
      <c r="G90" s="19"/>
      <c r="H90" s="19"/>
      <c r="I90" s="103"/>
      <c r="J90" s="19"/>
      <c r="K90" s="19"/>
      <c r="L90" s="103"/>
      <c r="M90" s="19"/>
      <c r="N90" s="19"/>
      <c r="O90" s="103"/>
      <c r="P90" s="19"/>
      <c r="Q90" s="19"/>
      <c r="R90" s="103"/>
      <c r="S90" s="19"/>
      <c r="T90" s="19"/>
      <c r="U90" s="103"/>
      <c r="V90" s="19"/>
      <c r="W90" s="19"/>
      <c r="X90" s="103"/>
      <c r="Y90" s="103"/>
      <c r="AA90" s="181"/>
      <c r="AB90" s="178"/>
      <c r="AC90" s="19"/>
      <c r="AD90" s="19"/>
      <c r="AE90" s="103"/>
      <c r="AF90" s="19"/>
      <c r="AG90" s="19"/>
      <c r="AH90" s="103"/>
      <c r="AI90" s="19"/>
      <c r="AJ90" s="19"/>
      <c r="AK90" s="103"/>
      <c r="AL90" s="19"/>
      <c r="AM90" s="19"/>
      <c r="AN90" s="103"/>
      <c r="AO90" s="19"/>
      <c r="AP90" s="19"/>
      <c r="AQ90" s="103"/>
      <c r="AR90" s="19"/>
      <c r="AS90" s="19"/>
      <c r="AT90" s="103"/>
      <c r="AU90" s="103"/>
      <c r="AW90" s="181"/>
      <c r="AX90" s="178"/>
      <c r="AY90" s="19"/>
      <c r="AZ90" s="19"/>
      <c r="BA90" s="103"/>
      <c r="BB90" s="19"/>
      <c r="BC90" s="19"/>
      <c r="BD90" s="103"/>
      <c r="BE90" s="19"/>
      <c r="BF90" s="19"/>
      <c r="BG90" s="103"/>
      <c r="BH90" s="19"/>
      <c r="BI90" s="19"/>
      <c r="BJ90" s="103"/>
      <c r="BK90" s="19"/>
      <c r="BL90" s="19"/>
      <c r="BM90" s="103"/>
      <c r="BN90" s="19"/>
      <c r="BO90" s="181"/>
      <c r="BP90" s="103"/>
      <c r="BQ90" s="103"/>
      <c r="BS90" s="181"/>
      <c r="BT90" s="178"/>
      <c r="BU90" s="19"/>
      <c r="BV90" s="19"/>
      <c r="BW90" s="103"/>
      <c r="BX90" s="19"/>
      <c r="BY90" s="19"/>
      <c r="BZ90" s="103"/>
      <c r="CA90" s="19"/>
      <c r="CB90" s="19"/>
      <c r="CC90" s="103"/>
      <c r="CD90" s="19"/>
      <c r="CE90" s="19"/>
      <c r="CF90" s="103"/>
      <c r="CG90" s="19"/>
      <c r="CH90" s="19"/>
      <c r="CI90" s="103"/>
      <c r="CJ90" s="19"/>
      <c r="CK90" s="19"/>
      <c r="CL90" s="103"/>
      <c r="CM90" s="103"/>
      <c r="CO90" s="181"/>
      <c r="CP90" s="178"/>
      <c r="CQ90" s="19"/>
      <c r="CR90" s="19"/>
      <c r="CS90" s="103"/>
      <c r="CT90" s="19"/>
      <c r="CU90" s="19"/>
      <c r="CV90" s="103"/>
      <c r="CW90" s="19"/>
      <c r="CX90" s="19"/>
      <c r="CY90" s="103"/>
      <c r="CZ90" s="19"/>
      <c r="DA90" s="19"/>
      <c r="DB90" s="103"/>
      <c r="DC90" s="19"/>
      <c r="DD90" s="19"/>
      <c r="DE90" s="103"/>
      <c r="DF90" s="19"/>
      <c r="DG90" s="19"/>
      <c r="DH90" s="103"/>
      <c r="DK90" s="181"/>
      <c r="DL90" s="178"/>
      <c r="DM90" s="19"/>
      <c r="DN90" s="19"/>
      <c r="DO90" s="103"/>
      <c r="DP90" s="19"/>
      <c r="DQ90" s="19"/>
      <c r="DR90" s="103"/>
      <c r="DS90" s="19"/>
      <c r="DT90" s="19"/>
      <c r="DU90" s="103"/>
      <c r="DV90" s="19"/>
      <c r="DW90" s="19"/>
      <c r="DX90" s="103"/>
      <c r="DY90" s="19"/>
      <c r="DZ90" s="19"/>
      <c r="EA90" s="103"/>
      <c r="EB90" s="19"/>
      <c r="EC90" s="19"/>
      <c r="ED90" s="103"/>
      <c r="EG90" s="181"/>
      <c r="EH90" s="178"/>
      <c r="EI90" s="19"/>
      <c r="EJ90" s="19"/>
      <c r="EK90" s="103"/>
      <c r="EL90" s="19"/>
      <c r="EM90" s="19"/>
      <c r="EN90" s="103"/>
      <c r="EO90" s="19"/>
      <c r="EP90" s="19"/>
      <c r="EQ90" s="103"/>
      <c r="ER90" s="19"/>
      <c r="ES90" s="19"/>
      <c r="ET90" s="103"/>
      <c r="EU90" s="19"/>
      <c r="EV90" s="19"/>
      <c r="EW90" s="103"/>
      <c r="EX90" s="19"/>
      <c r="EY90" s="19"/>
      <c r="EZ90" s="103"/>
    </row>
    <row r="91" spans="5:156">
      <c r="E91" s="179"/>
      <c r="F91" s="180"/>
      <c r="G91" s="181"/>
      <c r="H91" s="181"/>
      <c r="I91" s="178"/>
      <c r="J91" s="181"/>
      <c r="K91" s="181"/>
      <c r="L91" s="178"/>
      <c r="M91" s="181"/>
      <c r="N91" s="181"/>
      <c r="O91" s="178"/>
      <c r="P91" s="181"/>
      <c r="Q91" s="181"/>
      <c r="R91" s="178"/>
      <c r="S91" s="181"/>
      <c r="T91" s="181"/>
      <c r="U91" s="178"/>
      <c r="V91" s="181"/>
      <c r="W91" s="181"/>
      <c r="X91" s="178"/>
      <c r="Y91" s="178"/>
      <c r="AA91" s="179"/>
      <c r="AB91" s="180"/>
      <c r="AC91" s="181"/>
      <c r="AD91" s="181"/>
      <c r="AE91" s="178"/>
      <c r="AF91" s="181"/>
      <c r="AG91" s="181"/>
      <c r="AH91" s="178"/>
      <c r="AI91" s="181"/>
      <c r="AJ91" s="181"/>
      <c r="AK91" s="178"/>
      <c r="AL91" s="181"/>
      <c r="AM91" s="181"/>
      <c r="AN91" s="178"/>
      <c r="AO91" s="181"/>
      <c r="AP91" s="181"/>
      <c r="AQ91" s="178"/>
      <c r="AR91" s="181"/>
      <c r="AS91" s="181"/>
      <c r="AT91" s="178"/>
      <c r="AU91" s="178"/>
      <c r="AW91" s="179"/>
      <c r="AX91" s="180"/>
      <c r="AY91" s="181"/>
      <c r="AZ91" s="181"/>
      <c r="BA91" s="178"/>
      <c r="BB91" s="181"/>
      <c r="BC91" s="181"/>
      <c r="BD91" s="178"/>
      <c r="BE91" s="181"/>
      <c r="BF91" s="181"/>
      <c r="BG91" s="178"/>
      <c r="BH91" s="181"/>
      <c r="BI91" s="181"/>
      <c r="BJ91" s="178"/>
      <c r="BK91" s="181"/>
      <c r="BL91" s="181"/>
      <c r="BM91" s="178"/>
      <c r="BN91" s="181"/>
      <c r="BO91" s="179"/>
      <c r="BP91" s="178"/>
      <c r="BQ91" s="178"/>
      <c r="BS91" s="179"/>
      <c r="BT91" s="180"/>
      <c r="BU91" s="181"/>
      <c r="BV91" s="181"/>
      <c r="BW91" s="178"/>
      <c r="BX91" s="181"/>
      <c r="BY91" s="181"/>
      <c r="BZ91" s="178"/>
      <c r="CA91" s="181"/>
      <c r="CB91" s="181"/>
      <c r="CC91" s="178"/>
      <c r="CD91" s="181"/>
      <c r="CE91" s="181"/>
      <c r="CF91" s="178"/>
      <c r="CG91" s="181"/>
      <c r="CH91" s="181"/>
      <c r="CI91" s="178"/>
      <c r="CJ91" s="181"/>
      <c r="CK91" s="181"/>
      <c r="CL91" s="178"/>
      <c r="CM91" s="178"/>
      <c r="CO91" s="179"/>
      <c r="CP91" s="180"/>
      <c r="CQ91" s="181"/>
      <c r="CR91" s="181"/>
      <c r="CS91" s="178"/>
      <c r="CT91" s="181"/>
      <c r="CU91" s="181"/>
      <c r="CV91" s="178"/>
      <c r="CW91" s="181"/>
      <c r="CX91" s="181"/>
      <c r="CY91" s="178"/>
      <c r="CZ91" s="181"/>
      <c r="DA91" s="181"/>
      <c r="DB91" s="178"/>
      <c r="DC91" s="181"/>
      <c r="DD91" s="181"/>
      <c r="DE91" s="178"/>
      <c r="DF91" s="181"/>
      <c r="DG91" s="181"/>
      <c r="DH91" s="178"/>
      <c r="DK91" s="179"/>
      <c r="DL91" s="180"/>
      <c r="DM91" s="181"/>
      <c r="DN91" s="181"/>
      <c r="DO91" s="178"/>
      <c r="DP91" s="181"/>
      <c r="DQ91" s="181"/>
      <c r="DR91" s="178"/>
      <c r="DS91" s="181"/>
      <c r="DT91" s="181"/>
      <c r="DU91" s="178"/>
      <c r="DV91" s="181"/>
      <c r="DW91" s="181"/>
      <c r="DX91" s="178"/>
      <c r="DY91" s="181"/>
      <c r="DZ91" s="181"/>
      <c r="EA91" s="178"/>
      <c r="EB91" s="181"/>
      <c r="EC91" s="181"/>
      <c r="ED91" s="178"/>
      <c r="EG91" s="179"/>
      <c r="EH91" s="180"/>
      <c r="EI91" s="181"/>
      <c r="EJ91" s="181"/>
      <c r="EK91" s="178"/>
      <c r="EL91" s="181"/>
      <c r="EM91" s="181"/>
      <c r="EN91" s="178"/>
      <c r="EO91" s="181"/>
      <c r="EP91" s="181"/>
      <c r="EQ91" s="178"/>
      <c r="ER91" s="181"/>
      <c r="ES91" s="181"/>
      <c r="ET91" s="178"/>
      <c r="EU91" s="181"/>
      <c r="EV91" s="181"/>
      <c r="EW91" s="178"/>
      <c r="EX91" s="181"/>
      <c r="EY91" s="181"/>
      <c r="EZ91" s="178"/>
    </row>
    <row r="92" spans="5:156">
      <c r="E92" s="181"/>
      <c r="F92" s="178"/>
      <c r="G92" s="19"/>
      <c r="H92" s="19"/>
      <c r="I92" s="103"/>
      <c r="J92" s="19"/>
      <c r="K92" s="19"/>
      <c r="L92" s="103"/>
      <c r="M92" s="19"/>
      <c r="N92" s="19"/>
      <c r="O92" s="103"/>
      <c r="P92" s="19"/>
      <c r="Q92" s="19"/>
      <c r="R92" s="103"/>
      <c r="S92" s="19"/>
      <c r="T92" s="19"/>
      <c r="U92" s="103"/>
      <c r="V92" s="19"/>
      <c r="W92" s="19"/>
      <c r="X92" s="103"/>
      <c r="Y92" s="103"/>
      <c r="AA92" s="181"/>
      <c r="AB92" s="178"/>
      <c r="AC92" s="19"/>
      <c r="AD92" s="19"/>
      <c r="AE92" s="103"/>
      <c r="AF92" s="19"/>
      <c r="AG92" s="19"/>
      <c r="AH92" s="103"/>
      <c r="AI92" s="19"/>
      <c r="AJ92" s="19"/>
      <c r="AK92" s="103"/>
      <c r="AL92" s="19"/>
      <c r="AM92" s="19"/>
      <c r="AN92" s="103"/>
      <c r="AO92" s="19"/>
      <c r="AP92" s="19"/>
      <c r="AQ92" s="103"/>
      <c r="AR92" s="19"/>
      <c r="AS92" s="19"/>
      <c r="AT92" s="103"/>
      <c r="AU92" s="103"/>
      <c r="AW92" s="181"/>
      <c r="AX92" s="178"/>
      <c r="AY92" s="19"/>
      <c r="AZ92" s="19"/>
      <c r="BA92" s="103"/>
      <c r="BB92" s="19"/>
      <c r="BC92" s="19"/>
      <c r="BD92" s="103"/>
      <c r="BE92" s="19"/>
      <c r="BF92" s="19"/>
      <c r="BG92" s="103"/>
      <c r="BH92" s="19"/>
      <c r="BI92" s="19"/>
      <c r="BJ92" s="103"/>
      <c r="BK92" s="19"/>
      <c r="BL92" s="19"/>
      <c r="BM92" s="103"/>
      <c r="BN92" s="19"/>
      <c r="BO92" s="181"/>
      <c r="BP92" s="103"/>
      <c r="BQ92" s="103"/>
      <c r="BS92" s="181"/>
      <c r="BT92" s="178"/>
      <c r="BU92" s="19"/>
      <c r="BV92" s="19"/>
      <c r="BW92" s="103"/>
      <c r="BX92" s="19"/>
      <c r="BY92" s="19"/>
      <c r="BZ92" s="103"/>
      <c r="CA92" s="19"/>
      <c r="CB92" s="19"/>
      <c r="CC92" s="103"/>
      <c r="CD92" s="19"/>
      <c r="CE92" s="19"/>
      <c r="CF92" s="103"/>
      <c r="CG92" s="19"/>
      <c r="CH92" s="19"/>
      <c r="CI92" s="103"/>
      <c r="CJ92" s="19"/>
      <c r="CK92" s="19"/>
      <c r="CL92" s="103"/>
      <c r="CM92" s="103"/>
      <c r="CO92" s="181"/>
      <c r="CP92" s="178"/>
      <c r="CQ92" s="19"/>
      <c r="CR92" s="19"/>
      <c r="CS92" s="103"/>
      <c r="CT92" s="19"/>
      <c r="CU92" s="19"/>
      <c r="CV92" s="103"/>
      <c r="CW92" s="19"/>
      <c r="CX92" s="19"/>
      <c r="CY92" s="103"/>
      <c r="CZ92" s="19"/>
      <c r="DA92" s="19"/>
      <c r="DB92" s="103"/>
      <c r="DC92" s="19"/>
      <c r="DD92" s="19"/>
      <c r="DE92" s="103"/>
      <c r="DF92" s="19"/>
      <c r="DG92" s="19"/>
      <c r="DH92" s="103"/>
      <c r="DK92" s="181"/>
      <c r="DL92" s="178"/>
      <c r="DM92" s="19"/>
      <c r="DN92" s="19"/>
      <c r="DO92" s="103"/>
      <c r="DP92" s="19"/>
      <c r="DQ92" s="19"/>
      <c r="DR92" s="103"/>
      <c r="DS92" s="19"/>
      <c r="DT92" s="19"/>
      <c r="DU92" s="103"/>
      <c r="DV92" s="19"/>
      <c r="DW92" s="19"/>
      <c r="DX92" s="103"/>
      <c r="DY92" s="19"/>
      <c r="DZ92" s="19"/>
      <c r="EA92" s="103"/>
      <c r="EB92" s="19"/>
      <c r="EC92" s="19"/>
      <c r="ED92" s="103"/>
      <c r="EG92" s="181"/>
      <c r="EH92" s="178"/>
      <c r="EI92" s="19"/>
      <c r="EJ92" s="19"/>
      <c r="EK92" s="103"/>
      <c r="EL92" s="19"/>
      <c r="EM92" s="19"/>
      <c r="EN92" s="103"/>
      <c r="EO92" s="19"/>
      <c r="EP92" s="19"/>
      <c r="EQ92" s="103"/>
      <c r="ER92" s="19"/>
      <c r="ES92" s="19"/>
      <c r="ET92" s="103"/>
      <c r="EU92" s="19"/>
      <c r="EV92" s="19"/>
      <c r="EW92" s="103"/>
      <c r="EX92" s="19"/>
      <c r="EY92" s="19"/>
      <c r="EZ92" s="103"/>
    </row>
    <row r="93" spans="5:156">
      <c r="E93" s="179"/>
      <c r="F93" s="180"/>
      <c r="G93" s="181"/>
      <c r="H93" s="181"/>
      <c r="I93" s="178"/>
      <c r="J93" s="181"/>
      <c r="K93" s="181"/>
      <c r="L93" s="178"/>
      <c r="M93" s="181"/>
      <c r="N93" s="181"/>
      <c r="O93" s="178"/>
      <c r="P93" s="181"/>
      <c r="Q93" s="181"/>
      <c r="R93" s="178"/>
      <c r="S93" s="181"/>
      <c r="T93" s="181"/>
      <c r="U93" s="178"/>
      <c r="V93" s="181"/>
      <c r="W93" s="181"/>
      <c r="X93" s="178"/>
      <c r="Y93" s="178"/>
      <c r="AA93" s="179"/>
      <c r="AB93" s="180"/>
      <c r="AC93" s="181"/>
      <c r="AD93" s="181"/>
      <c r="AE93" s="178"/>
      <c r="AF93" s="181"/>
      <c r="AG93" s="181"/>
      <c r="AH93" s="178"/>
      <c r="AI93" s="181"/>
      <c r="AJ93" s="181"/>
      <c r="AK93" s="178"/>
      <c r="AL93" s="181"/>
      <c r="AM93" s="181"/>
      <c r="AN93" s="178"/>
      <c r="AO93" s="181"/>
      <c r="AP93" s="181"/>
      <c r="AQ93" s="178"/>
      <c r="AR93" s="181"/>
      <c r="AS93" s="181"/>
      <c r="AT93" s="178"/>
      <c r="AU93" s="178"/>
      <c r="AW93" s="179"/>
      <c r="AX93" s="180"/>
      <c r="AY93" s="181"/>
      <c r="AZ93" s="181"/>
      <c r="BA93" s="178"/>
      <c r="BB93" s="181"/>
      <c r="BC93" s="181"/>
      <c r="BD93" s="178"/>
      <c r="BE93" s="181"/>
      <c r="BF93" s="181"/>
      <c r="BG93" s="178"/>
      <c r="BH93" s="181"/>
      <c r="BI93" s="181"/>
      <c r="BJ93" s="178"/>
      <c r="BK93" s="181"/>
      <c r="BL93" s="181"/>
      <c r="BM93" s="178"/>
      <c r="BN93" s="181"/>
      <c r="BO93" s="179"/>
      <c r="BP93" s="178"/>
      <c r="BQ93" s="178"/>
      <c r="BS93" s="179"/>
      <c r="BT93" s="180"/>
      <c r="BU93" s="181"/>
      <c r="BV93" s="181"/>
      <c r="BW93" s="178"/>
      <c r="BX93" s="181"/>
      <c r="BY93" s="181"/>
      <c r="BZ93" s="178"/>
      <c r="CA93" s="181"/>
      <c r="CB93" s="181"/>
      <c r="CC93" s="178"/>
      <c r="CD93" s="181"/>
      <c r="CE93" s="181"/>
      <c r="CF93" s="178"/>
      <c r="CG93" s="181"/>
      <c r="CH93" s="181"/>
      <c r="CI93" s="178"/>
      <c r="CJ93" s="181"/>
      <c r="CK93" s="181"/>
      <c r="CL93" s="178"/>
      <c r="CM93" s="178"/>
      <c r="CO93" s="179"/>
      <c r="CP93" s="180"/>
      <c r="CQ93" s="181"/>
      <c r="CR93" s="181"/>
      <c r="CS93" s="178"/>
      <c r="CT93" s="181"/>
      <c r="CU93" s="181"/>
      <c r="CV93" s="178"/>
      <c r="CW93" s="181"/>
      <c r="CX93" s="181"/>
      <c r="CY93" s="178"/>
      <c r="CZ93" s="181"/>
      <c r="DA93" s="181"/>
      <c r="DB93" s="178"/>
      <c r="DC93" s="181"/>
      <c r="DD93" s="181"/>
      <c r="DE93" s="178"/>
      <c r="DF93" s="181"/>
      <c r="DG93" s="181"/>
      <c r="DH93" s="178"/>
      <c r="DK93" s="179"/>
      <c r="DL93" s="180"/>
      <c r="DM93" s="181"/>
      <c r="DN93" s="181"/>
      <c r="DO93" s="178"/>
      <c r="DP93" s="181"/>
      <c r="DQ93" s="181"/>
      <c r="DR93" s="178"/>
      <c r="DS93" s="181"/>
      <c r="DT93" s="181"/>
      <c r="DU93" s="178"/>
      <c r="DV93" s="181"/>
      <c r="DW93" s="181"/>
      <c r="DX93" s="178"/>
      <c r="DY93" s="181"/>
      <c r="DZ93" s="181"/>
      <c r="EA93" s="178"/>
      <c r="EB93" s="181"/>
      <c r="EC93" s="181"/>
      <c r="ED93" s="178"/>
      <c r="EG93" s="179"/>
      <c r="EH93" s="180"/>
      <c r="EI93" s="181"/>
      <c r="EJ93" s="181"/>
      <c r="EK93" s="178"/>
      <c r="EL93" s="181"/>
      <c r="EM93" s="181"/>
      <c r="EN93" s="178"/>
      <c r="EO93" s="181"/>
      <c r="EP93" s="181"/>
      <c r="EQ93" s="178"/>
      <c r="ER93" s="181"/>
      <c r="ES93" s="181"/>
      <c r="ET93" s="178"/>
      <c r="EU93" s="181"/>
      <c r="EV93" s="181"/>
      <c r="EW93" s="178"/>
      <c r="EX93" s="181"/>
      <c r="EY93" s="181"/>
      <c r="EZ93" s="178"/>
    </row>
    <row r="94" spans="5:156">
      <c r="E94" s="181"/>
      <c r="F94" s="178"/>
      <c r="G94" s="19"/>
      <c r="H94" s="19"/>
      <c r="I94" s="103"/>
      <c r="J94" s="19"/>
      <c r="K94" s="19"/>
      <c r="L94" s="103"/>
      <c r="M94" s="19"/>
      <c r="N94" s="19"/>
      <c r="O94" s="103"/>
      <c r="P94" s="19"/>
      <c r="Q94" s="19"/>
      <c r="R94" s="103"/>
      <c r="S94" s="19"/>
      <c r="T94" s="19"/>
      <c r="U94" s="103"/>
      <c r="V94" s="19"/>
      <c r="W94" s="19"/>
      <c r="X94" s="103"/>
      <c r="Y94" s="103"/>
      <c r="AA94" s="181"/>
      <c r="AB94" s="178"/>
      <c r="AC94" s="19"/>
      <c r="AD94" s="19"/>
      <c r="AE94" s="103"/>
      <c r="AF94" s="19"/>
      <c r="AG94" s="19"/>
      <c r="AH94" s="103"/>
      <c r="AI94" s="19"/>
      <c r="AJ94" s="19"/>
      <c r="AK94" s="103"/>
      <c r="AL94" s="19"/>
      <c r="AM94" s="19"/>
      <c r="AN94" s="103"/>
      <c r="AO94" s="19"/>
      <c r="AP94" s="19"/>
      <c r="AQ94" s="103"/>
      <c r="AR94" s="19"/>
      <c r="AS94" s="19"/>
      <c r="AT94" s="103"/>
      <c r="AU94" s="103"/>
      <c r="AW94" s="181"/>
      <c r="AX94" s="178"/>
      <c r="AY94" s="19"/>
      <c r="AZ94" s="19"/>
      <c r="BA94" s="103"/>
      <c r="BB94" s="19"/>
      <c r="BC94" s="19"/>
      <c r="BD94" s="103"/>
      <c r="BE94" s="19"/>
      <c r="BF94" s="19"/>
      <c r="BG94" s="103"/>
      <c r="BH94" s="19"/>
      <c r="BI94" s="19"/>
      <c r="BJ94" s="103"/>
      <c r="BK94" s="19"/>
      <c r="BL94" s="19"/>
      <c r="BM94" s="103"/>
      <c r="BN94" s="19"/>
      <c r="BO94" s="181"/>
      <c r="BP94" s="103"/>
      <c r="BQ94" s="103"/>
      <c r="BS94" s="181"/>
      <c r="BT94" s="178"/>
      <c r="BU94" s="19"/>
      <c r="BV94" s="19"/>
      <c r="BW94" s="103"/>
      <c r="BX94" s="19"/>
      <c r="BY94" s="19"/>
      <c r="BZ94" s="103"/>
      <c r="CA94" s="19"/>
      <c r="CB94" s="19"/>
      <c r="CC94" s="103"/>
      <c r="CD94" s="19"/>
      <c r="CE94" s="19"/>
      <c r="CF94" s="103"/>
      <c r="CG94" s="19"/>
      <c r="CH94" s="19"/>
      <c r="CI94" s="103"/>
      <c r="CJ94" s="19"/>
      <c r="CK94" s="19"/>
      <c r="CL94" s="103"/>
      <c r="CM94" s="103"/>
      <c r="CO94" s="181"/>
      <c r="CP94" s="178"/>
      <c r="CQ94" s="19"/>
      <c r="CR94" s="19"/>
      <c r="CS94" s="103"/>
      <c r="CT94" s="19"/>
      <c r="CU94" s="19"/>
      <c r="CV94" s="103"/>
      <c r="CW94" s="19"/>
      <c r="CX94" s="19"/>
      <c r="CY94" s="103"/>
      <c r="CZ94" s="19"/>
      <c r="DA94" s="19"/>
      <c r="DB94" s="103"/>
      <c r="DC94" s="19"/>
      <c r="DD94" s="19"/>
      <c r="DE94" s="103"/>
      <c r="DF94" s="19"/>
      <c r="DG94" s="19"/>
      <c r="DH94" s="103"/>
      <c r="DK94" s="181"/>
      <c r="DL94" s="178"/>
      <c r="DM94" s="19"/>
      <c r="DN94" s="19"/>
      <c r="DO94" s="103"/>
      <c r="DP94" s="19"/>
      <c r="DQ94" s="19"/>
      <c r="DR94" s="103"/>
      <c r="DS94" s="19"/>
      <c r="DT94" s="19"/>
      <c r="DU94" s="103"/>
      <c r="DV94" s="19"/>
      <c r="DW94" s="19"/>
      <c r="DX94" s="103"/>
      <c r="DY94" s="19"/>
      <c r="DZ94" s="19"/>
      <c r="EA94" s="103"/>
      <c r="EB94" s="19"/>
      <c r="EC94" s="19"/>
      <c r="ED94" s="103"/>
      <c r="EG94" s="181"/>
      <c r="EH94" s="178"/>
      <c r="EI94" s="19"/>
      <c r="EJ94" s="19"/>
      <c r="EK94" s="103"/>
      <c r="EL94" s="19"/>
      <c r="EM94" s="19"/>
      <c r="EN94" s="103"/>
      <c r="EO94" s="19"/>
      <c r="EP94" s="19"/>
      <c r="EQ94" s="103"/>
      <c r="ER94" s="19"/>
      <c r="ES94" s="19"/>
      <c r="ET94" s="103"/>
      <c r="EU94" s="19"/>
      <c r="EV94" s="19"/>
      <c r="EW94" s="103"/>
      <c r="EX94" s="19"/>
      <c r="EY94" s="19"/>
      <c r="EZ94" s="103"/>
    </row>
    <row r="95" spans="5:156">
      <c r="E95" s="179"/>
      <c r="F95" s="180"/>
      <c r="G95" s="181"/>
      <c r="H95" s="181"/>
      <c r="I95" s="178"/>
      <c r="J95" s="181"/>
      <c r="K95" s="181"/>
      <c r="L95" s="178"/>
      <c r="M95" s="181"/>
      <c r="N95" s="181"/>
      <c r="O95" s="178"/>
      <c r="P95" s="181"/>
      <c r="Q95" s="181"/>
      <c r="R95" s="178"/>
      <c r="S95" s="181"/>
      <c r="T95" s="181"/>
      <c r="U95" s="178"/>
      <c r="V95" s="181"/>
      <c r="W95" s="181"/>
      <c r="X95" s="178"/>
      <c r="Y95" s="178"/>
      <c r="AA95" s="179"/>
      <c r="AB95" s="180"/>
      <c r="AC95" s="181"/>
      <c r="AD95" s="181"/>
      <c r="AE95" s="178"/>
      <c r="AF95" s="181"/>
      <c r="AG95" s="181"/>
      <c r="AH95" s="178"/>
      <c r="AI95" s="181"/>
      <c r="AJ95" s="181"/>
      <c r="AK95" s="178"/>
      <c r="AL95" s="181"/>
      <c r="AM95" s="181"/>
      <c r="AN95" s="178"/>
      <c r="AO95" s="181"/>
      <c r="AP95" s="181"/>
      <c r="AQ95" s="178"/>
      <c r="AR95" s="181"/>
      <c r="AS95" s="181"/>
      <c r="AT95" s="178"/>
      <c r="AU95" s="178"/>
      <c r="AW95" s="179"/>
      <c r="AX95" s="180"/>
      <c r="AY95" s="181"/>
      <c r="AZ95" s="181"/>
      <c r="BA95" s="178"/>
      <c r="BB95" s="181"/>
      <c r="BC95" s="181"/>
      <c r="BD95" s="178"/>
      <c r="BE95" s="181"/>
      <c r="BF95" s="181"/>
      <c r="BG95" s="178"/>
      <c r="BH95" s="181"/>
      <c r="BI95" s="181"/>
      <c r="BJ95" s="178"/>
      <c r="BK95" s="181"/>
      <c r="BL95" s="181"/>
      <c r="BM95" s="178"/>
      <c r="BN95" s="181"/>
      <c r="BO95" s="179"/>
      <c r="BP95" s="178"/>
      <c r="BQ95" s="178"/>
      <c r="BS95" s="179"/>
      <c r="BT95" s="180"/>
      <c r="BU95" s="181"/>
      <c r="BV95" s="181"/>
      <c r="BW95" s="178"/>
      <c r="BX95" s="181"/>
      <c r="BY95" s="181"/>
      <c r="BZ95" s="178"/>
      <c r="CA95" s="181"/>
      <c r="CB95" s="181"/>
      <c r="CC95" s="178"/>
      <c r="CD95" s="181"/>
      <c r="CE95" s="181"/>
      <c r="CF95" s="178"/>
      <c r="CG95" s="181"/>
      <c r="CH95" s="181"/>
      <c r="CI95" s="178"/>
      <c r="CJ95" s="181"/>
      <c r="CK95" s="181"/>
      <c r="CL95" s="178"/>
      <c r="CM95" s="178"/>
      <c r="CO95" s="179"/>
      <c r="CP95" s="180"/>
      <c r="CQ95" s="181"/>
      <c r="CR95" s="181"/>
      <c r="CS95" s="178"/>
      <c r="CT95" s="181"/>
      <c r="CU95" s="181"/>
      <c r="CV95" s="178"/>
      <c r="CW95" s="181"/>
      <c r="CX95" s="181"/>
      <c r="CY95" s="178"/>
      <c r="CZ95" s="181"/>
      <c r="DA95" s="181"/>
      <c r="DB95" s="178"/>
      <c r="DC95" s="181"/>
      <c r="DD95" s="181"/>
      <c r="DE95" s="178"/>
      <c r="DF95" s="181"/>
      <c r="DG95" s="181"/>
      <c r="DH95" s="178"/>
      <c r="DK95" s="179"/>
      <c r="DL95" s="180"/>
      <c r="DM95" s="181"/>
      <c r="DN95" s="181"/>
      <c r="DO95" s="178"/>
      <c r="DP95" s="181"/>
      <c r="DQ95" s="181"/>
      <c r="DR95" s="178"/>
      <c r="DS95" s="181"/>
      <c r="DT95" s="181"/>
      <c r="DU95" s="178"/>
      <c r="DV95" s="181"/>
      <c r="DW95" s="181"/>
      <c r="DX95" s="178"/>
      <c r="DY95" s="181"/>
      <c r="DZ95" s="181"/>
      <c r="EA95" s="178"/>
      <c r="EB95" s="181"/>
      <c r="EC95" s="181"/>
      <c r="ED95" s="178"/>
      <c r="EG95" s="179"/>
      <c r="EH95" s="180"/>
      <c r="EI95" s="181"/>
      <c r="EJ95" s="181"/>
      <c r="EK95" s="178"/>
      <c r="EL95" s="181"/>
      <c r="EM95" s="181"/>
      <c r="EN95" s="178"/>
      <c r="EO95" s="181"/>
      <c r="EP95" s="181"/>
      <c r="EQ95" s="178"/>
      <c r="ER95" s="181"/>
      <c r="ES95" s="181"/>
      <c r="ET95" s="178"/>
      <c r="EU95" s="181"/>
      <c r="EV95" s="181"/>
      <c r="EW95" s="178"/>
      <c r="EX95" s="181"/>
      <c r="EY95" s="181"/>
      <c r="EZ95" s="178"/>
    </row>
    <row r="96" spans="5:156">
      <c r="E96" s="181"/>
      <c r="F96" s="178"/>
      <c r="G96" s="19"/>
      <c r="H96" s="19"/>
      <c r="I96" s="103"/>
      <c r="J96" s="19"/>
      <c r="K96" s="19"/>
      <c r="L96" s="103"/>
      <c r="M96" s="19"/>
      <c r="N96" s="19"/>
      <c r="O96" s="103"/>
      <c r="P96" s="19"/>
      <c r="Q96" s="19"/>
      <c r="R96" s="103"/>
      <c r="S96" s="19"/>
      <c r="T96" s="19"/>
      <c r="U96" s="103"/>
      <c r="V96" s="19"/>
      <c r="W96" s="19"/>
      <c r="X96" s="103"/>
      <c r="Y96" s="103"/>
      <c r="AA96" s="181"/>
      <c r="AB96" s="178"/>
      <c r="AC96" s="19"/>
      <c r="AD96" s="19"/>
      <c r="AE96" s="103"/>
      <c r="AF96" s="19"/>
      <c r="AG96" s="19"/>
      <c r="AH96" s="103"/>
      <c r="AI96" s="19"/>
      <c r="AJ96" s="19"/>
      <c r="AK96" s="103"/>
      <c r="AL96" s="19"/>
      <c r="AM96" s="19"/>
      <c r="AN96" s="103"/>
      <c r="AO96" s="19"/>
      <c r="AP96" s="19"/>
      <c r="AQ96" s="103"/>
      <c r="AR96" s="19"/>
      <c r="AS96" s="19"/>
      <c r="AT96" s="103"/>
      <c r="AU96" s="103"/>
      <c r="AW96" s="181"/>
      <c r="AX96" s="178"/>
      <c r="AY96" s="19"/>
      <c r="AZ96" s="19"/>
      <c r="BA96" s="103"/>
      <c r="BB96" s="19"/>
      <c r="BC96" s="19"/>
      <c r="BD96" s="103"/>
      <c r="BE96" s="19"/>
      <c r="BF96" s="19"/>
      <c r="BG96" s="103"/>
      <c r="BH96" s="19"/>
      <c r="BI96" s="19"/>
      <c r="BJ96" s="103"/>
      <c r="BK96" s="19"/>
      <c r="BL96" s="19"/>
      <c r="BM96" s="103"/>
      <c r="BN96" s="19"/>
      <c r="BO96" s="181"/>
      <c r="BP96" s="103"/>
      <c r="BQ96" s="103"/>
      <c r="BS96" s="181"/>
      <c r="BT96" s="178"/>
      <c r="BU96" s="19"/>
      <c r="BV96" s="19"/>
      <c r="BW96" s="103"/>
      <c r="BX96" s="19"/>
      <c r="BY96" s="19"/>
      <c r="BZ96" s="103"/>
      <c r="CA96" s="19"/>
      <c r="CB96" s="19"/>
      <c r="CC96" s="103"/>
      <c r="CD96" s="19"/>
      <c r="CE96" s="19"/>
      <c r="CF96" s="103"/>
      <c r="CG96" s="19"/>
      <c r="CH96" s="19"/>
      <c r="CI96" s="103"/>
      <c r="CJ96" s="19"/>
      <c r="CK96" s="19"/>
      <c r="CL96" s="103"/>
      <c r="CM96" s="103"/>
      <c r="CO96" s="181"/>
      <c r="CP96" s="178"/>
      <c r="CQ96" s="19"/>
      <c r="CR96" s="19"/>
      <c r="CS96" s="103"/>
      <c r="CT96" s="19"/>
      <c r="CU96" s="19"/>
      <c r="CV96" s="103"/>
      <c r="CW96" s="19"/>
      <c r="CX96" s="19"/>
      <c r="CY96" s="103"/>
      <c r="CZ96" s="19"/>
      <c r="DA96" s="19"/>
      <c r="DB96" s="103"/>
      <c r="DC96" s="19"/>
      <c r="DD96" s="19"/>
      <c r="DE96" s="103"/>
      <c r="DF96" s="19"/>
      <c r="DG96" s="19"/>
      <c r="DH96" s="103"/>
      <c r="DK96" s="181"/>
      <c r="DL96" s="178"/>
      <c r="DM96" s="19"/>
      <c r="DN96" s="19"/>
      <c r="DO96" s="103"/>
      <c r="DP96" s="19"/>
      <c r="DQ96" s="19"/>
      <c r="DR96" s="103"/>
      <c r="DS96" s="19"/>
      <c r="DT96" s="19"/>
      <c r="DU96" s="103"/>
      <c r="DV96" s="19"/>
      <c r="DW96" s="19"/>
      <c r="DX96" s="103"/>
      <c r="DY96" s="19"/>
      <c r="DZ96" s="19"/>
      <c r="EA96" s="103"/>
      <c r="EB96" s="19"/>
      <c r="EC96" s="19"/>
      <c r="ED96" s="103"/>
      <c r="EG96" s="181"/>
      <c r="EH96" s="178"/>
      <c r="EI96" s="19"/>
      <c r="EJ96" s="19"/>
      <c r="EK96" s="103"/>
      <c r="EL96" s="19"/>
      <c r="EM96" s="19"/>
      <c r="EN96" s="103"/>
      <c r="EO96" s="19"/>
      <c r="EP96" s="19"/>
      <c r="EQ96" s="103"/>
      <c r="ER96" s="19"/>
      <c r="ES96" s="19"/>
      <c r="ET96" s="103"/>
      <c r="EU96" s="19"/>
      <c r="EV96" s="19"/>
      <c r="EW96" s="103"/>
      <c r="EX96" s="19"/>
      <c r="EY96" s="19"/>
      <c r="EZ96" s="103"/>
    </row>
    <row r="97" spans="5:156">
      <c r="E97" s="179"/>
      <c r="F97" s="180"/>
      <c r="G97" s="181"/>
      <c r="H97" s="181"/>
      <c r="I97" s="178"/>
      <c r="J97" s="181"/>
      <c r="K97" s="181"/>
      <c r="L97" s="178"/>
      <c r="M97" s="181"/>
      <c r="N97" s="181"/>
      <c r="O97" s="178"/>
      <c r="P97" s="181"/>
      <c r="Q97" s="181"/>
      <c r="R97" s="178"/>
      <c r="S97" s="181"/>
      <c r="T97" s="181"/>
      <c r="U97" s="178"/>
      <c r="V97" s="181"/>
      <c r="W97" s="181"/>
      <c r="X97" s="178"/>
      <c r="Y97" s="178"/>
      <c r="AA97" s="179"/>
      <c r="AB97" s="180"/>
      <c r="AC97" s="181"/>
      <c r="AD97" s="181"/>
      <c r="AE97" s="178"/>
      <c r="AF97" s="181"/>
      <c r="AG97" s="181"/>
      <c r="AH97" s="178"/>
      <c r="AI97" s="181"/>
      <c r="AJ97" s="181"/>
      <c r="AK97" s="178"/>
      <c r="AL97" s="181"/>
      <c r="AM97" s="181"/>
      <c r="AN97" s="178"/>
      <c r="AO97" s="181"/>
      <c r="AP97" s="181"/>
      <c r="AQ97" s="178"/>
      <c r="AR97" s="181"/>
      <c r="AS97" s="181"/>
      <c r="AT97" s="178"/>
      <c r="AU97" s="178"/>
      <c r="AW97" s="179"/>
      <c r="AX97" s="180"/>
      <c r="AY97" s="181"/>
      <c r="AZ97" s="181"/>
      <c r="BA97" s="178"/>
      <c r="BB97" s="181"/>
      <c r="BC97" s="181"/>
      <c r="BD97" s="178"/>
      <c r="BE97" s="181"/>
      <c r="BF97" s="181"/>
      <c r="BG97" s="178"/>
      <c r="BH97" s="181"/>
      <c r="BI97" s="181"/>
      <c r="BJ97" s="178"/>
      <c r="BK97" s="181"/>
      <c r="BL97" s="181"/>
      <c r="BM97" s="178"/>
      <c r="BN97" s="181"/>
      <c r="BO97" s="179"/>
      <c r="BP97" s="178"/>
      <c r="BQ97" s="178"/>
      <c r="BS97" s="179"/>
      <c r="BT97" s="180"/>
      <c r="BU97" s="181"/>
      <c r="BV97" s="181"/>
      <c r="BW97" s="178"/>
      <c r="BX97" s="181"/>
      <c r="BY97" s="181"/>
      <c r="BZ97" s="178"/>
      <c r="CA97" s="181"/>
      <c r="CB97" s="181"/>
      <c r="CC97" s="178"/>
      <c r="CD97" s="181"/>
      <c r="CE97" s="181"/>
      <c r="CF97" s="178"/>
      <c r="CG97" s="181"/>
      <c r="CH97" s="181"/>
      <c r="CI97" s="178"/>
      <c r="CJ97" s="181"/>
      <c r="CK97" s="181"/>
      <c r="CL97" s="178"/>
      <c r="CM97" s="178"/>
      <c r="CO97" s="179"/>
      <c r="CP97" s="180"/>
      <c r="CQ97" s="181"/>
      <c r="CR97" s="181"/>
      <c r="CS97" s="178"/>
      <c r="CT97" s="181"/>
      <c r="CU97" s="181"/>
      <c r="CV97" s="178"/>
      <c r="CW97" s="181"/>
      <c r="CX97" s="181"/>
      <c r="CY97" s="178"/>
      <c r="CZ97" s="181"/>
      <c r="DA97" s="181"/>
      <c r="DB97" s="178"/>
      <c r="DC97" s="181"/>
      <c r="DD97" s="181"/>
      <c r="DE97" s="178"/>
      <c r="DF97" s="181"/>
      <c r="DG97" s="181"/>
      <c r="DH97" s="178"/>
      <c r="DK97" s="179"/>
      <c r="DL97" s="180"/>
      <c r="DM97" s="181"/>
      <c r="DN97" s="181"/>
      <c r="DO97" s="178"/>
      <c r="DP97" s="181"/>
      <c r="DQ97" s="181"/>
      <c r="DR97" s="178"/>
      <c r="DS97" s="181"/>
      <c r="DT97" s="181"/>
      <c r="DU97" s="178"/>
      <c r="DV97" s="181"/>
      <c r="DW97" s="181"/>
      <c r="DX97" s="178"/>
      <c r="DY97" s="181"/>
      <c r="DZ97" s="181"/>
      <c r="EA97" s="178"/>
      <c r="EB97" s="181"/>
      <c r="EC97" s="181"/>
      <c r="ED97" s="178"/>
      <c r="EG97" s="179"/>
      <c r="EH97" s="180"/>
      <c r="EI97" s="181"/>
      <c r="EJ97" s="181"/>
      <c r="EK97" s="178"/>
      <c r="EL97" s="181"/>
      <c r="EM97" s="181"/>
      <c r="EN97" s="178"/>
      <c r="EO97" s="181"/>
      <c r="EP97" s="181"/>
      <c r="EQ97" s="178"/>
      <c r="ER97" s="181"/>
      <c r="ES97" s="181"/>
      <c r="ET97" s="178"/>
      <c r="EU97" s="181"/>
      <c r="EV97" s="181"/>
      <c r="EW97" s="178"/>
      <c r="EX97" s="181"/>
      <c r="EY97" s="181"/>
      <c r="EZ97" s="178"/>
    </row>
    <row r="98" spans="5:156">
      <c r="E98" s="181"/>
      <c r="F98" s="178"/>
      <c r="G98" s="19"/>
      <c r="H98" s="19"/>
      <c r="I98" s="103"/>
      <c r="J98" s="19"/>
      <c r="K98" s="19"/>
      <c r="L98" s="103"/>
      <c r="M98" s="19"/>
      <c r="N98" s="19"/>
      <c r="O98" s="103"/>
      <c r="P98" s="19"/>
      <c r="Q98" s="19"/>
      <c r="R98" s="103"/>
      <c r="S98" s="19"/>
      <c r="T98" s="19"/>
      <c r="U98" s="103"/>
      <c r="V98" s="19"/>
      <c r="W98" s="19"/>
      <c r="X98" s="103"/>
      <c r="Y98" s="103"/>
      <c r="AA98" s="181"/>
      <c r="AB98" s="178"/>
      <c r="AC98" s="19"/>
      <c r="AD98" s="19"/>
      <c r="AE98" s="103"/>
      <c r="AF98" s="19"/>
      <c r="AG98" s="19"/>
      <c r="AH98" s="103"/>
      <c r="AI98" s="19"/>
      <c r="AJ98" s="19"/>
      <c r="AK98" s="103"/>
      <c r="AL98" s="19"/>
      <c r="AM98" s="19"/>
      <c r="AN98" s="103"/>
      <c r="AO98" s="19"/>
      <c r="AP98" s="19"/>
      <c r="AQ98" s="103"/>
      <c r="AR98" s="19"/>
      <c r="AS98" s="19"/>
      <c r="AT98" s="103"/>
      <c r="AU98" s="103"/>
      <c r="AW98" s="181"/>
      <c r="AX98" s="178"/>
      <c r="AY98" s="19"/>
      <c r="AZ98" s="19"/>
      <c r="BA98" s="103"/>
      <c r="BB98" s="19"/>
      <c r="BC98" s="19"/>
      <c r="BD98" s="103"/>
      <c r="BE98" s="19"/>
      <c r="BF98" s="19"/>
      <c r="BG98" s="103"/>
      <c r="BH98" s="19"/>
      <c r="BI98" s="19"/>
      <c r="BJ98" s="103"/>
      <c r="BK98" s="19"/>
      <c r="BL98" s="19"/>
      <c r="BM98" s="103"/>
      <c r="BN98" s="19"/>
      <c r="BO98" s="181"/>
      <c r="BP98" s="103"/>
      <c r="BQ98" s="103"/>
      <c r="BS98" s="181"/>
      <c r="BT98" s="178"/>
      <c r="BU98" s="19"/>
      <c r="BV98" s="19"/>
      <c r="BW98" s="103"/>
      <c r="BX98" s="19"/>
      <c r="BY98" s="19"/>
      <c r="BZ98" s="103"/>
      <c r="CA98" s="19"/>
      <c r="CB98" s="19"/>
      <c r="CC98" s="103"/>
      <c r="CD98" s="19"/>
      <c r="CE98" s="19"/>
      <c r="CF98" s="103"/>
      <c r="CG98" s="19"/>
      <c r="CH98" s="19"/>
      <c r="CI98" s="103"/>
      <c r="CJ98" s="19"/>
      <c r="CK98" s="19"/>
      <c r="CL98" s="103"/>
      <c r="CM98" s="103"/>
      <c r="CO98" s="181"/>
      <c r="CP98" s="178"/>
      <c r="CQ98" s="19"/>
      <c r="CR98" s="19"/>
      <c r="CS98" s="103"/>
      <c r="CT98" s="19"/>
      <c r="CU98" s="19"/>
      <c r="CV98" s="103"/>
      <c r="CW98" s="19"/>
      <c r="CX98" s="19"/>
      <c r="CY98" s="103"/>
      <c r="CZ98" s="19"/>
      <c r="DA98" s="19"/>
      <c r="DB98" s="103"/>
      <c r="DC98" s="19"/>
      <c r="DD98" s="19"/>
      <c r="DE98" s="103"/>
      <c r="DF98" s="19"/>
      <c r="DG98" s="19"/>
      <c r="DH98" s="103"/>
      <c r="DK98" s="181"/>
      <c r="DL98" s="178"/>
      <c r="DM98" s="19"/>
      <c r="DN98" s="19"/>
      <c r="DO98" s="103"/>
      <c r="DP98" s="19"/>
      <c r="DQ98" s="19"/>
      <c r="DR98" s="103"/>
      <c r="DS98" s="19"/>
      <c r="DT98" s="19"/>
      <c r="DU98" s="103"/>
      <c r="DV98" s="19"/>
      <c r="DW98" s="19"/>
      <c r="DX98" s="103"/>
      <c r="DY98" s="19"/>
      <c r="DZ98" s="19"/>
      <c r="EA98" s="103"/>
      <c r="EB98" s="19"/>
      <c r="EC98" s="19"/>
      <c r="ED98" s="103"/>
      <c r="EG98" s="181"/>
      <c r="EH98" s="178"/>
      <c r="EI98" s="19"/>
      <c r="EJ98" s="19"/>
      <c r="EK98" s="103"/>
      <c r="EL98" s="19"/>
      <c r="EM98" s="19"/>
      <c r="EN98" s="103"/>
      <c r="EO98" s="19"/>
      <c r="EP98" s="19"/>
      <c r="EQ98" s="103"/>
      <c r="ER98" s="19"/>
      <c r="ES98" s="19"/>
      <c r="ET98" s="103"/>
      <c r="EU98" s="19"/>
      <c r="EV98" s="19"/>
      <c r="EW98" s="103"/>
      <c r="EX98" s="19"/>
      <c r="EY98" s="19"/>
      <c r="EZ98" s="103"/>
    </row>
    <row r="99" spans="5:156">
      <c r="E99" s="179"/>
      <c r="F99" s="180"/>
      <c r="G99" s="181"/>
      <c r="H99" s="181"/>
      <c r="I99" s="178"/>
      <c r="J99" s="181"/>
      <c r="K99" s="181"/>
      <c r="L99" s="178"/>
      <c r="M99" s="181"/>
      <c r="N99" s="181"/>
      <c r="O99" s="178"/>
      <c r="P99" s="181"/>
      <c r="Q99" s="181"/>
      <c r="R99" s="178"/>
      <c r="S99" s="181"/>
      <c r="T99" s="181"/>
      <c r="U99" s="178"/>
      <c r="V99" s="181"/>
      <c r="W99" s="181"/>
      <c r="X99" s="178"/>
      <c r="Y99" s="178"/>
      <c r="AA99" s="179"/>
      <c r="AB99" s="180"/>
      <c r="AC99" s="181"/>
      <c r="AD99" s="181"/>
      <c r="AE99" s="178"/>
      <c r="AF99" s="181"/>
      <c r="AG99" s="181"/>
      <c r="AH99" s="178"/>
      <c r="AI99" s="181"/>
      <c r="AJ99" s="181"/>
      <c r="AK99" s="178"/>
      <c r="AL99" s="181"/>
      <c r="AM99" s="181"/>
      <c r="AN99" s="178"/>
      <c r="AO99" s="181"/>
      <c r="AP99" s="181"/>
      <c r="AQ99" s="178"/>
      <c r="AR99" s="181"/>
      <c r="AS99" s="181"/>
      <c r="AT99" s="178"/>
      <c r="AU99" s="178"/>
      <c r="AW99" s="179"/>
      <c r="AX99" s="180"/>
      <c r="AY99" s="181"/>
      <c r="AZ99" s="181"/>
      <c r="BA99" s="178"/>
      <c r="BB99" s="181"/>
      <c r="BC99" s="181"/>
      <c r="BD99" s="178"/>
      <c r="BE99" s="181"/>
      <c r="BF99" s="181"/>
      <c r="BG99" s="178"/>
      <c r="BH99" s="181"/>
      <c r="BI99" s="181"/>
      <c r="BJ99" s="178"/>
      <c r="BK99" s="181"/>
      <c r="BL99" s="181"/>
      <c r="BM99" s="178"/>
      <c r="BN99" s="181"/>
      <c r="BO99" s="179"/>
      <c r="BP99" s="178"/>
      <c r="BQ99" s="178"/>
      <c r="BS99" s="179"/>
      <c r="BT99" s="180"/>
      <c r="BU99" s="181"/>
      <c r="BV99" s="181"/>
      <c r="BW99" s="178"/>
      <c r="BX99" s="181"/>
      <c r="BY99" s="181"/>
      <c r="BZ99" s="178"/>
      <c r="CA99" s="181"/>
      <c r="CB99" s="181"/>
      <c r="CC99" s="178"/>
      <c r="CD99" s="181"/>
      <c r="CE99" s="181"/>
      <c r="CF99" s="178"/>
      <c r="CG99" s="181"/>
      <c r="CH99" s="181"/>
      <c r="CI99" s="178"/>
      <c r="CJ99" s="181"/>
      <c r="CK99" s="181"/>
      <c r="CL99" s="178"/>
      <c r="CM99" s="178"/>
      <c r="CO99" s="179"/>
      <c r="CP99" s="180"/>
      <c r="CQ99" s="181"/>
      <c r="CR99" s="181"/>
      <c r="CS99" s="178"/>
      <c r="CT99" s="181"/>
      <c r="CU99" s="181"/>
      <c r="CV99" s="178"/>
      <c r="CW99" s="181"/>
      <c r="CX99" s="181"/>
      <c r="CY99" s="178"/>
      <c r="CZ99" s="181"/>
      <c r="DA99" s="181"/>
      <c r="DB99" s="178"/>
      <c r="DC99" s="181"/>
      <c r="DD99" s="181"/>
      <c r="DE99" s="178"/>
      <c r="DF99" s="181"/>
      <c r="DG99" s="181"/>
      <c r="DH99" s="178"/>
      <c r="DK99" s="179"/>
      <c r="DL99" s="180"/>
      <c r="DM99" s="181"/>
      <c r="DN99" s="181"/>
      <c r="DO99" s="178"/>
      <c r="DP99" s="181"/>
      <c r="DQ99" s="181"/>
      <c r="DR99" s="178"/>
      <c r="DS99" s="181"/>
      <c r="DT99" s="181"/>
      <c r="DU99" s="178"/>
      <c r="DV99" s="181"/>
      <c r="DW99" s="181"/>
      <c r="DX99" s="178"/>
      <c r="DY99" s="181"/>
      <c r="DZ99" s="181"/>
      <c r="EA99" s="178"/>
      <c r="EB99" s="181"/>
      <c r="EC99" s="181"/>
      <c r="ED99" s="178"/>
      <c r="EG99" s="179"/>
      <c r="EH99" s="180"/>
      <c r="EI99" s="181"/>
      <c r="EJ99" s="181"/>
      <c r="EK99" s="178"/>
      <c r="EL99" s="181"/>
      <c r="EM99" s="181"/>
      <c r="EN99" s="178"/>
      <c r="EO99" s="181"/>
      <c r="EP99" s="181"/>
      <c r="EQ99" s="178"/>
      <c r="ER99" s="181"/>
      <c r="ES99" s="181"/>
      <c r="ET99" s="178"/>
      <c r="EU99" s="181"/>
      <c r="EV99" s="181"/>
      <c r="EW99" s="178"/>
      <c r="EX99" s="181"/>
      <c r="EY99" s="181"/>
      <c r="EZ99" s="178"/>
    </row>
    <row r="100" spans="5:156">
      <c r="E100" s="181"/>
      <c r="F100" s="178"/>
      <c r="G100" s="19"/>
      <c r="H100" s="19"/>
      <c r="I100" s="103"/>
      <c r="J100" s="19"/>
      <c r="K100" s="19"/>
      <c r="L100" s="103"/>
      <c r="M100" s="19"/>
      <c r="N100" s="19"/>
      <c r="O100" s="103"/>
      <c r="P100" s="19"/>
      <c r="Q100" s="19"/>
      <c r="R100" s="103"/>
      <c r="S100" s="19"/>
      <c r="T100" s="19"/>
      <c r="U100" s="103"/>
      <c r="V100" s="19"/>
      <c r="W100" s="19"/>
      <c r="X100" s="103"/>
      <c r="Y100" s="103"/>
      <c r="AA100" s="181"/>
      <c r="AB100" s="178"/>
      <c r="AC100" s="19"/>
      <c r="AD100" s="19"/>
      <c r="AE100" s="103"/>
      <c r="AF100" s="19"/>
      <c r="AG100" s="19"/>
      <c r="AH100" s="103"/>
      <c r="AI100" s="19"/>
      <c r="AJ100" s="19"/>
      <c r="AK100" s="103"/>
      <c r="AL100" s="19"/>
      <c r="AM100" s="19"/>
      <c r="AN100" s="103"/>
      <c r="AO100" s="19"/>
      <c r="AP100" s="19"/>
      <c r="AQ100" s="103"/>
      <c r="AR100" s="19"/>
      <c r="AS100" s="19"/>
      <c r="AT100" s="103"/>
      <c r="AU100" s="103"/>
      <c r="AW100" s="181"/>
      <c r="AX100" s="178"/>
      <c r="AY100" s="19"/>
      <c r="AZ100" s="19"/>
      <c r="BA100" s="103"/>
      <c r="BB100" s="19"/>
      <c r="BC100" s="19"/>
      <c r="BD100" s="103"/>
      <c r="BE100" s="19"/>
      <c r="BF100" s="19"/>
      <c r="BG100" s="103"/>
      <c r="BH100" s="19"/>
      <c r="BI100" s="19"/>
      <c r="BJ100" s="103"/>
      <c r="BK100" s="19"/>
      <c r="BL100" s="19"/>
      <c r="BM100" s="103"/>
      <c r="BN100" s="19"/>
      <c r="BO100" s="181"/>
      <c r="BP100" s="103"/>
      <c r="BQ100" s="103"/>
      <c r="BS100" s="181"/>
      <c r="BT100" s="178"/>
      <c r="BU100" s="19"/>
      <c r="BV100" s="19"/>
      <c r="BW100" s="103"/>
      <c r="BX100" s="19"/>
      <c r="BY100" s="19"/>
      <c r="BZ100" s="103"/>
      <c r="CA100" s="19"/>
      <c r="CB100" s="19"/>
      <c r="CC100" s="103"/>
      <c r="CD100" s="19"/>
      <c r="CE100" s="19"/>
      <c r="CF100" s="103"/>
      <c r="CG100" s="19"/>
      <c r="CH100" s="19"/>
      <c r="CI100" s="103"/>
      <c r="CJ100" s="19"/>
      <c r="CK100" s="19"/>
      <c r="CL100" s="103"/>
      <c r="CM100" s="103"/>
      <c r="CO100" s="181"/>
      <c r="CP100" s="178"/>
      <c r="CQ100" s="19"/>
      <c r="CR100" s="19"/>
      <c r="CS100" s="103"/>
      <c r="CT100" s="19"/>
      <c r="CU100" s="19"/>
      <c r="CV100" s="103"/>
      <c r="CW100" s="19"/>
      <c r="CX100" s="19"/>
      <c r="CY100" s="103"/>
      <c r="CZ100" s="19"/>
      <c r="DA100" s="19"/>
      <c r="DB100" s="103"/>
      <c r="DC100" s="19"/>
      <c r="DD100" s="19"/>
      <c r="DE100" s="103"/>
      <c r="DF100" s="19"/>
      <c r="DG100" s="19"/>
      <c r="DH100" s="103"/>
      <c r="DK100" s="181"/>
      <c r="DL100" s="178"/>
      <c r="DM100" s="19"/>
      <c r="DN100" s="19"/>
      <c r="DO100" s="103"/>
      <c r="DP100" s="19"/>
      <c r="DQ100" s="19"/>
      <c r="DR100" s="103"/>
      <c r="DS100" s="19"/>
      <c r="DT100" s="19"/>
      <c r="DU100" s="103"/>
      <c r="DV100" s="19"/>
      <c r="DW100" s="19"/>
      <c r="DX100" s="103"/>
      <c r="DY100" s="19"/>
      <c r="DZ100" s="19"/>
      <c r="EA100" s="103"/>
      <c r="EB100" s="19"/>
      <c r="EC100" s="19"/>
      <c r="ED100" s="103"/>
      <c r="EG100" s="181"/>
      <c r="EH100" s="178"/>
      <c r="EI100" s="19"/>
      <c r="EJ100" s="19"/>
      <c r="EK100" s="103"/>
      <c r="EL100" s="19"/>
      <c r="EM100" s="19"/>
      <c r="EN100" s="103"/>
      <c r="EO100" s="19"/>
      <c r="EP100" s="19"/>
      <c r="EQ100" s="103"/>
      <c r="ER100" s="19"/>
      <c r="ES100" s="19"/>
      <c r="ET100" s="103"/>
      <c r="EU100" s="19"/>
      <c r="EV100" s="19"/>
      <c r="EW100" s="103"/>
      <c r="EX100" s="19"/>
      <c r="EY100" s="19"/>
      <c r="EZ100" s="103"/>
    </row>
    <row r="101" spans="5:156">
      <c r="E101" s="179"/>
      <c r="F101" s="180"/>
      <c r="G101" s="181"/>
      <c r="H101" s="181"/>
      <c r="I101" s="178"/>
      <c r="J101" s="181"/>
      <c r="K101" s="181"/>
      <c r="L101" s="178"/>
      <c r="M101" s="181"/>
      <c r="N101" s="181"/>
      <c r="O101" s="178"/>
      <c r="P101" s="181"/>
      <c r="Q101" s="181"/>
      <c r="R101" s="178"/>
      <c r="S101" s="181"/>
      <c r="T101" s="181"/>
      <c r="U101" s="178"/>
      <c r="V101" s="181"/>
      <c r="W101" s="181"/>
      <c r="X101" s="178"/>
      <c r="Y101" s="178"/>
      <c r="AA101" s="179"/>
      <c r="AB101" s="180"/>
      <c r="AC101" s="181"/>
      <c r="AD101" s="181"/>
      <c r="AE101" s="178"/>
      <c r="AF101" s="181"/>
      <c r="AG101" s="181"/>
      <c r="AH101" s="178"/>
      <c r="AI101" s="181"/>
      <c r="AJ101" s="181"/>
      <c r="AK101" s="178"/>
      <c r="AL101" s="181"/>
      <c r="AM101" s="181"/>
      <c r="AN101" s="178"/>
      <c r="AO101" s="181"/>
      <c r="AP101" s="181"/>
      <c r="AQ101" s="178"/>
      <c r="AR101" s="181"/>
      <c r="AS101" s="181"/>
      <c r="AT101" s="178"/>
      <c r="AU101" s="178"/>
      <c r="AW101" s="179"/>
      <c r="AX101" s="180"/>
      <c r="AY101" s="181"/>
      <c r="AZ101" s="181"/>
      <c r="BA101" s="178"/>
      <c r="BB101" s="181"/>
      <c r="BC101" s="181"/>
      <c r="BD101" s="178"/>
      <c r="BE101" s="181"/>
      <c r="BF101" s="181"/>
      <c r="BG101" s="178"/>
      <c r="BH101" s="181"/>
      <c r="BI101" s="181"/>
      <c r="BJ101" s="178"/>
      <c r="BK101" s="181"/>
      <c r="BL101" s="181"/>
      <c r="BM101" s="178"/>
      <c r="BN101" s="181"/>
      <c r="BO101" s="179"/>
      <c r="BP101" s="178"/>
      <c r="BQ101" s="178"/>
      <c r="BS101" s="179"/>
      <c r="BT101" s="180"/>
      <c r="BU101" s="181"/>
      <c r="BV101" s="181"/>
      <c r="BW101" s="178"/>
      <c r="BX101" s="181"/>
      <c r="BY101" s="181"/>
      <c r="BZ101" s="178"/>
      <c r="CA101" s="181"/>
      <c r="CB101" s="181"/>
      <c r="CC101" s="178"/>
      <c r="CD101" s="181"/>
      <c r="CE101" s="181"/>
      <c r="CF101" s="178"/>
      <c r="CG101" s="181"/>
      <c r="CH101" s="181"/>
      <c r="CI101" s="178"/>
      <c r="CJ101" s="181"/>
      <c r="CK101" s="181"/>
      <c r="CL101" s="178"/>
      <c r="CM101" s="178"/>
      <c r="CO101" s="179"/>
      <c r="CP101" s="180"/>
      <c r="CQ101" s="181"/>
      <c r="CR101" s="181"/>
      <c r="CS101" s="178"/>
      <c r="CT101" s="181"/>
      <c r="CU101" s="181"/>
      <c r="CV101" s="178"/>
      <c r="CW101" s="181"/>
      <c r="CX101" s="181"/>
      <c r="CY101" s="178"/>
      <c r="CZ101" s="181"/>
      <c r="DA101" s="181"/>
      <c r="DB101" s="178"/>
      <c r="DC101" s="181"/>
      <c r="DD101" s="181"/>
      <c r="DE101" s="178"/>
      <c r="DF101" s="181"/>
      <c r="DG101" s="181"/>
      <c r="DH101" s="178"/>
      <c r="DK101" s="179"/>
      <c r="DL101" s="180"/>
      <c r="DM101" s="181"/>
      <c r="DN101" s="181"/>
      <c r="DO101" s="178"/>
      <c r="DP101" s="181"/>
      <c r="DQ101" s="181"/>
      <c r="DR101" s="178"/>
      <c r="DS101" s="181"/>
      <c r="DT101" s="181"/>
      <c r="DU101" s="178"/>
      <c r="DV101" s="181"/>
      <c r="DW101" s="181"/>
      <c r="DX101" s="178"/>
      <c r="DY101" s="181"/>
      <c r="DZ101" s="181"/>
      <c r="EA101" s="178"/>
      <c r="EB101" s="181"/>
      <c r="EC101" s="181"/>
      <c r="ED101" s="178"/>
      <c r="EG101" s="179"/>
      <c r="EH101" s="180"/>
      <c r="EI101" s="181"/>
      <c r="EJ101" s="181"/>
      <c r="EK101" s="178"/>
      <c r="EL101" s="181"/>
      <c r="EM101" s="181"/>
      <c r="EN101" s="178"/>
      <c r="EO101" s="181"/>
      <c r="EP101" s="181"/>
      <c r="EQ101" s="178"/>
      <c r="ER101" s="181"/>
      <c r="ES101" s="181"/>
      <c r="ET101" s="178"/>
      <c r="EU101" s="181"/>
      <c r="EV101" s="181"/>
      <c r="EW101" s="178"/>
      <c r="EX101" s="181"/>
      <c r="EY101" s="181"/>
      <c r="EZ101" s="178"/>
    </row>
    <row r="102" spans="5:156">
      <c r="E102" s="181"/>
      <c r="F102" s="178"/>
      <c r="G102" s="19"/>
      <c r="H102" s="19"/>
      <c r="I102" s="103"/>
      <c r="J102" s="19"/>
      <c r="K102" s="19"/>
      <c r="L102" s="103"/>
      <c r="M102" s="19"/>
      <c r="N102" s="19"/>
      <c r="O102" s="103"/>
      <c r="P102" s="19"/>
      <c r="Q102" s="19"/>
      <c r="R102" s="103"/>
      <c r="S102" s="19"/>
      <c r="T102" s="19"/>
      <c r="U102" s="103"/>
      <c r="V102" s="19"/>
      <c r="W102" s="19"/>
      <c r="X102" s="103"/>
      <c r="Y102" s="103"/>
      <c r="AA102" s="181"/>
      <c r="AB102" s="178"/>
      <c r="AC102" s="19"/>
      <c r="AD102" s="19"/>
      <c r="AE102" s="103"/>
      <c r="AF102" s="19"/>
      <c r="AG102" s="19"/>
      <c r="AH102" s="103"/>
      <c r="AI102" s="19"/>
      <c r="AJ102" s="19"/>
      <c r="AK102" s="103"/>
      <c r="AL102" s="19"/>
      <c r="AM102" s="19"/>
      <c r="AN102" s="103"/>
      <c r="AO102" s="19"/>
      <c r="AP102" s="19"/>
      <c r="AQ102" s="103"/>
      <c r="AR102" s="19"/>
      <c r="AS102" s="19"/>
      <c r="AT102" s="103"/>
      <c r="AU102" s="103"/>
      <c r="AW102" s="181"/>
      <c r="AX102" s="178"/>
      <c r="AY102" s="19"/>
      <c r="AZ102" s="19"/>
      <c r="BA102" s="103"/>
      <c r="BB102" s="19"/>
      <c r="BC102" s="19"/>
      <c r="BD102" s="103"/>
      <c r="BE102" s="19"/>
      <c r="BF102" s="19"/>
      <c r="BG102" s="103"/>
      <c r="BH102" s="19"/>
      <c r="BI102" s="19"/>
      <c r="BJ102" s="103"/>
      <c r="BK102" s="19"/>
      <c r="BL102" s="19"/>
      <c r="BM102" s="103"/>
      <c r="BN102" s="19"/>
      <c r="BO102" s="181"/>
      <c r="BP102" s="103"/>
      <c r="BQ102" s="103"/>
      <c r="BS102" s="181"/>
      <c r="BT102" s="178"/>
      <c r="BU102" s="19"/>
      <c r="BV102" s="19"/>
      <c r="BW102" s="103"/>
      <c r="BX102" s="19"/>
      <c r="BY102" s="19"/>
      <c r="BZ102" s="103"/>
      <c r="CA102" s="19"/>
      <c r="CB102" s="19"/>
      <c r="CC102" s="103"/>
      <c r="CD102" s="19"/>
      <c r="CE102" s="19"/>
      <c r="CF102" s="103"/>
      <c r="CG102" s="19"/>
      <c r="CH102" s="19"/>
      <c r="CI102" s="103"/>
      <c r="CJ102" s="19"/>
      <c r="CK102" s="19"/>
      <c r="CL102" s="103"/>
      <c r="CM102" s="103"/>
      <c r="CO102" s="181"/>
      <c r="CP102" s="178"/>
      <c r="CQ102" s="19"/>
      <c r="CR102" s="19"/>
      <c r="CS102" s="103"/>
      <c r="CT102" s="19"/>
      <c r="CU102" s="19"/>
      <c r="CV102" s="103"/>
      <c r="CW102" s="19"/>
      <c r="CX102" s="19"/>
      <c r="CY102" s="103"/>
      <c r="CZ102" s="19"/>
      <c r="DA102" s="19"/>
      <c r="DB102" s="103"/>
      <c r="DC102" s="19"/>
      <c r="DD102" s="19"/>
      <c r="DE102" s="103"/>
      <c r="DF102" s="19"/>
      <c r="DG102" s="19"/>
      <c r="DH102" s="103"/>
      <c r="DK102" s="181"/>
      <c r="DL102" s="178"/>
      <c r="DM102" s="19"/>
      <c r="DN102" s="19"/>
      <c r="DO102" s="103"/>
      <c r="DP102" s="19"/>
      <c r="DQ102" s="19"/>
      <c r="DR102" s="103"/>
      <c r="DS102" s="19"/>
      <c r="DT102" s="19"/>
      <c r="DU102" s="103"/>
      <c r="DV102" s="19"/>
      <c r="DW102" s="19"/>
      <c r="DX102" s="103"/>
      <c r="DY102" s="19"/>
      <c r="DZ102" s="19"/>
      <c r="EA102" s="103"/>
      <c r="EB102" s="19"/>
      <c r="EC102" s="19"/>
      <c r="ED102" s="103"/>
      <c r="EG102" s="181"/>
      <c r="EH102" s="178"/>
      <c r="EI102" s="19"/>
      <c r="EJ102" s="19"/>
      <c r="EK102" s="103"/>
      <c r="EL102" s="19"/>
      <c r="EM102" s="19"/>
      <c r="EN102" s="103"/>
      <c r="EO102" s="19"/>
      <c r="EP102" s="19"/>
      <c r="EQ102" s="103"/>
      <c r="ER102" s="19"/>
      <c r="ES102" s="19"/>
      <c r="ET102" s="103"/>
      <c r="EU102" s="19"/>
      <c r="EV102" s="19"/>
      <c r="EW102" s="103"/>
      <c r="EX102" s="19"/>
      <c r="EY102" s="19"/>
      <c r="EZ102" s="103"/>
    </row>
    <row r="103" spans="5:156">
      <c r="E103" s="179"/>
      <c r="F103" s="180"/>
      <c r="G103" s="181"/>
      <c r="H103" s="181"/>
      <c r="I103" s="178"/>
      <c r="J103" s="181"/>
      <c r="K103" s="181"/>
      <c r="L103" s="178"/>
      <c r="M103" s="181"/>
      <c r="N103" s="181"/>
      <c r="O103" s="178"/>
      <c r="P103" s="181"/>
      <c r="Q103" s="181"/>
      <c r="R103" s="178"/>
      <c r="S103" s="181"/>
      <c r="T103" s="181"/>
      <c r="U103" s="178"/>
      <c r="V103" s="181"/>
      <c r="W103" s="181"/>
      <c r="X103" s="178"/>
      <c r="Y103" s="178"/>
      <c r="AA103" s="179"/>
      <c r="AB103" s="180"/>
      <c r="AC103" s="181"/>
      <c r="AD103" s="181"/>
      <c r="AE103" s="178"/>
      <c r="AF103" s="181"/>
      <c r="AG103" s="181"/>
      <c r="AH103" s="178"/>
      <c r="AI103" s="181"/>
      <c r="AJ103" s="181"/>
      <c r="AK103" s="178"/>
      <c r="AL103" s="181"/>
      <c r="AM103" s="181"/>
      <c r="AN103" s="178"/>
      <c r="AO103" s="181"/>
      <c r="AP103" s="181"/>
      <c r="AQ103" s="178"/>
      <c r="AR103" s="181"/>
      <c r="AS103" s="181"/>
      <c r="AT103" s="178"/>
      <c r="AU103" s="178"/>
      <c r="AW103" s="179"/>
      <c r="AX103" s="180"/>
      <c r="AY103" s="181"/>
      <c r="AZ103" s="181"/>
      <c r="BA103" s="178"/>
      <c r="BB103" s="181"/>
      <c r="BC103" s="181"/>
      <c r="BD103" s="178"/>
      <c r="BE103" s="181"/>
      <c r="BF103" s="181"/>
      <c r="BG103" s="178"/>
      <c r="BH103" s="181"/>
      <c r="BI103" s="181"/>
      <c r="BJ103" s="178"/>
      <c r="BK103" s="181"/>
      <c r="BL103" s="181"/>
      <c r="BM103" s="178"/>
      <c r="BN103" s="181"/>
      <c r="BO103" s="179"/>
      <c r="BP103" s="178"/>
      <c r="BQ103" s="178"/>
      <c r="BS103" s="179"/>
      <c r="BT103" s="180"/>
      <c r="BU103" s="181"/>
      <c r="BV103" s="181"/>
      <c r="BW103" s="178"/>
      <c r="BX103" s="181"/>
      <c r="BY103" s="181"/>
      <c r="BZ103" s="178"/>
      <c r="CA103" s="181"/>
      <c r="CB103" s="181"/>
      <c r="CC103" s="178"/>
      <c r="CD103" s="181"/>
      <c r="CE103" s="181"/>
      <c r="CF103" s="178"/>
      <c r="CG103" s="181"/>
      <c r="CH103" s="181"/>
      <c r="CI103" s="178"/>
      <c r="CJ103" s="181"/>
      <c r="CK103" s="181"/>
      <c r="CL103" s="178"/>
      <c r="CM103" s="178"/>
      <c r="CO103" s="179"/>
      <c r="CP103" s="180"/>
      <c r="CQ103" s="181"/>
      <c r="CR103" s="181"/>
      <c r="CS103" s="178"/>
      <c r="CT103" s="181"/>
      <c r="CU103" s="181"/>
      <c r="CV103" s="178"/>
      <c r="CW103" s="181"/>
      <c r="CX103" s="181"/>
      <c r="CY103" s="178"/>
      <c r="CZ103" s="181"/>
      <c r="DA103" s="181"/>
      <c r="DB103" s="178"/>
      <c r="DC103" s="181"/>
      <c r="DD103" s="181"/>
      <c r="DE103" s="178"/>
      <c r="DF103" s="181"/>
      <c r="DG103" s="181"/>
      <c r="DH103" s="178"/>
      <c r="DK103" s="179"/>
      <c r="DL103" s="180"/>
      <c r="DM103" s="181"/>
      <c r="DN103" s="181"/>
      <c r="DO103" s="178"/>
      <c r="DP103" s="181"/>
      <c r="DQ103" s="181"/>
      <c r="DR103" s="178"/>
      <c r="DS103" s="181"/>
      <c r="DT103" s="181"/>
      <c r="DU103" s="178"/>
      <c r="DV103" s="181"/>
      <c r="DW103" s="181"/>
      <c r="DX103" s="178"/>
      <c r="DY103" s="181"/>
      <c r="DZ103" s="181"/>
      <c r="EA103" s="178"/>
      <c r="EB103" s="181"/>
      <c r="EC103" s="181"/>
      <c r="ED103" s="178"/>
      <c r="EG103" s="179"/>
      <c r="EH103" s="180"/>
      <c r="EI103" s="181"/>
      <c r="EJ103" s="181"/>
      <c r="EK103" s="178"/>
      <c r="EL103" s="181"/>
      <c r="EM103" s="181"/>
      <c r="EN103" s="178"/>
      <c r="EO103" s="181"/>
      <c r="EP103" s="181"/>
      <c r="EQ103" s="178"/>
      <c r="ER103" s="181"/>
      <c r="ES103" s="181"/>
      <c r="ET103" s="178"/>
      <c r="EU103" s="181"/>
      <c r="EV103" s="181"/>
      <c r="EW103" s="178"/>
      <c r="EX103" s="181"/>
      <c r="EY103" s="181"/>
      <c r="EZ103" s="178"/>
    </row>
    <row r="104" spans="5:156">
      <c r="E104" s="181"/>
      <c r="F104" s="178"/>
      <c r="G104" s="19"/>
      <c r="H104" s="19"/>
      <c r="I104" s="103"/>
      <c r="J104" s="19"/>
      <c r="K104" s="19"/>
      <c r="L104" s="103"/>
      <c r="M104" s="19"/>
      <c r="N104" s="19"/>
      <c r="O104" s="103"/>
      <c r="P104" s="19"/>
      <c r="Q104" s="19"/>
      <c r="R104" s="103"/>
      <c r="S104" s="19"/>
      <c r="T104" s="19"/>
      <c r="U104" s="103"/>
      <c r="V104" s="19"/>
      <c r="W104" s="19"/>
      <c r="X104" s="103"/>
      <c r="Y104" s="103"/>
      <c r="AA104" s="181"/>
      <c r="AB104" s="178"/>
      <c r="AC104" s="19"/>
      <c r="AD104" s="19"/>
      <c r="AE104" s="103"/>
      <c r="AF104" s="19"/>
      <c r="AG104" s="19"/>
      <c r="AH104" s="103"/>
      <c r="AI104" s="19"/>
      <c r="AJ104" s="19"/>
      <c r="AK104" s="103"/>
      <c r="AL104" s="19"/>
      <c r="AM104" s="19"/>
      <c r="AN104" s="103"/>
      <c r="AO104" s="19"/>
      <c r="AP104" s="19"/>
      <c r="AQ104" s="103"/>
      <c r="AR104" s="19"/>
      <c r="AS104" s="19"/>
      <c r="AT104" s="103"/>
      <c r="AU104" s="103"/>
      <c r="AW104" s="181"/>
      <c r="AX104" s="178"/>
      <c r="AY104" s="19"/>
      <c r="AZ104" s="19"/>
      <c r="BA104" s="103"/>
      <c r="BB104" s="19"/>
      <c r="BC104" s="19"/>
      <c r="BD104" s="103"/>
      <c r="BE104" s="19"/>
      <c r="BF104" s="19"/>
      <c r="BG104" s="103"/>
      <c r="BH104" s="19"/>
      <c r="BI104" s="19"/>
      <c r="BJ104" s="103"/>
      <c r="BK104" s="19"/>
      <c r="BL104" s="19"/>
      <c r="BM104" s="103"/>
      <c r="BN104" s="19"/>
      <c r="BO104" s="181"/>
      <c r="BP104" s="103"/>
      <c r="BQ104" s="103"/>
      <c r="BS104" s="181"/>
      <c r="BT104" s="178"/>
      <c r="BU104" s="19"/>
      <c r="BV104" s="19"/>
      <c r="BW104" s="103"/>
      <c r="BX104" s="19"/>
      <c r="BY104" s="19"/>
      <c r="BZ104" s="103"/>
      <c r="CA104" s="19"/>
      <c r="CB104" s="19"/>
      <c r="CC104" s="103"/>
      <c r="CD104" s="19"/>
      <c r="CE104" s="19"/>
      <c r="CF104" s="103"/>
      <c r="CG104" s="19"/>
      <c r="CH104" s="19"/>
      <c r="CI104" s="103"/>
      <c r="CJ104" s="19"/>
      <c r="CK104" s="19"/>
      <c r="CL104" s="103"/>
      <c r="CM104" s="103"/>
      <c r="CO104" s="181"/>
      <c r="CP104" s="178"/>
      <c r="CQ104" s="19"/>
      <c r="CR104" s="19"/>
      <c r="CS104" s="103"/>
      <c r="CT104" s="19"/>
      <c r="CU104" s="19"/>
      <c r="CV104" s="103"/>
      <c r="CW104" s="19"/>
      <c r="CX104" s="19"/>
      <c r="CY104" s="103"/>
      <c r="CZ104" s="19"/>
      <c r="DA104" s="19"/>
      <c r="DB104" s="103"/>
      <c r="DC104" s="19"/>
      <c r="DD104" s="19"/>
      <c r="DE104" s="103"/>
      <c r="DF104" s="19"/>
      <c r="DG104" s="19"/>
      <c r="DH104" s="103"/>
      <c r="DK104" s="181"/>
      <c r="DL104" s="178"/>
      <c r="DM104" s="19"/>
      <c r="DN104" s="19"/>
      <c r="DO104" s="103"/>
      <c r="DP104" s="19"/>
      <c r="DQ104" s="19"/>
      <c r="DR104" s="103"/>
      <c r="DS104" s="19"/>
      <c r="DT104" s="19"/>
      <c r="DU104" s="103"/>
      <c r="DV104" s="19"/>
      <c r="DW104" s="19"/>
      <c r="DX104" s="103"/>
      <c r="DY104" s="19"/>
      <c r="DZ104" s="19"/>
      <c r="EA104" s="103"/>
      <c r="EB104" s="19"/>
      <c r="EC104" s="19"/>
      <c r="ED104" s="103"/>
      <c r="EG104" s="181"/>
      <c r="EH104" s="178"/>
      <c r="EI104" s="19"/>
      <c r="EJ104" s="19"/>
      <c r="EK104" s="103"/>
      <c r="EL104" s="19"/>
      <c r="EM104" s="19"/>
      <c r="EN104" s="103"/>
      <c r="EO104" s="19"/>
      <c r="EP104" s="19"/>
      <c r="EQ104" s="103"/>
      <c r="ER104" s="19"/>
      <c r="ES104" s="19"/>
      <c r="ET104" s="103"/>
      <c r="EU104" s="19"/>
      <c r="EV104" s="19"/>
      <c r="EW104" s="103"/>
      <c r="EX104" s="19"/>
      <c r="EY104" s="19"/>
      <c r="EZ104" s="103"/>
    </row>
    <row r="105" spans="5:156">
      <c r="E105" s="179"/>
      <c r="F105" s="180"/>
      <c r="G105" s="181"/>
      <c r="H105" s="181"/>
      <c r="I105" s="178"/>
      <c r="J105" s="181"/>
      <c r="K105" s="181"/>
      <c r="L105" s="178"/>
      <c r="M105" s="181"/>
      <c r="N105" s="181"/>
      <c r="O105" s="178"/>
      <c r="P105" s="181"/>
      <c r="Q105" s="181"/>
      <c r="R105" s="178"/>
      <c r="S105" s="181"/>
      <c r="T105" s="181"/>
      <c r="U105" s="178"/>
      <c r="V105" s="181"/>
      <c r="W105" s="181"/>
      <c r="X105" s="178"/>
      <c r="Y105" s="178"/>
      <c r="AA105" s="179"/>
      <c r="AB105" s="180"/>
      <c r="AC105" s="181"/>
      <c r="AD105" s="181"/>
      <c r="AE105" s="178"/>
      <c r="AF105" s="181"/>
      <c r="AG105" s="181"/>
      <c r="AH105" s="178"/>
      <c r="AI105" s="181"/>
      <c r="AJ105" s="181"/>
      <c r="AK105" s="178"/>
      <c r="AL105" s="181"/>
      <c r="AM105" s="181"/>
      <c r="AN105" s="178"/>
      <c r="AO105" s="181"/>
      <c r="AP105" s="181"/>
      <c r="AQ105" s="178"/>
      <c r="AR105" s="181"/>
      <c r="AS105" s="181"/>
      <c r="AT105" s="178"/>
      <c r="AU105" s="178"/>
      <c r="AW105" s="179"/>
      <c r="AX105" s="180"/>
      <c r="AY105" s="181"/>
      <c r="AZ105" s="181"/>
      <c r="BA105" s="178"/>
      <c r="BB105" s="181"/>
      <c r="BC105" s="181"/>
      <c r="BD105" s="178"/>
      <c r="BE105" s="181"/>
      <c r="BF105" s="181"/>
      <c r="BG105" s="178"/>
      <c r="BH105" s="181"/>
      <c r="BI105" s="181"/>
      <c r="BJ105" s="178"/>
      <c r="BK105" s="181"/>
      <c r="BL105" s="181"/>
      <c r="BM105" s="178"/>
      <c r="BN105" s="181"/>
      <c r="BO105" s="179"/>
      <c r="BP105" s="178"/>
      <c r="BQ105" s="178"/>
      <c r="BS105" s="179"/>
      <c r="BT105" s="180"/>
      <c r="BU105" s="181"/>
      <c r="BV105" s="181"/>
      <c r="BW105" s="178"/>
      <c r="BX105" s="181"/>
      <c r="BY105" s="181"/>
      <c r="BZ105" s="178"/>
      <c r="CA105" s="181"/>
      <c r="CB105" s="181"/>
      <c r="CC105" s="178"/>
      <c r="CD105" s="181"/>
      <c r="CE105" s="181"/>
      <c r="CF105" s="178"/>
      <c r="CG105" s="181"/>
      <c r="CH105" s="181"/>
      <c r="CI105" s="178"/>
      <c r="CJ105" s="181"/>
      <c r="CK105" s="181"/>
      <c r="CL105" s="178"/>
      <c r="CM105" s="178"/>
      <c r="CO105" s="179"/>
      <c r="CP105" s="180"/>
      <c r="CQ105" s="181"/>
      <c r="CR105" s="181"/>
      <c r="CS105" s="178"/>
      <c r="CT105" s="181"/>
      <c r="CU105" s="181"/>
      <c r="CV105" s="178"/>
      <c r="CW105" s="181"/>
      <c r="CX105" s="181"/>
      <c r="CY105" s="178"/>
      <c r="CZ105" s="181"/>
      <c r="DA105" s="181"/>
      <c r="DB105" s="178"/>
      <c r="DC105" s="181"/>
      <c r="DD105" s="181"/>
      <c r="DE105" s="178"/>
      <c r="DF105" s="181"/>
      <c r="DG105" s="181"/>
      <c r="DH105" s="178"/>
      <c r="DK105" s="179"/>
      <c r="DL105" s="180"/>
      <c r="DM105" s="181"/>
      <c r="DN105" s="181"/>
      <c r="DO105" s="178"/>
      <c r="DP105" s="181"/>
      <c r="DQ105" s="181"/>
      <c r="DR105" s="178"/>
      <c r="DS105" s="181"/>
      <c r="DT105" s="181"/>
      <c r="DU105" s="178"/>
      <c r="DV105" s="181"/>
      <c r="DW105" s="181"/>
      <c r="DX105" s="178"/>
      <c r="DY105" s="181"/>
      <c r="DZ105" s="181"/>
      <c r="EA105" s="178"/>
      <c r="EB105" s="181"/>
      <c r="EC105" s="181"/>
      <c r="ED105" s="178"/>
      <c r="EG105" s="179"/>
      <c r="EH105" s="180"/>
      <c r="EI105" s="181"/>
      <c r="EJ105" s="181"/>
      <c r="EK105" s="178"/>
      <c r="EL105" s="181"/>
      <c r="EM105" s="181"/>
      <c r="EN105" s="178"/>
      <c r="EO105" s="181"/>
      <c r="EP105" s="181"/>
      <c r="EQ105" s="178"/>
      <c r="ER105" s="181"/>
      <c r="ES105" s="181"/>
      <c r="ET105" s="178"/>
      <c r="EU105" s="181"/>
      <c r="EV105" s="181"/>
      <c r="EW105" s="178"/>
      <c r="EX105" s="181"/>
      <c r="EY105" s="181"/>
      <c r="EZ105" s="178"/>
    </row>
    <row r="106" spans="5:156">
      <c r="E106" s="181"/>
      <c r="F106" s="178"/>
      <c r="G106" s="19"/>
      <c r="H106" s="19"/>
      <c r="I106" s="103"/>
      <c r="J106" s="19"/>
      <c r="K106" s="19"/>
      <c r="L106" s="103"/>
      <c r="M106" s="19"/>
      <c r="N106" s="19"/>
      <c r="O106" s="103"/>
      <c r="P106" s="19"/>
      <c r="Q106" s="19"/>
      <c r="R106" s="103"/>
      <c r="S106" s="19"/>
      <c r="T106" s="19"/>
      <c r="U106" s="103"/>
      <c r="V106" s="19"/>
      <c r="W106" s="19"/>
      <c r="X106" s="103"/>
      <c r="Y106" s="103"/>
      <c r="AA106" s="181"/>
      <c r="AB106" s="178"/>
      <c r="AC106" s="19"/>
      <c r="AD106" s="19"/>
      <c r="AE106" s="103"/>
      <c r="AF106" s="19"/>
      <c r="AG106" s="19"/>
      <c r="AH106" s="103"/>
      <c r="AI106" s="19"/>
      <c r="AJ106" s="19"/>
      <c r="AK106" s="103"/>
      <c r="AL106" s="19"/>
      <c r="AM106" s="19"/>
      <c r="AN106" s="103"/>
      <c r="AO106" s="19"/>
      <c r="AP106" s="19"/>
      <c r="AQ106" s="103"/>
      <c r="AR106" s="19"/>
      <c r="AS106" s="19"/>
      <c r="AT106" s="103"/>
      <c r="AU106" s="103"/>
      <c r="AW106" s="181"/>
      <c r="AX106" s="178"/>
      <c r="AY106" s="19"/>
      <c r="AZ106" s="19"/>
      <c r="BA106" s="103"/>
      <c r="BB106" s="19"/>
      <c r="BC106" s="19"/>
      <c r="BD106" s="103"/>
      <c r="BE106" s="19"/>
      <c r="BF106" s="19"/>
      <c r="BG106" s="103"/>
      <c r="BH106" s="19"/>
      <c r="BI106" s="19"/>
      <c r="BJ106" s="103"/>
      <c r="BK106" s="19"/>
      <c r="BL106" s="19"/>
      <c r="BM106" s="103"/>
      <c r="BN106" s="19"/>
      <c r="BO106" s="181"/>
      <c r="BP106" s="103"/>
      <c r="BQ106" s="103"/>
      <c r="BS106" s="181"/>
      <c r="BT106" s="178"/>
      <c r="BU106" s="19"/>
      <c r="BV106" s="19"/>
      <c r="BW106" s="103"/>
      <c r="BX106" s="19"/>
      <c r="BY106" s="19"/>
      <c r="BZ106" s="103"/>
      <c r="CA106" s="19"/>
      <c r="CB106" s="19"/>
      <c r="CC106" s="103"/>
      <c r="CD106" s="19"/>
      <c r="CE106" s="19"/>
      <c r="CF106" s="103"/>
      <c r="CG106" s="19"/>
      <c r="CH106" s="19"/>
      <c r="CI106" s="103"/>
      <c r="CJ106" s="19"/>
      <c r="CK106" s="19"/>
      <c r="CL106" s="103"/>
      <c r="CM106" s="103"/>
      <c r="CO106" s="181"/>
      <c r="CP106" s="178"/>
      <c r="CQ106" s="19"/>
      <c r="CR106" s="19"/>
      <c r="CS106" s="103"/>
      <c r="CT106" s="19"/>
      <c r="CU106" s="19"/>
      <c r="CV106" s="103"/>
      <c r="CW106" s="19"/>
      <c r="CX106" s="19"/>
      <c r="CY106" s="103"/>
      <c r="CZ106" s="19"/>
      <c r="DA106" s="19"/>
      <c r="DB106" s="103"/>
      <c r="DC106" s="19"/>
      <c r="DD106" s="19"/>
      <c r="DE106" s="103"/>
      <c r="DF106" s="19"/>
      <c r="DG106" s="19"/>
      <c r="DH106" s="103"/>
      <c r="DK106" s="181"/>
      <c r="DL106" s="178"/>
      <c r="DM106" s="19"/>
      <c r="DN106" s="19"/>
      <c r="DO106" s="103"/>
      <c r="DP106" s="19"/>
      <c r="DQ106" s="19"/>
      <c r="DR106" s="103"/>
      <c r="DS106" s="19"/>
      <c r="DT106" s="19"/>
      <c r="DU106" s="103"/>
      <c r="DV106" s="19"/>
      <c r="DW106" s="19"/>
      <c r="DX106" s="103"/>
      <c r="DY106" s="19"/>
      <c r="DZ106" s="19"/>
      <c r="EA106" s="103"/>
      <c r="EB106" s="19"/>
      <c r="EC106" s="19"/>
      <c r="ED106" s="103"/>
      <c r="EG106" s="181"/>
      <c r="EH106" s="178"/>
      <c r="EI106" s="19"/>
      <c r="EJ106" s="19"/>
      <c r="EK106" s="103"/>
      <c r="EL106" s="19"/>
      <c r="EM106" s="19"/>
      <c r="EN106" s="103"/>
      <c r="EO106" s="19"/>
      <c r="EP106" s="19"/>
      <c r="EQ106" s="103"/>
      <c r="ER106" s="19"/>
      <c r="ES106" s="19"/>
      <c r="ET106" s="103"/>
      <c r="EU106" s="19"/>
      <c r="EV106" s="19"/>
      <c r="EW106" s="103"/>
      <c r="EX106" s="19"/>
      <c r="EY106" s="19"/>
      <c r="EZ106" s="103"/>
    </row>
    <row r="107" spans="5:156">
      <c r="E107" s="179"/>
      <c r="F107" s="180"/>
      <c r="G107" s="181"/>
      <c r="H107" s="181"/>
      <c r="I107" s="178"/>
      <c r="J107" s="181"/>
      <c r="K107" s="181"/>
      <c r="L107" s="178"/>
      <c r="M107" s="181"/>
      <c r="N107" s="181"/>
      <c r="O107" s="178"/>
      <c r="P107" s="181"/>
      <c r="Q107" s="181"/>
      <c r="R107" s="178"/>
      <c r="S107" s="181"/>
      <c r="T107" s="181"/>
      <c r="U107" s="178"/>
      <c r="V107" s="181"/>
      <c r="W107" s="181"/>
      <c r="X107" s="178"/>
      <c r="Y107" s="178"/>
      <c r="AA107" s="179"/>
      <c r="AB107" s="180"/>
      <c r="AC107" s="181"/>
      <c r="AD107" s="181"/>
      <c r="AE107" s="178"/>
      <c r="AF107" s="181"/>
      <c r="AG107" s="181"/>
      <c r="AH107" s="178"/>
      <c r="AI107" s="181"/>
      <c r="AJ107" s="181"/>
      <c r="AK107" s="178"/>
      <c r="AL107" s="181"/>
      <c r="AM107" s="181"/>
      <c r="AN107" s="178"/>
      <c r="AO107" s="181"/>
      <c r="AP107" s="181"/>
      <c r="AQ107" s="178"/>
      <c r="AR107" s="181"/>
      <c r="AS107" s="181"/>
      <c r="AT107" s="178"/>
      <c r="AU107" s="178"/>
      <c r="AW107" s="179"/>
      <c r="AX107" s="180"/>
      <c r="AY107" s="181"/>
      <c r="AZ107" s="181"/>
      <c r="BA107" s="178"/>
      <c r="BB107" s="181"/>
      <c r="BC107" s="181"/>
      <c r="BD107" s="178"/>
      <c r="BE107" s="181"/>
      <c r="BF107" s="181"/>
      <c r="BG107" s="178"/>
      <c r="BH107" s="181"/>
      <c r="BI107" s="181"/>
      <c r="BJ107" s="178"/>
      <c r="BK107" s="181"/>
      <c r="BL107" s="181"/>
      <c r="BM107" s="178"/>
      <c r="BN107" s="181"/>
      <c r="BO107" s="179"/>
      <c r="BP107" s="178"/>
      <c r="BQ107" s="178"/>
      <c r="BS107" s="179"/>
      <c r="BT107" s="180"/>
      <c r="BU107" s="181"/>
      <c r="BV107" s="181"/>
      <c r="BW107" s="178"/>
      <c r="BX107" s="181"/>
      <c r="BY107" s="181"/>
      <c r="BZ107" s="178"/>
      <c r="CA107" s="181"/>
      <c r="CB107" s="181"/>
      <c r="CC107" s="178"/>
      <c r="CD107" s="181"/>
      <c r="CE107" s="181"/>
      <c r="CF107" s="178"/>
      <c r="CG107" s="181"/>
      <c r="CH107" s="181"/>
      <c r="CI107" s="178"/>
      <c r="CJ107" s="181"/>
      <c r="CK107" s="181"/>
      <c r="CL107" s="178"/>
      <c r="CM107" s="178"/>
      <c r="CO107" s="179"/>
      <c r="CP107" s="180"/>
      <c r="CQ107" s="181"/>
      <c r="CR107" s="181"/>
      <c r="CS107" s="178"/>
      <c r="CT107" s="181"/>
      <c r="CU107" s="181"/>
      <c r="CV107" s="178"/>
      <c r="CW107" s="181"/>
      <c r="CX107" s="181"/>
      <c r="CY107" s="178"/>
      <c r="CZ107" s="181"/>
      <c r="DA107" s="181"/>
      <c r="DB107" s="178"/>
      <c r="DC107" s="181"/>
      <c r="DD107" s="181"/>
      <c r="DE107" s="178"/>
      <c r="DF107" s="181"/>
      <c r="DG107" s="181"/>
      <c r="DH107" s="178"/>
      <c r="DK107" s="179"/>
      <c r="DL107" s="180"/>
      <c r="DM107" s="181"/>
      <c r="DN107" s="181"/>
      <c r="DO107" s="178"/>
      <c r="DP107" s="181"/>
      <c r="DQ107" s="181"/>
      <c r="DR107" s="178"/>
      <c r="DS107" s="181"/>
      <c r="DT107" s="181"/>
      <c r="DU107" s="178"/>
      <c r="DV107" s="181"/>
      <c r="DW107" s="181"/>
      <c r="DX107" s="178"/>
      <c r="DY107" s="181"/>
      <c r="DZ107" s="181"/>
      <c r="EA107" s="178"/>
      <c r="EB107" s="181"/>
      <c r="EC107" s="181"/>
      <c r="ED107" s="178"/>
      <c r="EG107" s="179"/>
      <c r="EH107" s="180"/>
      <c r="EI107" s="181"/>
      <c r="EJ107" s="181"/>
      <c r="EK107" s="178"/>
      <c r="EL107" s="181"/>
      <c r="EM107" s="181"/>
      <c r="EN107" s="178"/>
      <c r="EO107" s="181"/>
      <c r="EP107" s="181"/>
      <c r="EQ107" s="178"/>
      <c r="ER107" s="181"/>
      <c r="ES107" s="181"/>
      <c r="ET107" s="178"/>
      <c r="EU107" s="181"/>
      <c r="EV107" s="181"/>
      <c r="EW107" s="178"/>
      <c r="EX107" s="181"/>
      <c r="EY107" s="181"/>
      <c r="EZ107" s="178"/>
    </row>
    <row r="108" spans="5:156">
      <c r="E108" s="181"/>
      <c r="F108" s="178"/>
      <c r="G108" s="19"/>
      <c r="H108" s="19"/>
      <c r="I108" s="103"/>
      <c r="J108" s="19"/>
      <c r="K108" s="19"/>
      <c r="L108" s="103"/>
      <c r="M108" s="19"/>
      <c r="N108" s="19"/>
      <c r="O108" s="103"/>
      <c r="P108" s="19"/>
      <c r="Q108" s="19"/>
      <c r="R108" s="103"/>
      <c r="S108" s="19"/>
      <c r="T108" s="19"/>
      <c r="U108" s="103"/>
      <c r="V108" s="19"/>
      <c r="W108" s="19"/>
      <c r="X108" s="103"/>
      <c r="Y108" s="103"/>
      <c r="AA108" s="181"/>
      <c r="AB108" s="178"/>
      <c r="AC108" s="19"/>
      <c r="AD108" s="19"/>
      <c r="AE108" s="103"/>
      <c r="AF108" s="19"/>
      <c r="AG108" s="19"/>
      <c r="AH108" s="103"/>
      <c r="AI108" s="19"/>
      <c r="AJ108" s="19"/>
      <c r="AK108" s="103"/>
      <c r="AL108" s="19"/>
      <c r="AM108" s="19"/>
      <c r="AN108" s="103"/>
      <c r="AO108" s="19"/>
      <c r="AP108" s="19"/>
      <c r="AQ108" s="103"/>
      <c r="AR108" s="19"/>
      <c r="AS108" s="19"/>
      <c r="AT108" s="103"/>
      <c r="AU108" s="103"/>
      <c r="AW108" s="181"/>
      <c r="AX108" s="178"/>
      <c r="AY108" s="19"/>
      <c r="AZ108" s="19"/>
      <c r="BA108" s="103"/>
      <c r="BB108" s="19"/>
      <c r="BC108" s="19"/>
      <c r="BD108" s="103"/>
      <c r="BE108" s="19"/>
      <c r="BF108" s="19"/>
      <c r="BG108" s="103"/>
      <c r="BH108" s="19"/>
      <c r="BI108" s="19"/>
      <c r="BJ108" s="103"/>
      <c r="BK108" s="19"/>
      <c r="BL108" s="19"/>
      <c r="BM108" s="103"/>
      <c r="BN108" s="19"/>
      <c r="BO108" s="181"/>
      <c r="BP108" s="103"/>
      <c r="BQ108" s="103"/>
      <c r="BS108" s="181"/>
      <c r="BT108" s="178"/>
      <c r="BU108" s="19"/>
      <c r="BV108" s="19"/>
      <c r="BW108" s="103"/>
      <c r="BX108" s="19"/>
      <c r="BY108" s="19"/>
      <c r="BZ108" s="103"/>
      <c r="CA108" s="19"/>
      <c r="CB108" s="19"/>
      <c r="CC108" s="103"/>
      <c r="CD108" s="19"/>
      <c r="CE108" s="19"/>
      <c r="CF108" s="103"/>
      <c r="CG108" s="19"/>
      <c r="CH108" s="19"/>
      <c r="CI108" s="103"/>
      <c r="CJ108" s="19"/>
      <c r="CK108" s="19"/>
      <c r="CL108" s="103"/>
      <c r="CM108" s="103"/>
      <c r="CO108" s="181"/>
      <c r="CP108" s="178"/>
      <c r="CQ108" s="19"/>
      <c r="CR108" s="19"/>
      <c r="CS108" s="103"/>
      <c r="CT108" s="19"/>
      <c r="CU108" s="19"/>
      <c r="CV108" s="103"/>
      <c r="CW108" s="19"/>
      <c r="CX108" s="19"/>
      <c r="CY108" s="103"/>
      <c r="CZ108" s="19"/>
      <c r="DA108" s="19"/>
      <c r="DB108" s="103"/>
      <c r="DC108" s="19"/>
      <c r="DD108" s="19"/>
      <c r="DE108" s="103"/>
      <c r="DF108" s="19"/>
      <c r="DG108" s="19"/>
      <c r="DH108" s="103"/>
      <c r="DK108" s="181"/>
      <c r="DL108" s="178"/>
      <c r="DM108" s="19"/>
      <c r="DN108" s="19"/>
      <c r="DO108" s="103"/>
      <c r="DP108" s="19"/>
      <c r="DQ108" s="19"/>
      <c r="DR108" s="103"/>
      <c r="DS108" s="19"/>
      <c r="DT108" s="19"/>
      <c r="DU108" s="103"/>
      <c r="DV108" s="19"/>
      <c r="DW108" s="19"/>
      <c r="DX108" s="103"/>
      <c r="DY108" s="19"/>
      <c r="DZ108" s="19"/>
      <c r="EA108" s="103"/>
      <c r="EB108" s="19"/>
      <c r="EC108" s="19"/>
      <c r="ED108" s="103"/>
      <c r="EG108" s="181"/>
      <c r="EH108" s="178"/>
      <c r="EI108" s="19"/>
      <c r="EJ108" s="19"/>
      <c r="EK108" s="103"/>
      <c r="EL108" s="19"/>
      <c r="EM108" s="19"/>
      <c r="EN108" s="103"/>
      <c r="EO108" s="19"/>
      <c r="EP108" s="19"/>
      <c r="EQ108" s="103"/>
      <c r="ER108" s="19"/>
      <c r="ES108" s="19"/>
      <c r="ET108" s="103"/>
      <c r="EU108" s="19"/>
      <c r="EV108" s="19"/>
      <c r="EW108" s="103"/>
      <c r="EX108" s="19"/>
      <c r="EY108" s="19"/>
      <c r="EZ108" s="103"/>
    </row>
    <row r="109" spans="5:156">
      <c r="E109" s="179"/>
      <c r="F109" s="180"/>
      <c r="G109" s="181"/>
      <c r="H109" s="181"/>
      <c r="I109" s="178"/>
      <c r="J109" s="181"/>
      <c r="K109" s="181"/>
      <c r="L109" s="178"/>
      <c r="M109" s="181"/>
      <c r="N109" s="181"/>
      <c r="O109" s="178"/>
      <c r="P109" s="181"/>
      <c r="Q109" s="181"/>
      <c r="R109" s="178"/>
      <c r="S109" s="181"/>
      <c r="T109" s="181"/>
      <c r="U109" s="178"/>
      <c r="V109" s="181"/>
      <c r="W109" s="181"/>
      <c r="X109" s="178"/>
      <c r="Y109" s="178"/>
      <c r="AA109" s="179"/>
      <c r="AB109" s="180"/>
      <c r="AC109" s="181"/>
      <c r="AD109" s="181"/>
      <c r="AE109" s="178"/>
      <c r="AF109" s="181"/>
      <c r="AG109" s="181"/>
      <c r="AH109" s="178"/>
      <c r="AI109" s="181"/>
      <c r="AJ109" s="181"/>
      <c r="AK109" s="178"/>
      <c r="AL109" s="181"/>
      <c r="AM109" s="181"/>
      <c r="AN109" s="178"/>
      <c r="AO109" s="181"/>
      <c r="AP109" s="181"/>
      <c r="AQ109" s="178"/>
      <c r="AR109" s="181"/>
      <c r="AS109" s="181"/>
      <c r="AT109" s="178"/>
      <c r="AU109" s="178"/>
      <c r="AW109" s="179"/>
      <c r="AX109" s="180"/>
      <c r="AY109" s="181"/>
      <c r="AZ109" s="181"/>
      <c r="BA109" s="178"/>
      <c r="BB109" s="181"/>
      <c r="BC109" s="181"/>
      <c r="BD109" s="178"/>
      <c r="BE109" s="181"/>
      <c r="BF109" s="181"/>
      <c r="BG109" s="178"/>
      <c r="BH109" s="181"/>
      <c r="BI109" s="181"/>
      <c r="BJ109" s="178"/>
      <c r="BK109" s="181"/>
      <c r="BL109" s="181"/>
      <c r="BM109" s="178"/>
      <c r="BN109" s="181"/>
      <c r="BO109" s="179"/>
      <c r="BP109" s="178"/>
      <c r="BQ109" s="178"/>
      <c r="BS109" s="179"/>
      <c r="BT109" s="180"/>
      <c r="BU109" s="181"/>
      <c r="BV109" s="181"/>
      <c r="BW109" s="178"/>
      <c r="BX109" s="181"/>
      <c r="BY109" s="181"/>
      <c r="BZ109" s="178"/>
      <c r="CA109" s="181"/>
      <c r="CB109" s="181"/>
      <c r="CC109" s="178"/>
      <c r="CD109" s="181"/>
      <c r="CE109" s="181"/>
      <c r="CF109" s="178"/>
      <c r="CG109" s="181"/>
      <c r="CH109" s="181"/>
      <c r="CI109" s="178"/>
      <c r="CJ109" s="181"/>
      <c r="CK109" s="181"/>
      <c r="CL109" s="178"/>
      <c r="CM109" s="178"/>
      <c r="CO109" s="179"/>
      <c r="CP109" s="180"/>
      <c r="CQ109" s="181"/>
      <c r="CR109" s="181"/>
      <c r="CS109" s="178"/>
      <c r="CT109" s="181"/>
      <c r="CU109" s="181"/>
      <c r="CV109" s="178"/>
      <c r="CW109" s="181"/>
      <c r="CX109" s="181"/>
      <c r="CY109" s="178"/>
      <c r="CZ109" s="181"/>
      <c r="DA109" s="181"/>
      <c r="DB109" s="178"/>
      <c r="DC109" s="181"/>
      <c r="DD109" s="181"/>
      <c r="DE109" s="178"/>
      <c r="DF109" s="181"/>
      <c r="DG109" s="181"/>
      <c r="DH109" s="178"/>
      <c r="DK109" s="179"/>
      <c r="DL109" s="180"/>
      <c r="DM109" s="181"/>
      <c r="DN109" s="181"/>
      <c r="DO109" s="178"/>
      <c r="DP109" s="181"/>
      <c r="DQ109" s="181"/>
      <c r="DR109" s="178"/>
      <c r="DS109" s="181"/>
      <c r="DT109" s="181"/>
      <c r="DU109" s="178"/>
      <c r="DV109" s="181"/>
      <c r="DW109" s="181"/>
      <c r="DX109" s="178"/>
      <c r="DY109" s="181"/>
      <c r="DZ109" s="181"/>
      <c r="EA109" s="178"/>
      <c r="EB109" s="181"/>
      <c r="EC109" s="181"/>
      <c r="ED109" s="178"/>
      <c r="EG109" s="179"/>
      <c r="EH109" s="180"/>
      <c r="EI109" s="181"/>
      <c r="EJ109" s="181"/>
      <c r="EK109" s="178"/>
      <c r="EL109" s="181"/>
      <c r="EM109" s="181"/>
      <c r="EN109" s="178"/>
      <c r="EO109" s="181"/>
      <c r="EP109" s="181"/>
      <c r="EQ109" s="178"/>
      <c r="ER109" s="181"/>
      <c r="ES109" s="181"/>
      <c r="ET109" s="178"/>
      <c r="EU109" s="181"/>
      <c r="EV109" s="181"/>
      <c r="EW109" s="178"/>
      <c r="EX109" s="181"/>
      <c r="EY109" s="181"/>
      <c r="EZ109" s="178"/>
    </row>
    <row r="110" spans="5:156">
      <c r="E110" s="181"/>
      <c r="F110" s="178"/>
      <c r="G110" s="19"/>
      <c r="H110" s="19"/>
      <c r="I110" s="103"/>
      <c r="J110" s="19"/>
      <c r="K110" s="19"/>
      <c r="L110" s="103"/>
      <c r="M110" s="19"/>
      <c r="N110" s="19"/>
      <c r="O110" s="103"/>
      <c r="P110" s="19"/>
      <c r="Q110" s="19"/>
      <c r="R110" s="103"/>
      <c r="S110" s="19"/>
      <c r="T110" s="19"/>
      <c r="U110" s="103"/>
      <c r="V110" s="19"/>
      <c r="W110" s="19"/>
      <c r="X110" s="103"/>
      <c r="Y110" s="103"/>
      <c r="AA110" s="181"/>
      <c r="AB110" s="178"/>
      <c r="AC110" s="19"/>
      <c r="AD110" s="19"/>
      <c r="AE110" s="103"/>
      <c r="AF110" s="19"/>
      <c r="AG110" s="19"/>
      <c r="AH110" s="103"/>
      <c r="AI110" s="19"/>
      <c r="AJ110" s="19"/>
      <c r="AK110" s="103"/>
      <c r="AL110" s="19"/>
      <c r="AM110" s="19"/>
      <c r="AN110" s="103"/>
      <c r="AO110" s="19"/>
      <c r="AP110" s="19"/>
      <c r="AQ110" s="103"/>
      <c r="AR110" s="19"/>
      <c r="AS110" s="19"/>
      <c r="AT110" s="103"/>
      <c r="AU110" s="103"/>
      <c r="AW110" s="181"/>
      <c r="AX110" s="178"/>
      <c r="AY110" s="19"/>
      <c r="AZ110" s="19"/>
      <c r="BA110" s="103"/>
      <c r="BB110" s="19"/>
      <c r="BC110" s="19"/>
      <c r="BD110" s="103"/>
      <c r="BE110" s="19"/>
      <c r="BF110" s="19"/>
      <c r="BG110" s="103"/>
      <c r="BH110" s="19"/>
      <c r="BI110" s="19"/>
      <c r="BJ110" s="103"/>
      <c r="BK110" s="19"/>
      <c r="BL110" s="19"/>
      <c r="BM110" s="103"/>
      <c r="BN110" s="19"/>
      <c r="BO110" s="181"/>
      <c r="BP110" s="103"/>
      <c r="BQ110" s="103"/>
      <c r="BS110" s="181"/>
      <c r="BT110" s="178"/>
      <c r="BU110" s="19"/>
      <c r="BV110" s="19"/>
      <c r="BW110" s="103"/>
      <c r="BX110" s="19"/>
      <c r="BY110" s="19"/>
      <c r="BZ110" s="103"/>
      <c r="CA110" s="19"/>
      <c r="CB110" s="19"/>
      <c r="CC110" s="103"/>
      <c r="CD110" s="19"/>
      <c r="CE110" s="19"/>
      <c r="CF110" s="103"/>
      <c r="CG110" s="19"/>
      <c r="CH110" s="19"/>
      <c r="CI110" s="103"/>
      <c r="CJ110" s="19"/>
      <c r="CK110" s="19"/>
      <c r="CL110" s="103"/>
      <c r="CM110" s="103"/>
      <c r="CO110" s="181"/>
      <c r="CP110" s="178"/>
      <c r="CQ110" s="19"/>
      <c r="CR110" s="19"/>
      <c r="CS110" s="103"/>
      <c r="CT110" s="19"/>
      <c r="CU110" s="19"/>
      <c r="CV110" s="103"/>
      <c r="CW110" s="19"/>
      <c r="CX110" s="19"/>
      <c r="CY110" s="103"/>
      <c r="CZ110" s="19"/>
      <c r="DA110" s="19"/>
      <c r="DB110" s="103"/>
      <c r="DC110" s="19"/>
      <c r="DD110" s="19"/>
      <c r="DE110" s="103"/>
      <c r="DF110" s="19"/>
      <c r="DG110" s="19"/>
      <c r="DH110" s="103"/>
      <c r="DK110" s="181"/>
      <c r="DL110" s="178"/>
      <c r="DM110" s="19"/>
      <c r="DN110" s="19"/>
      <c r="DO110" s="103"/>
      <c r="DP110" s="19"/>
      <c r="DQ110" s="19"/>
      <c r="DR110" s="103"/>
      <c r="DS110" s="19"/>
      <c r="DT110" s="19"/>
      <c r="DU110" s="103"/>
      <c r="DV110" s="19"/>
      <c r="DW110" s="19"/>
      <c r="DX110" s="103"/>
      <c r="DY110" s="19"/>
      <c r="DZ110" s="19"/>
      <c r="EA110" s="103"/>
      <c r="EB110" s="19"/>
      <c r="EC110" s="19"/>
      <c r="ED110" s="103"/>
      <c r="EG110" s="181"/>
      <c r="EH110" s="178"/>
      <c r="EI110" s="19"/>
      <c r="EJ110" s="19"/>
      <c r="EK110" s="103"/>
      <c r="EL110" s="19"/>
      <c r="EM110" s="19"/>
      <c r="EN110" s="103"/>
      <c r="EO110" s="19"/>
      <c r="EP110" s="19"/>
      <c r="EQ110" s="103"/>
      <c r="ER110" s="19"/>
      <c r="ES110" s="19"/>
      <c r="ET110" s="103"/>
      <c r="EU110" s="19"/>
      <c r="EV110" s="19"/>
      <c r="EW110" s="103"/>
      <c r="EX110" s="19"/>
      <c r="EY110" s="19"/>
      <c r="EZ110" s="103"/>
    </row>
    <row r="111" spans="5:156">
      <c r="E111" s="179"/>
      <c r="F111" s="180"/>
      <c r="G111" s="181"/>
      <c r="H111" s="181"/>
      <c r="I111" s="178"/>
      <c r="J111" s="181"/>
      <c r="K111" s="181"/>
      <c r="L111" s="178"/>
      <c r="M111" s="181"/>
      <c r="N111" s="181"/>
      <c r="O111" s="178"/>
      <c r="P111" s="181"/>
      <c r="Q111" s="181"/>
      <c r="R111" s="178"/>
      <c r="S111" s="181"/>
      <c r="T111" s="181"/>
      <c r="U111" s="178"/>
      <c r="V111" s="181"/>
      <c r="W111" s="181"/>
      <c r="X111" s="178"/>
      <c r="Y111" s="178"/>
      <c r="AA111" s="179"/>
      <c r="AB111" s="180"/>
      <c r="AC111" s="181"/>
      <c r="AD111" s="181"/>
      <c r="AE111" s="178"/>
      <c r="AF111" s="181"/>
      <c r="AG111" s="181"/>
      <c r="AH111" s="178"/>
      <c r="AI111" s="181"/>
      <c r="AJ111" s="181"/>
      <c r="AK111" s="178"/>
      <c r="AL111" s="181"/>
      <c r="AM111" s="181"/>
      <c r="AN111" s="178"/>
      <c r="AO111" s="181"/>
      <c r="AP111" s="181"/>
      <c r="AQ111" s="178"/>
      <c r="AR111" s="181"/>
      <c r="AS111" s="181"/>
      <c r="AT111" s="178"/>
      <c r="AU111" s="178"/>
      <c r="AW111" s="179"/>
      <c r="AX111" s="180"/>
      <c r="AY111" s="181"/>
      <c r="AZ111" s="181"/>
      <c r="BA111" s="178"/>
      <c r="BB111" s="181"/>
      <c r="BC111" s="181"/>
      <c r="BD111" s="178"/>
      <c r="BE111" s="181"/>
      <c r="BF111" s="181"/>
      <c r="BG111" s="178"/>
      <c r="BH111" s="181"/>
      <c r="BI111" s="181"/>
      <c r="BJ111" s="178"/>
      <c r="BK111" s="181"/>
      <c r="BL111" s="181"/>
      <c r="BM111" s="178"/>
      <c r="BN111" s="181"/>
      <c r="BO111" s="179"/>
      <c r="BP111" s="178"/>
      <c r="BQ111" s="178"/>
      <c r="BS111" s="179"/>
      <c r="BT111" s="180"/>
      <c r="BU111" s="181"/>
      <c r="BV111" s="181"/>
      <c r="BW111" s="178"/>
      <c r="BX111" s="181"/>
      <c r="BY111" s="181"/>
      <c r="BZ111" s="178"/>
      <c r="CA111" s="181"/>
      <c r="CB111" s="181"/>
      <c r="CC111" s="178"/>
      <c r="CD111" s="181"/>
      <c r="CE111" s="181"/>
      <c r="CF111" s="178"/>
      <c r="CG111" s="181"/>
      <c r="CH111" s="181"/>
      <c r="CI111" s="178"/>
      <c r="CJ111" s="181"/>
      <c r="CK111" s="181"/>
      <c r="CL111" s="178"/>
      <c r="CM111" s="178"/>
      <c r="CO111" s="179"/>
      <c r="CP111" s="180"/>
      <c r="CQ111" s="181"/>
      <c r="CR111" s="181"/>
      <c r="CS111" s="178"/>
      <c r="CT111" s="181"/>
      <c r="CU111" s="181"/>
      <c r="CV111" s="178"/>
      <c r="CW111" s="181"/>
      <c r="CX111" s="181"/>
      <c r="CY111" s="178"/>
      <c r="CZ111" s="181"/>
      <c r="DA111" s="181"/>
      <c r="DB111" s="178"/>
      <c r="DC111" s="181"/>
      <c r="DD111" s="181"/>
      <c r="DE111" s="178"/>
      <c r="DF111" s="181"/>
      <c r="DG111" s="181"/>
      <c r="DH111" s="178"/>
      <c r="DK111" s="179"/>
      <c r="DL111" s="180"/>
      <c r="DM111" s="181"/>
      <c r="DN111" s="181"/>
      <c r="DO111" s="178"/>
      <c r="DP111" s="181"/>
      <c r="DQ111" s="181"/>
      <c r="DR111" s="178"/>
      <c r="DS111" s="181"/>
      <c r="DT111" s="181"/>
      <c r="DU111" s="178"/>
      <c r="DV111" s="181"/>
      <c r="DW111" s="181"/>
      <c r="DX111" s="178"/>
      <c r="DY111" s="181"/>
      <c r="DZ111" s="181"/>
      <c r="EA111" s="178"/>
      <c r="EB111" s="181"/>
      <c r="EC111" s="181"/>
      <c r="ED111" s="178"/>
      <c r="EG111" s="179"/>
      <c r="EH111" s="180"/>
      <c r="EI111" s="181"/>
      <c r="EJ111" s="181"/>
      <c r="EK111" s="178"/>
      <c r="EL111" s="181"/>
      <c r="EM111" s="181"/>
      <c r="EN111" s="178"/>
      <c r="EO111" s="181"/>
      <c r="EP111" s="181"/>
      <c r="EQ111" s="178"/>
      <c r="ER111" s="181"/>
      <c r="ES111" s="181"/>
      <c r="ET111" s="178"/>
      <c r="EU111" s="181"/>
      <c r="EV111" s="181"/>
      <c r="EW111" s="178"/>
      <c r="EX111" s="181"/>
      <c r="EY111" s="181"/>
      <c r="EZ111" s="178"/>
    </row>
    <row r="112" spans="5:156">
      <c r="E112" s="181"/>
      <c r="F112" s="178"/>
      <c r="G112" s="19"/>
      <c r="H112" s="19"/>
      <c r="I112" s="103"/>
      <c r="J112" s="19"/>
      <c r="K112" s="19"/>
      <c r="L112" s="103"/>
      <c r="M112" s="19"/>
      <c r="N112" s="19"/>
      <c r="O112" s="103"/>
      <c r="P112" s="19"/>
      <c r="Q112" s="19"/>
      <c r="R112" s="103"/>
      <c r="S112" s="19"/>
      <c r="T112" s="19"/>
      <c r="U112" s="103"/>
      <c r="V112" s="19"/>
      <c r="W112" s="19"/>
      <c r="X112" s="103"/>
      <c r="Y112" s="103"/>
      <c r="AA112" s="181"/>
      <c r="AB112" s="178"/>
      <c r="AC112" s="19"/>
      <c r="AD112" s="19"/>
      <c r="AE112" s="103"/>
      <c r="AF112" s="19"/>
      <c r="AG112" s="19"/>
      <c r="AH112" s="103"/>
      <c r="AI112" s="19"/>
      <c r="AJ112" s="19"/>
      <c r="AK112" s="103"/>
      <c r="AL112" s="19"/>
      <c r="AM112" s="19"/>
      <c r="AN112" s="103"/>
      <c r="AO112" s="19"/>
      <c r="AP112" s="19"/>
      <c r="AQ112" s="103"/>
      <c r="AR112" s="19"/>
      <c r="AS112" s="19"/>
      <c r="AT112" s="103"/>
      <c r="AU112" s="103"/>
      <c r="AW112" s="181"/>
      <c r="AX112" s="178"/>
      <c r="AY112" s="19"/>
      <c r="AZ112" s="19"/>
      <c r="BA112" s="103"/>
      <c r="BB112" s="19"/>
      <c r="BC112" s="19"/>
      <c r="BD112" s="103"/>
      <c r="BE112" s="19"/>
      <c r="BF112" s="19"/>
      <c r="BG112" s="103"/>
      <c r="BH112" s="19"/>
      <c r="BI112" s="19"/>
      <c r="BJ112" s="103"/>
      <c r="BK112" s="19"/>
      <c r="BL112" s="19"/>
      <c r="BM112" s="103"/>
      <c r="BN112" s="19"/>
      <c r="BO112" s="181"/>
      <c r="BP112" s="103"/>
      <c r="BQ112" s="103"/>
      <c r="BS112" s="181"/>
      <c r="BT112" s="178"/>
      <c r="BU112" s="19"/>
      <c r="BV112" s="19"/>
      <c r="BW112" s="103"/>
      <c r="BX112" s="19"/>
      <c r="BY112" s="19"/>
      <c r="BZ112" s="103"/>
      <c r="CA112" s="19"/>
      <c r="CB112" s="19"/>
      <c r="CC112" s="103"/>
      <c r="CD112" s="19"/>
      <c r="CE112" s="19"/>
      <c r="CF112" s="103"/>
      <c r="CG112" s="19"/>
      <c r="CH112" s="19"/>
      <c r="CI112" s="103"/>
      <c r="CJ112" s="19"/>
      <c r="CK112" s="19"/>
      <c r="CL112" s="103"/>
      <c r="CM112" s="103"/>
      <c r="CO112" s="181"/>
      <c r="CP112" s="178"/>
      <c r="CQ112" s="19"/>
      <c r="CR112" s="19"/>
      <c r="CS112" s="103"/>
      <c r="CT112" s="19"/>
      <c r="CU112" s="19"/>
      <c r="CV112" s="103"/>
      <c r="CW112" s="19"/>
      <c r="CX112" s="19"/>
      <c r="CY112" s="103"/>
      <c r="CZ112" s="19"/>
      <c r="DA112" s="19"/>
      <c r="DB112" s="103"/>
      <c r="DC112" s="19"/>
      <c r="DD112" s="19"/>
      <c r="DE112" s="103"/>
      <c r="DF112" s="19"/>
      <c r="DG112" s="19"/>
      <c r="DH112" s="103"/>
      <c r="DK112" s="181"/>
      <c r="DL112" s="178"/>
      <c r="DM112" s="19"/>
      <c r="DN112" s="19"/>
      <c r="DO112" s="103"/>
      <c r="DP112" s="19"/>
      <c r="DQ112" s="19"/>
      <c r="DR112" s="103"/>
      <c r="DS112" s="19"/>
      <c r="DT112" s="19"/>
      <c r="DU112" s="103"/>
      <c r="DV112" s="19"/>
      <c r="DW112" s="19"/>
      <c r="DX112" s="103"/>
      <c r="DY112" s="19"/>
      <c r="DZ112" s="19"/>
      <c r="EA112" s="103"/>
      <c r="EB112" s="19"/>
      <c r="EC112" s="19"/>
      <c r="ED112" s="103"/>
      <c r="EG112" s="181"/>
      <c r="EH112" s="178"/>
      <c r="EI112" s="19"/>
      <c r="EJ112" s="19"/>
      <c r="EK112" s="103"/>
      <c r="EL112" s="19"/>
      <c r="EM112" s="19"/>
      <c r="EN112" s="103"/>
      <c r="EO112" s="19"/>
      <c r="EP112" s="19"/>
      <c r="EQ112" s="103"/>
      <c r="ER112" s="19"/>
      <c r="ES112" s="19"/>
      <c r="ET112" s="103"/>
      <c r="EU112" s="19"/>
      <c r="EV112" s="19"/>
      <c r="EW112" s="103"/>
      <c r="EX112" s="19"/>
      <c r="EY112" s="19"/>
      <c r="EZ112" s="103"/>
    </row>
    <row r="113" spans="5:156">
      <c r="E113" s="179"/>
      <c r="F113" s="180"/>
      <c r="G113" s="181"/>
      <c r="H113" s="181"/>
      <c r="I113" s="178"/>
      <c r="J113" s="181"/>
      <c r="K113" s="181"/>
      <c r="L113" s="178"/>
      <c r="M113" s="181"/>
      <c r="N113" s="181"/>
      <c r="O113" s="178"/>
      <c r="P113" s="181"/>
      <c r="Q113" s="181"/>
      <c r="R113" s="178"/>
      <c r="S113" s="181"/>
      <c r="T113" s="181"/>
      <c r="U113" s="178"/>
      <c r="V113" s="181"/>
      <c r="W113" s="181"/>
      <c r="X113" s="178"/>
      <c r="Y113" s="178"/>
      <c r="AA113" s="179"/>
      <c r="AB113" s="180"/>
      <c r="AC113" s="181"/>
      <c r="AD113" s="181"/>
      <c r="AE113" s="178"/>
      <c r="AF113" s="181"/>
      <c r="AG113" s="181"/>
      <c r="AH113" s="178"/>
      <c r="AI113" s="181"/>
      <c r="AJ113" s="181"/>
      <c r="AK113" s="178"/>
      <c r="AL113" s="181"/>
      <c r="AM113" s="181"/>
      <c r="AN113" s="178"/>
      <c r="AO113" s="181"/>
      <c r="AP113" s="181"/>
      <c r="AQ113" s="178"/>
      <c r="AR113" s="181"/>
      <c r="AS113" s="181"/>
      <c r="AT113" s="178"/>
      <c r="AU113" s="178"/>
      <c r="AW113" s="179"/>
      <c r="AX113" s="180"/>
      <c r="AY113" s="181"/>
      <c r="AZ113" s="181"/>
      <c r="BA113" s="178"/>
      <c r="BB113" s="181"/>
      <c r="BC113" s="181"/>
      <c r="BD113" s="178"/>
      <c r="BE113" s="181"/>
      <c r="BF113" s="181"/>
      <c r="BG113" s="178"/>
      <c r="BH113" s="181"/>
      <c r="BI113" s="181"/>
      <c r="BJ113" s="178"/>
      <c r="BK113" s="181"/>
      <c r="BL113" s="181"/>
      <c r="BM113" s="178"/>
      <c r="BN113" s="181"/>
      <c r="BO113" s="179"/>
      <c r="BP113" s="178"/>
      <c r="BQ113" s="178"/>
      <c r="BS113" s="179"/>
      <c r="BT113" s="180"/>
      <c r="BU113" s="181"/>
      <c r="BV113" s="181"/>
      <c r="BW113" s="178"/>
      <c r="BX113" s="181"/>
      <c r="BY113" s="181"/>
      <c r="BZ113" s="178"/>
      <c r="CA113" s="181"/>
      <c r="CB113" s="181"/>
      <c r="CC113" s="178"/>
      <c r="CD113" s="181"/>
      <c r="CE113" s="181"/>
      <c r="CF113" s="178"/>
      <c r="CG113" s="181"/>
      <c r="CH113" s="181"/>
      <c r="CI113" s="178"/>
      <c r="CJ113" s="181"/>
      <c r="CK113" s="181"/>
      <c r="CL113" s="178"/>
      <c r="CM113" s="178"/>
      <c r="CO113" s="179"/>
      <c r="CP113" s="180"/>
      <c r="CQ113" s="181"/>
      <c r="CR113" s="181"/>
      <c r="CS113" s="178"/>
      <c r="CT113" s="181"/>
      <c r="CU113" s="181"/>
      <c r="CV113" s="178"/>
      <c r="CW113" s="181"/>
      <c r="CX113" s="181"/>
      <c r="CY113" s="178"/>
      <c r="CZ113" s="181"/>
      <c r="DA113" s="181"/>
      <c r="DB113" s="178"/>
      <c r="DC113" s="181"/>
      <c r="DD113" s="181"/>
      <c r="DE113" s="178"/>
      <c r="DF113" s="181"/>
      <c r="DG113" s="181"/>
      <c r="DH113" s="178"/>
      <c r="DK113" s="179"/>
      <c r="DL113" s="180"/>
      <c r="DM113" s="181"/>
      <c r="DN113" s="181"/>
      <c r="DO113" s="178"/>
      <c r="DP113" s="181"/>
      <c r="DQ113" s="181"/>
      <c r="DR113" s="178"/>
      <c r="DS113" s="181"/>
      <c r="DT113" s="181"/>
      <c r="DU113" s="178"/>
      <c r="DV113" s="181"/>
      <c r="DW113" s="181"/>
      <c r="DX113" s="178"/>
      <c r="DY113" s="181"/>
      <c r="DZ113" s="181"/>
      <c r="EA113" s="178"/>
      <c r="EB113" s="181"/>
      <c r="EC113" s="181"/>
      <c r="ED113" s="178"/>
      <c r="EG113" s="179"/>
      <c r="EH113" s="180"/>
      <c r="EI113" s="181"/>
      <c r="EJ113" s="181"/>
      <c r="EK113" s="178"/>
      <c r="EL113" s="181"/>
      <c r="EM113" s="181"/>
      <c r="EN113" s="178"/>
      <c r="EO113" s="181"/>
      <c r="EP113" s="181"/>
      <c r="EQ113" s="178"/>
      <c r="ER113" s="181"/>
      <c r="ES113" s="181"/>
      <c r="ET113" s="178"/>
      <c r="EU113" s="181"/>
      <c r="EV113" s="181"/>
      <c r="EW113" s="178"/>
      <c r="EX113" s="181"/>
      <c r="EY113" s="181"/>
      <c r="EZ113" s="178"/>
    </row>
    <row r="114" spans="5:156">
      <c r="E114" s="181"/>
      <c r="F114" s="178"/>
      <c r="G114" s="19"/>
      <c r="H114" s="19"/>
      <c r="I114" s="103"/>
      <c r="J114" s="19"/>
      <c r="K114" s="19"/>
      <c r="L114" s="103"/>
      <c r="M114" s="19"/>
      <c r="N114" s="19"/>
      <c r="O114" s="103"/>
      <c r="P114" s="19"/>
      <c r="Q114" s="19"/>
      <c r="R114" s="103"/>
      <c r="S114" s="19"/>
      <c r="T114" s="19"/>
      <c r="U114" s="103"/>
      <c r="V114" s="19"/>
      <c r="W114" s="19"/>
      <c r="X114" s="103"/>
      <c r="Y114" s="103"/>
      <c r="AA114" s="181"/>
      <c r="AB114" s="178"/>
      <c r="AC114" s="19"/>
      <c r="AD114" s="19"/>
      <c r="AE114" s="103"/>
      <c r="AF114" s="19"/>
      <c r="AG114" s="19"/>
      <c r="AH114" s="103"/>
      <c r="AI114" s="19"/>
      <c r="AJ114" s="19"/>
      <c r="AK114" s="103"/>
      <c r="AL114" s="19"/>
      <c r="AM114" s="19"/>
      <c r="AN114" s="103"/>
      <c r="AO114" s="19"/>
      <c r="AP114" s="19"/>
      <c r="AQ114" s="103"/>
      <c r="AR114" s="19"/>
      <c r="AS114" s="19"/>
      <c r="AT114" s="103"/>
      <c r="AU114" s="103"/>
      <c r="AW114" s="181"/>
      <c r="AX114" s="178"/>
      <c r="AY114" s="19"/>
      <c r="AZ114" s="19"/>
      <c r="BA114" s="103"/>
      <c r="BB114" s="19"/>
      <c r="BC114" s="19"/>
      <c r="BD114" s="103"/>
      <c r="BE114" s="19"/>
      <c r="BF114" s="19"/>
      <c r="BG114" s="103"/>
      <c r="BH114" s="19"/>
      <c r="BI114" s="19"/>
      <c r="BJ114" s="103"/>
      <c r="BK114" s="19"/>
      <c r="BL114" s="19"/>
      <c r="BM114" s="103"/>
      <c r="BN114" s="19"/>
      <c r="BO114" s="181"/>
      <c r="BP114" s="103"/>
      <c r="BQ114" s="103"/>
      <c r="BS114" s="181"/>
      <c r="BT114" s="178"/>
      <c r="BU114" s="19"/>
      <c r="BV114" s="19"/>
      <c r="BW114" s="103"/>
      <c r="BX114" s="19"/>
      <c r="BY114" s="19"/>
      <c r="BZ114" s="103"/>
      <c r="CA114" s="19"/>
      <c r="CB114" s="19"/>
      <c r="CC114" s="103"/>
      <c r="CD114" s="19"/>
      <c r="CE114" s="19"/>
      <c r="CF114" s="103"/>
      <c r="CG114" s="19"/>
      <c r="CH114" s="19"/>
      <c r="CI114" s="103"/>
      <c r="CJ114" s="19"/>
      <c r="CK114" s="19"/>
      <c r="CL114" s="103"/>
      <c r="CM114" s="103"/>
      <c r="CO114" s="181"/>
      <c r="CP114" s="178"/>
      <c r="CQ114" s="19"/>
      <c r="CR114" s="19"/>
      <c r="CS114" s="103"/>
      <c r="CT114" s="19"/>
      <c r="CU114" s="19"/>
      <c r="CV114" s="103"/>
      <c r="CW114" s="19"/>
      <c r="CX114" s="19"/>
      <c r="CY114" s="103"/>
      <c r="CZ114" s="19"/>
      <c r="DA114" s="19"/>
      <c r="DB114" s="103"/>
      <c r="DC114" s="19"/>
      <c r="DD114" s="19"/>
      <c r="DE114" s="103"/>
      <c r="DF114" s="19"/>
      <c r="DG114" s="19"/>
      <c r="DH114" s="103"/>
      <c r="DK114" s="181"/>
      <c r="DL114" s="178"/>
      <c r="DM114" s="19"/>
      <c r="DN114" s="19"/>
      <c r="DO114" s="103"/>
      <c r="DP114" s="19"/>
      <c r="DQ114" s="19"/>
      <c r="DR114" s="103"/>
      <c r="DS114" s="19"/>
      <c r="DT114" s="19"/>
      <c r="DU114" s="103"/>
      <c r="DV114" s="19"/>
      <c r="DW114" s="19"/>
      <c r="DX114" s="103"/>
      <c r="DY114" s="19"/>
      <c r="DZ114" s="19"/>
      <c r="EA114" s="103"/>
      <c r="EB114" s="19"/>
      <c r="EC114" s="19"/>
      <c r="ED114" s="103"/>
      <c r="EG114" s="181"/>
      <c r="EH114" s="178"/>
      <c r="EI114" s="19"/>
      <c r="EJ114" s="19"/>
      <c r="EK114" s="103"/>
      <c r="EL114" s="19"/>
      <c r="EM114" s="19"/>
      <c r="EN114" s="103"/>
      <c r="EO114" s="19"/>
      <c r="EP114" s="19"/>
      <c r="EQ114" s="103"/>
      <c r="ER114" s="19"/>
      <c r="ES114" s="19"/>
      <c r="ET114" s="103"/>
      <c r="EU114" s="19"/>
      <c r="EV114" s="19"/>
      <c r="EW114" s="103"/>
      <c r="EX114" s="19"/>
      <c r="EY114" s="19"/>
      <c r="EZ114" s="103"/>
    </row>
    <row r="115" spans="5:156">
      <c r="E115" s="179"/>
      <c r="F115" s="180"/>
      <c r="G115" s="181"/>
      <c r="H115" s="181"/>
      <c r="I115" s="178"/>
      <c r="J115" s="181"/>
      <c r="K115" s="181"/>
      <c r="L115" s="178"/>
      <c r="M115" s="181"/>
      <c r="N115" s="181"/>
      <c r="O115" s="178"/>
      <c r="P115" s="181"/>
      <c r="Q115" s="181"/>
      <c r="R115" s="178"/>
      <c r="S115" s="181"/>
      <c r="T115" s="181"/>
      <c r="U115" s="178"/>
      <c r="V115" s="181"/>
      <c r="W115" s="181"/>
      <c r="X115" s="178"/>
      <c r="Y115" s="178"/>
      <c r="AA115" s="179"/>
      <c r="AB115" s="180"/>
      <c r="AC115" s="181"/>
      <c r="AD115" s="181"/>
      <c r="AE115" s="178"/>
      <c r="AF115" s="181"/>
      <c r="AG115" s="181"/>
      <c r="AH115" s="178"/>
      <c r="AI115" s="181"/>
      <c r="AJ115" s="181"/>
      <c r="AK115" s="178"/>
      <c r="AL115" s="181"/>
      <c r="AM115" s="181"/>
      <c r="AN115" s="178"/>
      <c r="AO115" s="181"/>
      <c r="AP115" s="181"/>
      <c r="AQ115" s="178"/>
      <c r="AR115" s="181"/>
      <c r="AS115" s="181"/>
      <c r="AT115" s="178"/>
      <c r="AU115" s="178"/>
      <c r="AW115" s="179"/>
      <c r="AX115" s="180"/>
      <c r="AY115" s="181"/>
      <c r="AZ115" s="181"/>
      <c r="BA115" s="178"/>
      <c r="BB115" s="181"/>
      <c r="BC115" s="181"/>
      <c r="BD115" s="178"/>
      <c r="BE115" s="181"/>
      <c r="BF115" s="181"/>
      <c r="BG115" s="178"/>
      <c r="BH115" s="181"/>
      <c r="BI115" s="181"/>
      <c r="BJ115" s="178"/>
      <c r="BK115" s="181"/>
      <c r="BL115" s="181"/>
      <c r="BM115" s="178"/>
      <c r="BN115" s="181"/>
      <c r="BO115" s="179"/>
      <c r="BP115" s="178"/>
      <c r="BQ115" s="178"/>
      <c r="BS115" s="179"/>
      <c r="BT115" s="180"/>
      <c r="BU115" s="181"/>
      <c r="BV115" s="181"/>
      <c r="BW115" s="178"/>
      <c r="BX115" s="181"/>
      <c r="BY115" s="181"/>
      <c r="BZ115" s="178"/>
      <c r="CA115" s="181"/>
      <c r="CB115" s="181"/>
      <c r="CC115" s="178"/>
      <c r="CD115" s="181"/>
      <c r="CE115" s="181"/>
      <c r="CF115" s="178"/>
      <c r="CG115" s="181"/>
      <c r="CH115" s="181"/>
      <c r="CI115" s="178"/>
      <c r="CJ115" s="181"/>
      <c r="CK115" s="181"/>
      <c r="CL115" s="178"/>
      <c r="CM115" s="178"/>
      <c r="CO115" s="179"/>
      <c r="CP115" s="180"/>
      <c r="CQ115" s="181"/>
      <c r="CR115" s="181"/>
      <c r="CS115" s="178"/>
      <c r="CT115" s="181"/>
      <c r="CU115" s="181"/>
      <c r="CV115" s="178"/>
      <c r="CW115" s="181"/>
      <c r="CX115" s="181"/>
      <c r="CY115" s="178"/>
      <c r="CZ115" s="181"/>
      <c r="DA115" s="181"/>
      <c r="DB115" s="178"/>
      <c r="DC115" s="181"/>
      <c r="DD115" s="181"/>
      <c r="DE115" s="178"/>
      <c r="DF115" s="181"/>
      <c r="DG115" s="181"/>
      <c r="DH115" s="178"/>
      <c r="DK115" s="179"/>
      <c r="DL115" s="180"/>
      <c r="DM115" s="181"/>
      <c r="DN115" s="181"/>
      <c r="DO115" s="178"/>
      <c r="DP115" s="181"/>
      <c r="DQ115" s="181"/>
      <c r="DR115" s="178"/>
      <c r="DS115" s="181"/>
      <c r="DT115" s="181"/>
      <c r="DU115" s="178"/>
      <c r="DV115" s="181"/>
      <c r="DW115" s="181"/>
      <c r="DX115" s="178"/>
      <c r="DY115" s="181"/>
      <c r="DZ115" s="181"/>
      <c r="EA115" s="178"/>
      <c r="EB115" s="181"/>
      <c r="EC115" s="181"/>
      <c r="ED115" s="178"/>
      <c r="EG115" s="179"/>
      <c r="EH115" s="180"/>
      <c r="EI115" s="181"/>
      <c r="EJ115" s="181"/>
      <c r="EK115" s="178"/>
      <c r="EL115" s="181"/>
      <c r="EM115" s="181"/>
      <c r="EN115" s="178"/>
      <c r="EO115" s="181"/>
      <c r="EP115" s="181"/>
      <c r="EQ115" s="178"/>
      <c r="ER115" s="181"/>
      <c r="ES115" s="181"/>
      <c r="ET115" s="178"/>
      <c r="EU115" s="181"/>
      <c r="EV115" s="181"/>
      <c r="EW115" s="178"/>
      <c r="EX115" s="181"/>
      <c r="EY115" s="181"/>
      <c r="EZ115" s="178"/>
    </row>
    <row r="116" spans="5:156">
      <c r="E116" s="181"/>
      <c r="F116" s="178"/>
      <c r="G116" s="19"/>
      <c r="H116" s="19"/>
      <c r="I116" s="103"/>
      <c r="J116" s="19"/>
      <c r="K116" s="19"/>
      <c r="L116" s="103"/>
      <c r="M116" s="19"/>
      <c r="N116" s="19"/>
      <c r="O116" s="103"/>
      <c r="P116" s="19"/>
      <c r="Q116" s="19"/>
      <c r="R116" s="103"/>
      <c r="S116" s="19"/>
      <c r="T116" s="19"/>
      <c r="U116" s="103"/>
      <c r="V116" s="19"/>
      <c r="W116" s="19"/>
      <c r="X116" s="103"/>
      <c r="Y116" s="103"/>
      <c r="AA116" s="181"/>
      <c r="AB116" s="178"/>
      <c r="AC116" s="19"/>
      <c r="AD116" s="19"/>
      <c r="AE116" s="103"/>
      <c r="AF116" s="19"/>
      <c r="AG116" s="19"/>
      <c r="AH116" s="103"/>
      <c r="AI116" s="19"/>
      <c r="AJ116" s="19"/>
      <c r="AK116" s="103"/>
      <c r="AL116" s="19"/>
      <c r="AM116" s="19"/>
      <c r="AN116" s="103"/>
      <c r="AO116" s="19"/>
      <c r="AP116" s="19"/>
      <c r="AQ116" s="103"/>
      <c r="AR116" s="19"/>
      <c r="AS116" s="19"/>
      <c r="AT116" s="103"/>
      <c r="AU116" s="103"/>
      <c r="AW116" s="181"/>
      <c r="AX116" s="178"/>
      <c r="AY116" s="19"/>
      <c r="AZ116" s="19"/>
      <c r="BA116" s="103"/>
      <c r="BB116" s="19"/>
      <c r="BC116" s="19"/>
      <c r="BD116" s="103"/>
      <c r="BE116" s="19"/>
      <c r="BF116" s="19"/>
      <c r="BG116" s="103"/>
      <c r="BH116" s="19"/>
      <c r="BI116" s="19"/>
      <c r="BJ116" s="103"/>
      <c r="BK116" s="19"/>
      <c r="BL116" s="19"/>
      <c r="BM116" s="103"/>
      <c r="BN116" s="19"/>
      <c r="BO116" s="181"/>
      <c r="BP116" s="103"/>
      <c r="BQ116" s="103"/>
      <c r="BS116" s="181"/>
      <c r="BT116" s="178"/>
      <c r="BU116" s="19"/>
      <c r="BV116" s="19"/>
      <c r="BW116" s="103"/>
      <c r="BX116" s="19"/>
      <c r="BY116" s="19"/>
      <c r="BZ116" s="103"/>
      <c r="CA116" s="19"/>
      <c r="CB116" s="19"/>
      <c r="CC116" s="103"/>
      <c r="CD116" s="19"/>
      <c r="CE116" s="19"/>
      <c r="CF116" s="103"/>
      <c r="CG116" s="19"/>
      <c r="CH116" s="19"/>
      <c r="CI116" s="103"/>
      <c r="CJ116" s="19"/>
      <c r="CK116" s="19"/>
      <c r="CL116" s="103"/>
      <c r="CM116" s="103"/>
      <c r="CO116" s="181"/>
      <c r="CP116" s="178"/>
      <c r="CQ116" s="19"/>
      <c r="CR116" s="19"/>
      <c r="CS116" s="103"/>
      <c r="CT116" s="19"/>
      <c r="CU116" s="19"/>
      <c r="CV116" s="103"/>
      <c r="CW116" s="19"/>
      <c r="CX116" s="19"/>
      <c r="CY116" s="103"/>
      <c r="CZ116" s="19"/>
      <c r="DA116" s="19"/>
      <c r="DB116" s="103"/>
      <c r="DC116" s="19"/>
      <c r="DD116" s="19"/>
      <c r="DE116" s="103"/>
      <c r="DF116" s="19"/>
      <c r="DG116" s="19"/>
      <c r="DH116" s="103"/>
      <c r="DK116" s="181"/>
      <c r="DL116" s="178"/>
      <c r="DM116" s="19"/>
      <c r="DN116" s="19"/>
      <c r="DO116" s="103"/>
      <c r="DP116" s="19"/>
      <c r="DQ116" s="19"/>
      <c r="DR116" s="103"/>
      <c r="DS116" s="19"/>
      <c r="DT116" s="19"/>
      <c r="DU116" s="103"/>
      <c r="DV116" s="19"/>
      <c r="DW116" s="19"/>
      <c r="DX116" s="103"/>
      <c r="DY116" s="19"/>
      <c r="DZ116" s="19"/>
      <c r="EA116" s="103"/>
      <c r="EB116" s="19"/>
      <c r="EC116" s="19"/>
      <c r="ED116" s="103"/>
      <c r="EG116" s="181"/>
      <c r="EH116" s="178"/>
      <c r="EI116" s="19"/>
      <c r="EJ116" s="19"/>
      <c r="EK116" s="103"/>
      <c r="EL116" s="19"/>
      <c r="EM116" s="19"/>
      <c r="EN116" s="103"/>
      <c r="EO116" s="19"/>
      <c r="EP116" s="19"/>
      <c r="EQ116" s="103"/>
      <c r="ER116" s="19"/>
      <c r="ES116" s="19"/>
      <c r="ET116" s="103"/>
      <c r="EU116" s="19"/>
      <c r="EV116" s="19"/>
      <c r="EW116" s="103"/>
      <c r="EX116" s="19"/>
      <c r="EY116" s="19"/>
      <c r="EZ116" s="103"/>
    </row>
    <row r="117" spans="5:156">
      <c r="E117" s="179"/>
      <c r="F117" s="180"/>
      <c r="G117" s="181"/>
      <c r="H117" s="181"/>
      <c r="I117" s="178"/>
      <c r="J117" s="181"/>
      <c r="K117" s="181"/>
      <c r="L117" s="178"/>
      <c r="M117" s="181"/>
      <c r="N117" s="181"/>
      <c r="O117" s="178"/>
      <c r="P117" s="181"/>
      <c r="Q117" s="181"/>
      <c r="R117" s="178"/>
      <c r="S117" s="181"/>
      <c r="T117" s="181"/>
      <c r="U117" s="178"/>
      <c r="V117" s="181"/>
      <c r="W117" s="181"/>
      <c r="X117" s="178"/>
      <c r="Y117" s="178"/>
      <c r="AA117" s="179"/>
      <c r="AB117" s="180"/>
      <c r="AC117" s="181"/>
      <c r="AD117" s="181"/>
      <c r="AE117" s="178"/>
      <c r="AF117" s="181"/>
      <c r="AG117" s="181"/>
      <c r="AH117" s="178"/>
      <c r="AI117" s="181"/>
      <c r="AJ117" s="181"/>
      <c r="AK117" s="178"/>
      <c r="AL117" s="181"/>
      <c r="AM117" s="181"/>
      <c r="AN117" s="178"/>
      <c r="AO117" s="181"/>
      <c r="AP117" s="181"/>
      <c r="AQ117" s="178"/>
      <c r="AR117" s="181"/>
      <c r="AS117" s="181"/>
      <c r="AT117" s="178"/>
      <c r="AU117" s="178"/>
      <c r="AW117" s="179"/>
      <c r="AX117" s="180"/>
      <c r="AY117" s="181"/>
      <c r="AZ117" s="181"/>
      <c r="BA117" s="178"/>
      <c r="BB117" s="181"/>
      <c r="BC117" s="181"/>
      <c r="BD117" s="178"/>
      <c r="BE117" s="181"/>
      <c r="BF117" s="181"/>
      <c r="BG117" s="178"/>
      <c r="BH117" s="181"/>
      <c r="BI117" s="181"/>
      <c r="BJ117" s="178"/>
      <c r="BK117" s="181"/>
      <c r="BL117" s="181"/>
      <c r="BM117" s="178"/>
      <c r="BN117" s="181"/>
      <c r="BO117" s="179"/>
      <c r="BP117" s="178"/>
      <c r="BQ117" s="178"/>
      <c r="BS117" s="179"/>
      <c r="BT117" s="180"/>
      <c r="BU117" s="181"/>
      <c r="BV117" s="181"/>
      <c r="BW117" s="178"/>
      <c r="BX117" s="181"/>
      <c r="BY117" s="181"/>
      <c r="BZ117" s="178"/>
      <c r="CA117" s="181"/>
      <c r="CB117" s="181"/>
      <c r="CC117" s="178"/>
      <c r="CD117" s="181"/>
      <c r="CE117" s="181"/>
      <c r="CF117" s="178"/>
      <c r="CG117" s="181"/>
      <c r="CH117" s="181"/>
      <c r="CI117" s="178"/>
      <c r="CJ117" s="181"/>
      <c r="CK117" s="181"/>
      <c r="CL117" s="178"/>
      <c r="CM117" s="178"/>
      <c r="CO117" s="179"/>
      <c r="CP117" s="180"/>
      <c r="CQ117" s="181"/>
      <c r="CR117" s="181"/>
      <c r="CS117" s="178"/>
      <c r="CT117" s="181"/>
      <c r="CU117" s="181"/>
      <c r="CV117" s="178"/>
      <c r="CW117" s="181"/>
      <c r="CX117" s="181"/>
      <c r="CY117" s="178"/>
      <c r="CZ117" s="181"/>
      <c r="DA117" s="181"/>
      <c r="DB117" s="178"/>
      <c r="DC117" s="181"/>
      <c r="DD117" s="181"/>
      <c r="DE117" s="178"/>
      <c r="DF117" s="181"/>
      <c r="DG117" s="181"/>
      <c r="DH117" s="178"/>
      <c r="DK117" s="179"/>
      <c r="DL117" s="180"/>
      <c r="DM117" s="181"/>
      <c r="DN117" s="181"/>
      <c r="DO117" s="178"/>
      <c r="DP117" s="181"/>
      <c r="DQ117" s="181"/>
      <c r="DR117" s="178"/>
      <c r="DS117" s="181"/>
      <c r="DT117" s="181"/>
      <c r="DU117" s="178"/>
      <c r="DV117" s="181"/>
      <c r="DW117" s="181"/>
      <c r="DX117" s="178"/>
      <c r="DY117" s="181"/>
      <c r="DZ117" s="181"/>
      <c r="EA117" s="178"/>
      <c r="EB117" s="181"/>
      <c r="EC117" s="181"/>
      <c r="ED117" s="178"/>
      <c r="EG117" s="179"/>
      <c r="EH117" s="180"/>
      <c r="EI117" s="181"/>
      <c r="EJ117" s="181"/>
      <c r="EK117" s="178"/>
      <c r="EL117" s="181"/>
      <c r="EM117" s="181"/>
      <c r="EN117" s="178"/>
      <c r="EO117" s="181"/>
      <c r="EP117" s="181"/>
      <c r="EQ117" s="178"/>
      <c r="ER117" s="181"/>
      <c r="ES117" s="181"/>
      <c r="ET117" s="178"/>
      <c r="EU117" s="181"/>
      <c r="EV117" s="181"/>
      <c r="EW117" s="178"/>
      <c r="EX117" s="181"/>
      <c r="EY117" s="181"/>
      <c r="EZ117" s="178"/>
    </row>
    <row r="118" spans="5:156">
      <c r="E118" s="181"/>
      <c r="F118" s="178"/>
      <c r="G118" s="19"/>
      <c r="H118" s="19"/>
      <c r="I118" s="103"/>
      <c r="J118" s="19"/>
      <c r="K118" s="19"/>
      <c r="L118" s="103"/>
      <c r="M118" s="19"/>
      <c r="N118" s="19"/>
      <c r="O118" s="103"/>
      <c r="P118" s="19"/>
      <c r="Q118" s="19"/>
      <c r="R118" s="103"/>
      <c r="S118" s="19"/>
      <c r="T118" s="19"/>
      <c r="U118" s="103"/>
      <c r="V118" s="19"/>
      <c r="W118" s="19"/>
      <c r="X118" s="103"/>
      <c r="Y118" s="103"/>
      <c r="AA118" s="181"/>
      <c r="AB118" s="178"/>
      <c r="AC118" s="19"/>
      <c r="AD118" s="19"/>
      <c r="AE118" s="103"/>
      <c r="AF118" s="19"/>
      <c r="AG118" s="19"/>
      <c r="AH118" s="103"/>
      <c r="AI118" s="19"/>
      <c r="AJ118" s="19"/>
      <c r="AK118" s="103"/>
      <c r="AL118" s="19"/>
      <c r="AM118" s="19"/>
      <c r="AN118" s="103"/>
      <c r="AO118" s="19"/>
      <c r="AP118" s="19"/>
      <c r="AQ118" s="103"/>
      <c r="AR118" s="19"/>
      <c r="AS118" s="19"/>
      <c r="AT118" s="103"/>
      <c r="AU118" s="103"/>
      <c r="AW118" s="181"/>
      <c r="AX118" s="178"/>
      <c r="AY118" s="19"/>
      <c r="AZ118" s="19"/>
      <c r="BA118" s="103"/>
      <c r="BB118" s="19"/>
      <c r="BC118" s="19"/>
      <c r="BD118" s="103"/>
      <c r="BE118" s="19"/>
      <c r="BF118" s="19"/>
      <c r="BG118" s="103"/>
      <c r="BH118" s="19"/>
      <c r="BI118" s="19"/>
      <c r="BJ118" s="103"/>
      <c r="BK118" s="19"/>
      <c r="BL118" s="19"/>
      <c r="BM118" s="103"/>
      <c r="BN118" s="19"/>
      <c r="BO118" s="181"/>
      <c r="BP118" s="103"/>
      <c r="BQ118" s="103"/>
      <c r="BS118" s="181"/>
      <c r="BT118" s="178"/>
      <c r="BU118" s="19"/>
      <c r="BV118" s="19"/>
      <c r="BW118" s="103"/>
      <c r="BX118" s="19"/>
      <c r="BY118" s="19"/>
      <c r="BZ118" s="103"/>
      <c r="CA118" s="19"/>
      <c r="CB118" s="19"/>
      <c r="CC118" s="103"/>
      <c r="CD118" s="19"/>
      <c r="CE118" s="19"/>
      <c r="CF118" s="103"/>
      <c r="CG118" s="19"/>
      <c r="CH118" s="19"/>
      <c r="CI118" s="103"/>
      <c r="CJ118" s="19"/>
      <c r="CK118" s="19"/>
      <c r="CL118" s="103"/>
      <c r="CM118" s="103"/>
      <c r="CO118" s="181"/>
      <c r="CP118" s="178"/>
      <c r="CQ118" s="19"/>
      <c r="CR118" s="19"/>
      <c r="CS118" s="103"/>
      <c r="CT118" s="19"/>
      <c r="CU118" s="19"/>
      <c r="CV118" s="103"/>
      <c r="CW118" s="19"/>
      <c r="CX118" s="19"/>
      <c r="CY118" s="103"/>
      <c r="CZ118" s="19"/>
      <c r="DA118" s="19"/>
      <c r="DB118" s="103"/>
      <c r="DC118" s="19"/>
      <c r="DD118" s="19"/>
      <c r="DE118" s="103"/>
      <c r="DF118" s="19"/>
      <c r="DG118" s="19"/>
      <c r="DH118" s="103"/>
      <c r="DK118" s="181"/>
      <c r="DL118" s="178"/>
      <c r="DM118" s="19"/>
      <c r="DN118" s="19"/>
      <c r="DO118" s="103"/>
      <c r="DP118" s="19"/>
      <c r="DQ118" s="19"/>
      <c r="DR118" s="103"/>
      <c r="DS118" s="19"/>
      <c r="DT118" s="19"/>
      <c r="DU118" s="103"/>
      <c r="DV118" s="19"/>
      <c r="DW118" s="19"/>
      <c r="DX118" s="103"/>
      <c r="DY118" s="19"/>
      <c r="DZ118" s="19"/>
      <c r="EA118" s="103"/>
      <c r="EB118" s="19"/>
      <c r="EC118" s="19"/>
      <c r="ED118" s="103"/>
      <c r="EG118" s="181"/>
      <c r="EH118" s="178"/>
      <c r="EI118" s="19"/>
      <c r="EJ118" s="19"/>
      <c r="EK118" s="103"/>
      <c r="EL118" s="19"/>
      <c r="EM118" s="19"/>
      <c r="EN118" s="103"/>
      <c r="EO118" s="19"/>
      <c r="EP118" s="19"/>
      <c r="EQ118" s="103"/>
      <c r="ER118" s="19"/>
      <c r="ES118" s="19"/>
      <c r="ET118" s="103"/>
      <c r="EU118" s="19"/>
      <c r="EV118" s="19"/>
      <c r="EW118" s="103"/>
      <c r="EX118" s="19"/>
      <c r="EY118" s="19"/>
      <c r="EZ118" s="103"/>
    </row>
    <row r="119" spans="5:156">
      <c r="E119" s="179"/>
      <c r="F119" s="180"/>
      <c r="G119" s="181"/>
      <c r="H119" s="181"/>
      <c r="I119" s="178"/>
      <c r="J119" s="181"/>
      <c r="K119" s="181"/>
      <c r="L119" s="178"/>
      <c r="M119" s="181"/>
      <c r="N119" s="181"/>
      <c r="O119" s="178"/>
      <c r="P119" s="181"/>
      <c r="Q119" s="181"/>
      <c r="R119" s="178"/>
      <c r="S119" s="181"/>
      <c r="T119" s="181"/>
      <c r="U119" s="178"/>
      <c r="V119" s="181"/>
      <c r="W119" s="181"/>
      <c r="X119" s="178"/>
      <c r="Y119" s="178"/>
      <c r="AA119" s="179"/>
      <c r="AB119" s="180"/>
      <c r="AC119" s="181"/>
      <c r="AD119" s="181"/>
      <c r="AE119" s="178"/>
      <c r="AF119" s="181"/>
      <c r="AG119" s="181"/>
      <c r="AH119" s="178"/>
      <c r="AI119" s="181"/>
      <c r="AJ119" s="181"/>
      <c r="AK119" s="178"/>
      <c r="AL119" s="181"/>
      <c r="AM119" s="181"/>
      <c r="AN119" s="178"/>
      <c r="AO119" s="181"/>
      <c r="AP119" s="181"/>
      <c r="AQ119" s="178"/>
      <c r="AR119" s="181"/>
      <c r="AS119" s="181"/>
      <c r="AT119" s="178"/>
      <c r="AU119" s="178"/>
      <c r="AW119" s="179"/>
      <c r="AX119" s="180"/>
      <c r="AY119" s="181"/>
      <c r="AZ119" s="181"/>
      <c r="BA119" s="178"/>
      <c r="BB119" s="181"/>
      <c r="BC119" s="181"/>
      <c r="BD119" s="178"/>
      <c r="BE119" s="181"/>
      <c r="BF119" s="181"/>
      <c r="BG119" s="178"/>
      <c r="BH119" s="181"/>
      <c r="BI119" s="181"/>
      <c r="BJ119" s="178"/>
      <c r="BK119" s="181"/>
      <c r="BL119" s="181"/>
      <c r="BM119" s="178"/>
      <c r="BN119" s="181"/>
      <c r="BO119" s="179"/>
      <c r="BP119" s="178"/>
      <c r="BQ119" s="178"/>
      <c r="BS119" s="179"/>
      <c r="BT119" s="180"/>
      <c r="BU119" s="181"/>
      <c r="BV119" s="181"/>
      <c r="BW119" s="178"/>
      <c r="BX119" s="181"/>
      <c r="BY119" s="181"/>
      <c r="BZ119" s="178"/>
      <c r="CA119" s="181"/>
      <c r="CB119" s="181"/>
      <c r="CC119" s="178"/>
      <c r="CD119" s="181"/>
      <c r="CE119" s="181"/>
      <c r="CF119" s="178"/>
      <c r="CG119" s="181"/>
      <c r="CH119" s="181"/>
      <c r="CI119" s="178"/>
      <c r="CJ119" s="181"/>
      <c r="CK119" s="181"/>
      <c r="CL119" s="178"/>
      <c r="CM119" s="178"/>
      <c r="CO119" s="179"/>
      <c r="CP119" s="180"/>
      <c r="CQ119" s="181"/>
      <c r="CR119" s="181"/>
      <c r="CS119" s="178"/>
      <c r="CT119" s="181"/>
      <c r="CU119" s="181"/>
      <c r="CV119" s="178"/>
      <c r="CW119" s="181"/>
      <c r="CX119" s="181"/>
      <c r="CY119" s="178"/>
      <c r="CZ119" s="181"/>
      <c r="DA119" s="181"/>
      <c r="DB119" s="178"/>
      <c r="DC119" s="181"/>
      <c r="DD119" s="181"/>
      <c r="DE119" s="178"/>
      <c r="DF119" s="181"/>
      <c r="DG119" s="181"/>
      <c r="DH119" s="178"/>
      <c r="DK119" s="179"/>
      <c r="DL119" s="180"/>
      <c r="DM119" s="181"/>
      <c r="DN119" s="181"/>
      <c r="DO119" s="178"/>
      <c r="DP119" s="181"/>
      <c r="DQ119" s="181"/>
      <c r="DR119" s="178"/>
      <c r="DS119" s="181"/>
      <c r="DT119" s="181"/>
      <c r="DU119" s="178"/>
      <c r="DV119" s="181"/>
      <c r="DW119" s="181"/>
      <c r="DX119" s="178"/>
      <c r="DY119" s="181"/>
      <c r="DZ119" s="181"/>
      <c r="EA119" s="178"/>
      <c r="EB119" s="181"/>
      <c r="EC119" s="181"/>
      <c r="ED119" s="178"/>
      <c r="EG119" s="179"/>
      <c r="EH119" s="180"/>
      <c r="EI119" s="181"/>
      <c r="EJ119" s="181"/>
      <c r="EK119" s="178"/>
      <c r="EL119" s="181"/>
      <c r="EM119" s="181"/>
      <c r="EN119" s="178"/>
      <c r="EO119" s="181"/>
      <c r="EP119" s="181"/>
      <c r="EQ119" s="178"/>
      <c r="ER119" s="181"/>
      <c r="ES119" s="181"/>
      <c r="ET119" s="178"/>
      <c r="EU119" s="181"/>
      <c r="EV119" s="181"/>
      <c r="EW119" s="178"/>
      <c r="EX119" s="181"/>
      <c r="EY119" s="181"/>
      <c r="EZ119" s="178"/>
    </row>
    <row r="120" spans="5:156">
      <c r="E120" s="181"/>
      <c r="F120" s="178"/>
      <c r="G120" s="19"/>
      <c r="H120" s="19"/>
      <c r="I120" s="103"/>
      <c r="J120" s="19"/>
      <c r="K120" s="19"/>
      <c r="L120" s="103"/>
      <c r="M120" s="19"/>
      <c r="N120" s="19"/>
      <c r="O120" s="103"/>
      <c r="P120" s="19"/>
      <c r="Q120" s="19"/>
      <c r="R120" s="103"/>
      <c r="S120" s="19"/>
      <c r="T120" s="19"/>
      <c r="U120" s="103"/>
      <c r="V120" s="19"/>
      <c r="W120" s="19"/>
      <c r="X120" s="103"/>
      <c r="Y120" s="103"/>
      <c r="AA120" s="181"/>
      <c r="AB120" s="178"/>
      <c r="AC120" s="19"/>
      <c r="AD120" s="19"/>
      <c r="AE120" s="103"/>
      <c r="AF120" s="19"/>
      <c r="AG120" s="19"/>
      <c r="AH120" s="103"/>
      <c r="AI120" s="19"/>
      <c r="AJ120" s="19"/>
      <c r="AK120" s="103"/>
      <c r="AL120" s="19"/>
      <c r="AM120" s="19"/>
      <c r="AN120" s="103"/>
      <c r="AO120" s="19"/>
      <c r="AP120" s="19"/>
      <c r="AQ120" s="103"/>
      <c r="AR120" s="19"/>
      <c r="AS120" s="19"/>
      <c r="AT120" s="103"/>
      <c r="AU120" s="103"/>
      <c r="AW120" s="181"/>
      <c r="AX120" s="178"/>
      <c r="AY120" s="19"/>
      <c r="AZ120" s="19"/>
      <c r="BA120" s="103"/>
      <c r="BB120" s="19"/>
      <c r="BC120" s="19"/>
      <c r="BD120" s="103"/>
      <c r="BE120" s="19"/>
      <c r="BF120" s="19"/>
      <c r="BG120" s="103"/>
      <c r="BH120" s="19"/>
      <c r="BI120" s="19"/>
      <c r="BJ120" s="103"/>
      <c r="BK120" s="19"/>
      <c r="BL120" s="19"/>
      <c r="BM120" s="103"/>
      <c r="BN120" s="19"/>
      <c r="BO120" s="181"/>
      <c r="BP120" s="103"/>
      <c r="BQ120" s="103"/>
      <c r="BS120" s="181"/>
      <c r="BT120" s="178"/>
      <c r="BU120" s="19"/>
      <c r="BV120" s="19"/>
      <c r="BW120" s="103"/>
      <c r="BX120" s="19"/>
      <c r="BY120" s="19"/>
      <c r="BZ120" s="103"/>
      <c r="CA120" s="19"/>
      <c r="CB120" s="19"/>
      <c r="CC120" s="103"/>
      <c r="CD120" s="19"/>
      <c r="CE120" s="19"/>
      <c r="CF120" s="103"/>
      <c r="CG120" s="19"/>
      <c r="CH120" s="19"/>
      <c r="CI120" s="103"/>
      <c r="CJ120" s="19"/>
      <c r="CK120" s="19"/>
      <c r="CL120" s="103"/>
      <c r="CM120" s="103"/>
      <c r="CO120" s="181"/>
      <c r="CP120" s="178"/>
      <c r="CQ120" s="19"/>
      <c r="CR120" s="19"/>
      <c r="CS120" s="103"/>
      <c r="CT120" s="19"/>
      <c r="CU120" s="19"/>
      <c r="CV120" s="103"/>
      <c r="CW120" s="19"/>
      <c r="CX120" s="19"/>
      <c r="CY120" s="103"/>
      <c r="CZ120" s="19"/>
      <c r="DA120" s="19"/>
      <c r="DB120" s="103"/>
      <c r="DC120" s="19"/>
      <c r="DD120" s="19"/>
      <c r="DE120" s="103"/>
      <c r="DF120" s="19"/>
      <c r="DG120" s="19"/>
      <c r="DH120" s="103"/>
      <c r="DK120" s="181"/>
      <c r="DL120" s="178"/>
      <c r="DM120" s="19"/>
      <c r="DN120" s="19"/>
      <c r="DO120" s="103"/>
      <c r="DP120" s="19"/>
      <c r="DQ120" s="19"/>
      <c r="DR120" s="103"/>
      <c r="DS120" s="19"/>
      <c r="DT120" s="19"/>
      <c r="DU120" s="103"/>
      <c r="DV120" s="19"/>
      <c r="DW120" s="19"/>
      <c r="DX120" s="103"/>
      <c r="DY120" s="19"/>
      <c r="DZ120" s="19"/>
      <c r="EA120" s="103"/>
      <c r="EB120" s="19"/>
      <c r="EC120" s="19"/>
      <c r="ED120" s="103"/>
      <c r="EG120" s="181"/>
      <c r="EH120" s="178"/>
      <c r="EI120" s="19"/>
      <c r="EJ120" s="19"/>
      <c r="EK120" s="103"/>
      <c r="EL120" s="19"/>
      <c r="EM120" s="19"/>
      <c r="EN120" s="103"/>
      <c r="EO120" s="19"/>
      <c r="EP120" s="19"/>
      <c r="EQ120" s="103"/>
      <c r="ER120" s="19"/>
      <c r="ES120" s="19"/>
      <c r="ET120" s="103"/>
      <c r="EU120" s="19"/>
      <c r="EV120" s="19"/>
      <c r="EW120" s="103"/>
      <c r="EX120" s="19"/>
      <c r="EY120" s="19"/>
      <c r="EZ120" s="103"/>
    </row>
    <row r="121" spans="5:156">
      <c r="E121" s="179"/>
      <c r="F121" s="180"/>
      <c r="G121" s="181"/>
      <c r="H121" s="181"/>
      <c r="I121" s="178"/>
      <c r="J121" s="181"/>
      <c r="K121" s="181"/>
      <c r="L121" s="178"/>
      <c r="M121" s="181"/>
      <c r="N121" s="181"/>
      <c r="O121" s="178"/>
      <c r="P121" s="181"/>
      <c r="Q121" s="181"/>
      <c r="R121" s="178"/>
      <c r="S121" s="181"/>
      <c r="T121" s="181"/>
      <c r="U121" s="178"/>
      <c r="V121" s="181"/>
      <c r="W121" s="181"/>
      <c r="X121" s="178"/>
      <c r="Y121" s="178"/>
      <c r="AA121" s="179"/>
      <c r="AB121" s="180"/>
      <c r="AC121" s="181"/>
      <c r="AD121" s="181"/>
      <c r="AE121" s="178"/>
      <c r="AF121" s="181"/>
      <c r="AG121" s="181"/>
      <c r="AH121" s="178"/>
      <c r="AI121" s="181"/>
      <c r="AJ121" s="181"/>
      <c r="AK121" s="178"/>
      <c r="AL121" s="181"/>
      <c r="AM121" s="181"/>
      <c r="AN121" s="178"/>
      <c r="AO121" s="181"/>
      <c r="AP121" s="181"/>
      <c r="AQ121" s="178"/>
      <c r="AR121" s="181"/>
      <c r="AS121" s="181"/>
      <c r="AT121" s="178"/>
      <c r="AU121" s="178"/>
      <c r="AW121" s="179"/>
      <c r="AX121" s="180"/>
      <c r="AY121" s="181"/>
      <c r="AZ121" s="181"/>
      <c r="BA121" s="178"/>
      <c r="BB121" s="181"/>
      <c r="BC121" s="181"/>
      <c r="BD121" s="178"/>
      <c r="BE121" s="181"/>
      <c r="BF121" s="181"/>
      <c r="BG121" s="178"/>
      <c r="BH121" s="181"/>
      <c r="BI121" s="181"/>
      <c r="BJ121" s="178"/>
      <c r="BK121" s="181"/>
      <c r="BL121" s="181"/>
      <c r="BM121" s="178"/>
      <c r="BN121" s="181"/>
      <c r="BO121" s="179"/>
      <c r="BP121" s="178"/>
      <c r="BQ121" s="178"/>
      <c r="BS121" s="179"/>
      <c r="BT121" s="180"/>
      <c r="BU121" s="181"/>
      <c r="BV121" s="181"/>
      <c r="BW121" s="178"/>
      <c r="BX121" s="181"/>
      <c r="BY121" s="181"/>
      <c r="BZ121" s="178"/>
      <c r="CA121" s="181"/>
      <c r="CB121" s="181"/>
      <c r="CC121" s="178"/>
      <c r="CD121" s="181"/>
      <c r="CE121" s="181"/>
      <c r="CF121" s="178"/>
      <c r="CG121" s="181"/>
      <c r="CH121" s="181"/>
      <c r="CI121" s="178"/>
      <c r="CJ121" s="181"/>
      <c r="CK121" s="181"/>
      <c r="CL121" s="178"/>
      <c r="CM121" s="178"/>
      <c r="CO121" s="179"/>
      <c r="CP121" s="180"/>
      <c r="CQ121" s="181"/>
      <c r="CR121" s="181"/>
      <c r="CS121" s="178"/>
      <c r="CT121" s="181"/>
      <c r="CU121" s="181"/>
      <c r="CV121" s="178"/>
      <c r="CW121" s="181"/>
      <c r="CX121" s="181"/>
      <c r="CY121" s="178"/>
      <c r="CZ121" s="181"/>
      <c r="DA121" s="181"/>
      <c r="DB121" s="178"/>
      <c r="DC121" s="181"/>
      <c r="DD121" s="181"/>
      <c r="DE121" s="178"/>
      <c r="DF121" s="181"/>
      <c r="DG121" s="181"/>
      <c r="DH121" s="178"/>
      <c r="DK121" s="179"/>
      <c r="DL121" s="180"/>
      <c r="DM121" s="181"/>
      <c r="DN121" s="181"/>
      <c r="DO121" s="178"/>
      <c r="DP121" s="181"/>
      <c r="DQ121" s="181"/>
      <c r="DR121" s="178"/>
      <c r="DS121" s="181"/>
      <c r="DT121" s="181"/>
      <c r="DU121" s="178"/>
      <c r="DV121" s="181"/>
      <c r="DW121" s="181"/>
      <c r="DX121" s="178"/>
      <c r="DY121" s="181"/>
      <c r="DZ121" s="181"/>
      <c r="EA121" s="178"/>
      <c r="EB121" s="181"/>
      <c r="EC121" s="181"/>
      <c r="ED121" s="178"/>
      <c r="EG121" s="179"/>
      <c r="EH121" s="180"/>
      <c r="EI121" s="181"/>
      <c r="EJ121" s="181"/>
      <c r="EK121" s="178"/>
      <c r="EL121" s="181"/>
      <c r="EM121" s="181"/>
      <c r="EN121" s="178"/>
      <c r="EO121" s="181"/>
      <c r="EP121" s="181"/>
      <c r="EQ121" s="178"/>
      <c r="ER121" s="181"/>
      <c r="ES121" s="181"/>
      <c r="ET121" s="178"/>
      <c r="EU121" s="181"/>
      <c r="EV121" s="181"/>
      <c r="EW121" s="178"/>
      <c r="EX121" s="181"/>
      <c r="EY121" s="181"/>
      <c r="EZ121" s="178"/>
    </row>
    <row r="122" spans="5:156">
      <c r="E122" s="181"/>
      <c r="F122" s="178"/>
      <c r="G122" s="19"/>
      <c r="H122" s="19"/>
      <c r="I122" s="103"/>
      <c r="J122" s="19"/>
      <c r="K122" s="19"/>
      <c r="L122" s="103"/>
      <c r="M122" s="19"/>
      <c r="N122" s="19"/>
      <c r="O122" s="103"/>
      <c r="P122" s="19"/>
      <c r="Q122" s="19"/>
      <c r="R122" s="103"/>
      <c r="S122" s="19"/>
      <c r="T122" s="19"/>
      <c r="U122" s="103"/>
      <c r="V122" s="19"/>
      <c r="W122" s="19"/>
      <c r="X122" s="103"/>
      <c r="Y122" s="103"/>
      <c r="AA122" s="181"/>
      <c r="AB122" s="178"/>
      <c r="AC122" s="19"/>
      <c r="AD122" s="19"/>
      <c r="AE122" s="103"/>
      <c r="AF122" s="19"/>
      <c r="AG122" s="19"/>
      <c r="AH122" s="103"/>
      <c r="AI122" s="19"/>
      <c r="AJ122" s="19"/>
      <c r="AK122" s="103"/>
      <c r="AL122" s="19"/>
      <c r="AM122" s="19"/>
      <c r="AN122" s="103"/>
      <c r="AO122" s="19"/>
      <c r="AP122" s="19"/>
      <c r="AQ122" s="103"/>
      <c r="AR122" s="19"/>
      <c r="AS122" s="19"/>
      <c r="AT122" s="103"/>
      <c r="AU122" s="103"/>
      <c r="AW122" s="181"/>
      <c r="AX122" s="178"/>
      <c r="AY122" s="19"/>
      <c r="AZ122" s="19"/>
      <c r="BA122" s="103"/>
      <c r="BB122" s="19"/>
      <c r="BC122" s="19"/>
      <c r="BD122" s="103"/>
      <c r="BE122" s="19"/>
      <c r="BF122" s="19"/>
      <c r="BG122" s="103"/>
      <c r="BH122" s="19"/>
      <c r="BI122" s="19"/>
      <c r="BJ122" s="103"/>
      <c r="BK122" s="19"/>
      <c r="BL122" s="19"/>
      <c r="BM122" s="103"/>
      <c r="BN122" s="19"/>
      <c r="BO122" s="181"/>
      <c r="BP122" s="103"/>
      <c r="BQ122" s="103"/>
      <c r="BS122" s="181"/>
      <c r="BT122" s="178"/>
      <c r="BU122" s="19"/>
      <c r="BV122" s="19"/>
      <c r="BW122" s="103"/>
      <c r="BX122" s="19"/>
      <c r="BY122" s="19"/>
      <c r="BZ122" s="103"/>
      <c r="CA122" s="19"/>
      <c r="CB122" s="19"/>
      <c r="CC122" s="103"/>
      <c r="CD122" s="19"/>
      <c r="CE122" s="19"/>
      <c r="CF122" s="103"/>
      <c r="CG122" s="19"/>
      <c r="CH122" s="19"/>
      <c r="CI122" s="103"/>
      <c r="CJ122" s="19"/>
      <c r="CK122" s="19"/>
      <c r="CL122" s="103"/>
      <c r="CM122" s="103"/>
      <c r="CO122" s="181"/>
      <c r="CP122" s="178"/>
      <c r="CQ122" s="19"/>
      <c r="CR122" s="19"/>
      <c r="CS122" s="103"/>
      <c r="CT122" s="19"/>
      <c r="CU122" s="19"/>
      <c r="CV122" s="103"/>
      <c r="CW122" s="19"/>
      <c r="CX122" s="19"/>
      <c r="CY122" s="103"/>
      <c r="CZ122" s="19"/>
      <c r="DA122" s="19"/>
      <c r="DB122" s="103"/>
      <c r="DC122" s="19"/>
      <c r="DD122" s="19"/>
      <c r="DE122" s="103"/>
      <c r="DF122" s="19"/>
      <c r="DG122" s="19"/>
      <c r="DH122" s="103"/>
      <c r="DK122" s="181"/>
      <c r="DL122" s="178"/>
      <c r="DM122" s="19"/>
      <c r="DN122" s="19"/>
      <c r="DO122" s="103"/>
      <c r="DP122" s="19"/>
      <c r="DQ122" s="19"/>
      <c r="DR122" s="103"/>
      <c r="DS122" s="19"/>
      <c r="DT122" s="19"/>
      <c r="DU122" s="103"/>
      <c r="DV122" s="19"/>
      <c r="DW122" s="19"/>
      <c r="DX122" s="103"/>
      <c r="DY122" s="19"/>
      <c r="DZ122" s="19"/>
      <c r="EA122" s="103"/>
      <c r="EB122" s="19"/>
      <c r="EC122" s="19"/>
      <c r="ED122" s="103"/>
      <c r="EG122" s="181"/>
      <c r="EH122" s="178"/>
      <c r="EI122" s="19"/>
      <c r="EJ122" s="19"/>
      <c r="EK122" s="103"/>
      <c r="EL122" s="19"/>
      <c r="EM122" s="19"/>
      <c r="EN122" s="103"/>
      <c r="EO122" s="19"/>
      <c r="EP122" s="19"/>
      <c r="EQ122" s="103"/>
      <c r="ER122" s="19"/>
      <c r="ES122" s="19"/>
      <c r="ET122" s="103"/>
      <c r="EU122" s="19"/>
      <c r="EV122" s="19"/>
      <c r="EW122" s="103"/>
      <c r="EX122" s="19"/>
      <c r="EY122" s="19"/>
      <c r="EZ122" s="103"/>
    </row>
    <row r="123" spans="5:156">
      <c r="E123" s="179"/>
      <c r="F123" s="180"/>
      <c r="G123" s="181"/>
      <c r="H123" s="181"/>
      <c r="I123" s="178"/>
      <c r="J123" s="181"/>
      <c r="K123" s="181"/>
      <c r="L123" s="178"/>
      <c r="M123" s="181"/>
      <c r="N123" s="181"/>
      <c r="O123" s="178"/>
      <c r="P123" s="181"/>
      <c r="Q123" s="181"/>
      <c r="R123" s="178"/>
      <c r="S123" s="181"/>
      <c r="T123" s="181"/>
      <c r="U123" s="178"/>
      <c r="V123" s="181"/>
      <c r="W123" s="181"/>
      <c r="X123" s="178"/>
      <c r="Y123" s="178"/>
      <c r="AA123" s="179"/>
      <c r="AB123" s="180"/>
      <c r="AC123" s="181"/>
      <c r="AD123" s="181"/>
      <c r="AE123" s="178"/>
      <c r="AF123" s="181"/>
      <c r="AG123" s="181"/>
      <c r="AH123" s="178"/>
      <c r="AI123" s="181"/>
      <c r="AJ123" s="181"/>
      <c r="AK123" s="178"/>
      <c r="AL123" s="181"/>
      <c r="AM123" s="181"/>
      <c r="AN123" s="178"/>
      <c r="AO123" s="181"/>
      <c r="AP123" s="181"/>
      <c r="AQ123" s="178"/>
      <c r="AR123" s="181"/>
      <c r="AS123" s="181"/>
      <c r="AT123" s="178"/>
      <c r="AU123" s="178"/>
      <c r="AW123" s="179"/>
      <c r="AX123" s="180"/>
      <c r="AY123" s="181"/>
      <c r="AZ123" s="181"/>
      <c r="BA123" s="178"/>
      <c r="BB123" s="181"/>
      <c r="BC123" s="181"/>
      <c r="BD123" s="178"/>
      <c r="BE123" s="181"/>
      <c r="BF123" s="181"/>
      <c r="BG123" s="178"/>
      <c r="BH123" s="181"/>
      <c r="BI123" s="181"/>
      <c r="BJ123" s="178"/>
      <c r="BK123" s="181"/>
      <c r="BL123" s="181"/>
      <c r="BM123" s="178"/>
      <c r="BN123" s="181"/>
      <c r="BO123" s="179"/>
      <c r="BP123" s="178"/>
      <c r="BQ123" s="178"/>
      <c r="BS123" s="179"/>
      <c r="BT123" s="180"/>
      <c r="BU123" s="181"/>
      <c r="BV123" s="181"/>
      <c r="BW123" s="178"/>
      <c r="BX123" s="181"/>
      <c r="BY123" s="181"/>
      <c r="BZ123" s="178"/>
      <c r="CA123" s="181"/>
      <c r="CB123" s="181"/>
      <c r="CC123" s="178"/>
      <c r="CD123" s="181"/>
      <c r="CE123" s="181"/>
      <c r="CF123" s="178"/>
      <c r="CG123" s="181"/>
      <c r="CH123" s="181"/>
      <c r="CI123" s="178"/>
      <c r="CJ123" s="181"/>
      <c r="CK123" s="181"/>
      <c r="CL123" s="178"/>
      <c r="CM123" s="178"/>
      <c r="CO123" s="179"/>
      <c r="CP123" s="180"/>
      <c r="CQ123" s="181"/>
      <c r="CR123" s="181"/>
      <c r="CS123" s="178"/>
      <c r="CT123" s="181"/>
      <c r="CU123" s="181"/>
      <c r="CV123" s="178"/>
      <c r="CW123" s="181"/>
      <c r="CX123" s="181"/>
      <c r="CY123" s="178"/>
      <c r="CZ123" s="181"/>
      <c r="DA123" s="181"/>
      <c r="DB123" s="178"/>
      <c r="DC123" s="181"/>
      <c r="DD123" s="181"/>
      <c r="DE123" s="178"/>
      <c r="DF123" s="181"/>
      <c r="DG123" s="181"/>
      <c r="DH123" s="178"/>
      <c r="DK123" s="179"/>
      <c r="DL123" s="180"/>
      <c r="DM123" s="181"/>
      <c r="DN123" s="181"/>
      <c r="DO123" s="178"/>
      <c r="DP123" s="181"/>
      <c r="DQ123" s="181"/>
      <c r="DR123" s="178"/>
      <c r="DS123" s="181"/>
      <c r="DT123" s="181"/>
      <c r="DU123" s="178"/>
      <c r="DV123" s="181"/>
      <c r="DW123" s="181"/>
      <c r="DX123" s="178"/>
      <c r="DY123" s="181"/>
      <c r="DZ123" s="181"/>
      <c r="EA123" s="178"/>
      <c r="EB123" s="181"/>
      <c r="EC123" s="181"/>
      <c r="ED123" s="178"/>
      <c r="EG123" s="179"/>
      <c r="EH123" s="180"/>
      <c r="EI123" s="181"/>
      <c r="EJ123" s="181"/>
      <c r="EK123" s="178"/>
      <c r="EL123" s="181"/>
      <c r="EM123" s="181"/>
      <c r="EN123" s="178"/>
      <c r="EO123" s="181"/>
      <c r="EP123" s="181"/>
      <c r="EQ123" s="178"/>
      <c r="ER123" s="181"/>
      <c r="ES123" s="181"/>
      <c r="ET123" s="178"/>
      <c r="EU123" s="181"/>
      <c r="EV123" s="181"/>
      <c r="EW123" s="178"/>
      <c r="EX123" s="181"/>
      <c r="EY123" s="181"/>
      <c r="EZ123" s="178"/>
    </row>
    <row r="124" spans="5:156">
      <c r="G124" s="25"/>
      <c r="H124" s="25"/>
      <c r="I124" s="138"/>
      <c r="J124" s="25"/>
      <c r="K124" s="25"/>
      <c r="L124" s="138"/>
      <c r="M124" s="25"/>
      <c r="N124" s="25"/>
      <c r="O124" s="138"/>
      <c r="P124" s="25"/>
      <c r="Q124" s="25"/>
      <c r="R124" s="138"/>
      <c r="S124" s="25"/>
      <c r="T124" s="25"/>
      <c r="U124" s="138"/>
      <c r="V124" s="25"/>
      <c r="W124" s="25"/>
      <c r="X124" s="138"/>
      <c r="Y124" s="138"/>
      <c r="AC124" s="25"/>
      <c r="AD124" s="25"/>
      <c r="AE124" s="138"/>
      <c r="AF124" s="25"/>
      <c r="AG124" s="25"/>
      <c r="AH124" s="138"/>
      <c r="AI124" s="25"/>
      <c r="AJ124" s="25"/>
      <c r="AK124" s="138"/>
      <c r="AL124" s="25"/>
      <c r="AM124" s="25"/>
      <c r="AN124" s="138"/>
      <c r="AO124" s="25"/>
      <c r="AP124" s="25"/>
      <c r="AQ124" s="138"/>
      <c r="AR124" s="25"/>
      <c r="AS124" s="25"/>
      <c r="AT124" s="138"/>
      <c r="AU124" s="138"/>
      <c r="AY124" s="25"/>
      <c r="AZ124" s="25"/>
      <c r="BA124" s="138"/>
      <c r="BB124" s="25"/>
      <c r="BC124" s="25"/>
      <c r="BD124" s="138"/>
      <c r="BE124" s="25"/>
      <c r="BF124" s="25"/>
      <c r="BG124" s="138"/>
      <c r="BH124" s="25"/>
      <c r="BI124" s="25"/>
      <c r="BJ124" s="138"/>
      <c r="BK124" s="25"/>
      <c r="BL124" s="25"/>
      <c r="BM124" s="138"/>
      <c r="BN124" s="25"/>
      <c r="BP124" s="138"/>
      <c r="BQ124" s="138"/>
      <c r="BU124" s="25"/>
      <c r="BV124" s="25"/>
      <c r="BW124" s="138"/>
      <c r="BX124" s="25"/>
      <c r="BY124" s="25"/>
      <c r="BZ124" s="138"/>
      <c r="CA124" s="25"/>
      <c r="CB124" s="25"/>
      <c r="CC124" s="138"/>
      <c r="CD124" s="25"/>
      <c r="CE124" s="25"/>
      <c r="CF124" s="138"/>
      <c r="CG124" s="25"/>
      <c r="CH124" s="25"/>
      <c r="CI124" s="138"/>
      <c r="CJ124" s="25"/>
      <c r="CK124" s="25"/>
      <c r="CL124" s="138"/>
      <c r="CM124" s="138"/>
      <c r="CQ124" s="25"/>
      <c r="CR124" s="25"/>
      <c r="CS124" s="138"/>
      <c r="CT124" s="25"/>
      <c r="CU124" s="25"/>
      <c r="CV124" s="138"/>
      <c r="CW124" s="25"/>
      <c r="CX124" s="25"/>
      <c r="CY124" s="138"/>
      <c r="CZ124" s="25"/>
      <c r="DA124" s="25"/>
      <c r="DB124" s="138"/>
      <c r="DC124" s="25"/>
      <c r="DD124" s="25"/>
      <c r="DE124" s="138"/>
      <c r="DF124" s="25"/>
      <c r="DG124" s="25"/>
      <c r="DH124" s="138"/>
      <c r="DM124" s="25"/>
      <c r="DN124" s="25"/>
      <c r="DO124" s="138"/>
      <c r="DP124" s="25"/>
      <c r="DQ124" s="25"/>
      <c r="DR124" s="138"/>
      <c r="DS124" s="25"/>
      <c r="DT124" s="25"/>
      <c r="DU124" s="138"/>
      <c r="DV124" s="25"/>
      <c r="DW124" s="25"/>
      <c r="DX124" s="138"/>
      <c r="DY124" s="25"/>
      <c r="DZ124" s="25"/>
      <c r="EA124" s="138"/>
      <c r="EB124" s="25"/>
      <c r="EC124" s="25"/>
      <c r="ED124" s="138"/>
      <c r="EI124" s="25"/>
      <c r="EJ124" s="25"/>
      <c r="EK124" s="138"/>
      <c r="EL124" s="25"/>
      <c r="EM124" s="25"/>
      <c r="EN124" s="138"/>
      <c r="EO124" s="25"/>
      <c r="EP124" s="25"/>
      <c r="EQ124" s="138"/>
      <c r="ER124" s="25"/>
      <c r="ES124" s="25"/>
      <c r="ET124" s="138"/>
      <c r="EU124" s="25"/>
      <c r="EV124" s="25"/>
      <c r="EW124" s="138"/>
      <c r="EX124" s="25"/>
      <c r="EY124" s="25"/>
      <c r="EZ124" s="138"/>
    </row>
    <row r="125" spans="5:156">
      <c r="G125" s="25"/>
      <c r="H125" s="25"/>
      <c r="I125" s="138"/>
      <c r="J125" s="25"/>
      <c r="K125" s="25"/>
      <c r="L125" s="138"/>
      <c r="M125" s="25"/>
      <c r="N125" s="25"/>
      <c r="O125" s="138"/>
      <c r="P125" s="25"/>
      <c r="Q125" s="25"/>
      <c r="R125" s="138"/>
      <c r="S125" s="25"/>
      <c r="T125" s="25"/>
      <c r="U125" s="138"/>
      <c r="V125" s="25"/>
      <c r="W125" s="25"/>
      <c r="X125" s="138"/>
      <c r="Y125" s="138"/>
      <c r="AC125" s="25"/>
      <c r="AD125" s="25"/>
      <c r="AE125" s="138"/>
      <c r="AF125" s="25"/>
      <c r="AG125" s="25"/>
      <c r="AH125" s="138"/>
      <c r="AI125" s="25"/>
      <c r="AJ125" s="25"/>
      <c r="AK125" s="138"/>
      <c r="AL125" s="25"/>
      <c r="AM125" s="25"/>
      <c r="AN125" s="138"/>
      <c r="AO125" s="25"/>
      <c r="AP125" s="25"/>
      <c r="AQ125" s="138"/>
      <c r="AR125" s="25"/>
      <c r="AS125" s="25"/>
      <c r="AT125" s="138"/>
      <c r="AU125" s="138"/>
      <c r="AY125" s="25"/>
      <c r="AZ125" s="25"/>
      <c r="BA125" s="138"/>
      <c r="BB125" s="25"/>
      <c r="BC125" s="25"/>
      <c r="BD125" s="138"/>
      <c r="BE125" s="25"/>
      <c r="BF125" s="25"/>
      <c r="BG125" s="138"/>
      <c r="BH125" s="25"/>
      <c r="BI125" s="25"/>
      <c r="BJ125" s="138"/>
      <c r="BK125" s="25"/>
      <c r="BL125" s="25"/>
      <c r="BM125" s="138"/>
      <c r="BN125" s="25"/>
      <c r="BP125" s="138"/>
      <c r="BQ125" s="138"/>
      <c r="BU125" s="25"/>
      <c r="BV125" s="25"/>
      <c r="BW125" s="138"/>
      <c r="BX125" s="25"/>
      <c r="BY125" s="25"/>
      <c r="BZ125" s="138"/>
      <c r="CA125" s="25"/>
      <c r="CB125" s="25"/>
      <c r="CC125" s="138"/>
      <c r="CD125" s="25"/>
      <c r="CE125" s="25"/>
      <c r="CF125" s="138"/>
      <c r="CG125" s="25"/>
      <c r="CH125" s="25"/>
      <c r="CI125" s="138"/>
      <c r="CJ125" s="25"/>
      <c r="CK125" s="25"/>
      <c r="CL125" s="138"/>
      <c r="CM125" s="138"/>
      <c r="CQ125" s="25"/>
      <c r="CR125" s="25"/>
      <c r="CS125" s="138"/>
      <c r="CT125" s="25"/>
      <c r="CU125" s="25"/>
      <c r="CV125" s="138"/>
      <c r="CW125" s="25"/>
      <c r="CX125" s="25"/>
      <c r="CY125" s="138"/>
      <c r="CZ125" s="25"/>
      <c r="DA125" s="25"/>
      <c r="DB125" s="138"/>
      <c r="DC125" s="25"/>
      <c r="DD125" s="25"/>
      <c r="DE125" s="138"/>
      <c r="DF125" s="25"/>
      <c r="DG125" s="25"/>
      <c r="DH125" s="138"/>
      <c r="DM125" s="25"/>
      <c r="DN125" s="25"/>
      <c r="DO125" s="138"/>
      <c r="DP125" s="25"/>
      <c r="DQ125" s="25"/>
      <c r="DR125" s="138"/>
      <c r="DS125" s="25"/>
      <c r="DT125" s="25"/>
      <c r="DU125" s="138"/>
      <c r="DV125" s="25"/>
      <c r="DW125" s="25"/>
      <c r="DX125" s="138"/>
      <c r="DY125" s="25"/>
      <c r="DZ125" s="25"/>
      <c r="EA125" s="138"/>
      <c r="EB125" s="25"/>
      <c r="EC125" s="25"/>
      <c r="ED125" s="138"/>
      <c r="EI125" s="25"/>
      <c r="EJ125" s="25"/>
      <c r="EK125" s="138"/>
      <c r="EL125" s="25"/>
      <c r="EM125" s="25"/>
      <c r="EN125" s="138"/>
      <c r="EO125" s="25"/>
      <c r="EP125" s="25"/>
      <c r="EQ125" s="138"/>
      <c r="ER125" s="25"/>
      <c r="ES125" s="25"/>
      <c r="ET125" s="138"/>
      <c r="EU125" s="25"/>
      <c r="EV125" s="25"/>
      <c r="EW125" s="138"/>
      <c r="EX125" s="25"/>
      <c r="EY125" s="25"/>
      <c r="EZ125" s="138"/>
    </row>
    <row r="126" spans="5:156">
      <c r="G126" s="25"/>
      <c r="H126" s="25"/>
      <c r="I126" s="138"/>
      <c r="J126" s="25"/>
      <c r="K126" s="25"/>
      <c r="L126" s="138"/>
      <c r="M126" s="25"/>
      <c r="N126" s="25"/>
      <c r="O126" s="138"/>
      <c r="P126" s="25"/>
      <c r="Q126" s="25"/>
      <c r="R126" s="138"/>
      <c r="S126" s="25"/>
      <c r="T126" s="25"/>
      <c r="U126" s="138"/>
      <c r="V126" s="25"/>
      <c r="W126" s="25"/>
      <c r="X126" s="138"/>
      <c r="Y126" s="138"/>
      <c r="AC126" s="25"/>
      <c r="AD126" s="25"/>
      <c r="AE126" s="138"/>
      <c r="AF126" s="25"/>
      <c r="AG126" s="25"/>
      <c r="AH126" s="138"/>
      <c r="AI126" s="25"/>
      <c r="AJ126" s="25"/>
      <c r="AK126" s="138"/>
      <c r="AL126" s="25"/>
      <c r="AM126" s="25"/>
      <c r="AN126" s="138"/>
      <c r="AO126" s="25"/>
      <c r="AP126" s="25"/>
      <c r="AQ126" s="138"/>
      <c r="AR126" s="25"/>
      <c r="AS126" s="25"/>
      <c r="AT126" s="138"/>
      <c r="AU126" s="138"/>
      <c r="AY126" s="25"/>
      <c r="AZ126" s="25"/>
      <c r="BA126" s="138"/>
      <c r="BB126" s="25"/>
      <c r="BC126" s="25"/>
      <c r="BD126" s="138"/>
      <c r="BE126" s="25"/>
      <c r="BF126" s="25"/>
      <c r="BG126" s="138"/>
      <c r="BH126" s="25"/>
      <c r="BI126" s="25"/>
      <c r="BJ126" s="138"/>
      <c r="BK126" s="25"/>
      <c r="BL126" s="25"/>
      <c r="BM126" s="138"/>
      <c r="BN126" s="25"/>
      <c r="BP126" s="138"/>
      <c r="BQ126" s="138"/>
      <c r="BU126" s="25"/>
      <c r="BV126" s="25"/>
      <c r="BW126" s="138"/>
      <c r="BX126" s="25"/>
      <c r="BY126" s="25"/>
      <c r="BZ126" s="138"/>
      <c r="CA126" s="25"/>
      <c r="CB126" s="25"/>
      <c r="CC126" s="138"/>
      <c r="CD126" s="25"/>
      <c r="CE126" s="25"/>
      <c r="CF126" s="138"/>
      <c r="CG126" s="25"/>
      <c r="CH126" s="25"/>
      <c r="CI126" s="138"/>
      <c r="CJ126" s="25"/>
      <c r="CK126" s="25"/>
      <c r="CL126" s="138"/>
      <c r="CM126" s="138"/>
      <c r="CQ126" s="25"/>
      <c r="CR126" s="25"/>
      <c r="CS126" s="138"/>
      <c r="CT126" s="25"/>
      <c r="CU126" s="25"/>
      <c r="CV126" s="138"/>
      <c r="CW126" s="25"/>
      <c r="CX126" s="25"/>
      <c r="CY126" s="138"/>
      <c r="CZ126" s="25"/>
      <c r="DA126" s="25"/>
      <c r="DB126" s="138"/>
      <c r="DC126" s="25"/>
      <c r="DD126" s="25"/>
      <c r="DE126" s="138"/>
      <c r="DF126" s="25"/>
      <c r="DG126" s="25"/>
      <c r="DH126" s="138"/>
      <c r="DM126" s="25"/>
      <c r="DN126" s="25"/>
      <c r="DO126" s="138"/>
      <c r="DP126" s="25"/>
      <c r="DQ126" s="25"/>
      <c r="DR126" s="138"/>
      <c r="DS126" s="25"/>
      <c r="DT126" s="25"/>
      <c r="DU126" s="138"/>
      <c r="DV126" s="25"/>
      <c r="DW126" s="25"/>
      <c r="DX126" s="138"/>
      <c r="DY126" s="25"/>
      <c r="DZ126" s="25"/>
      <c r="EA126" s="138"/>
      <c r="EB126" s="25"/>
      <c r="EC126" s="25"/>
      <c r="ED126" s="138"/>
      <c r="EI126" s="25"/>
      <c r="EJ126" s="25"/>
      <c r="EK126" s="138"/>
      <c r="EL126" s="25"/>
      <c r="EM126" s="25"/>
      <c r="EN126" s="138"/>
      <c r="EO126" s="25"/>
      <c r="EP126" s="25"/>
      <c r="EQ126" s="138"/>
      <c r="ER126" s="25"/>
      <c r="ES126" s="25"/>
      <c r="ET126" s="138"/>
      <c r="EU126" s="25"/>
      <c r="EV126" s="25"/>
      <c r="EW126" s="138"/>
      <c r="EX126" s="25"/>
      <c r="EY126" s="25"/>
      <c r="EZ126" s="138"/>
    </row>
    <row r="127" spans="5:156">
      <c r="G127" s="25"/>
      <c r="H127" s="25"/>
      <c r="I127" s="138"/>
      <c r="J127" s="25"/>
      <c r="K127" s="25"/>
      <c r="L127" s="138"/>
      <c r="M127" s="25"/>
      <c r="N127" s="25"/>
      <c r="O127" s="138"/>
      <c r="P127" s="25"/>
      <c r="Q127" s="25"/>
      <c r="R127" s="138"/>
      <c r="S127" s="25"/>
      <c r="T127" s="25"/>
      <c r="U127" s="138"/>
      <c r="V127" s="25"/>
      <c r="W127" s="25"/>
      <c r="X127" s="138"/>
      <c r="Y127" s="138"/>
      <c r="AC127" s="25"/>
      <c r="AD127" s="25"/>
      <c r="AE127" s="138"/>
      <c r="AF127" s="25"/>
      <c r="AG127" s="25"/>
      <c r="AH127" s="138"/>
      <c r="AI127" s="25"/>
      <c r="AJ127" s="25"/>
      <c r="AK127" s="138"/>
      <c r="AL127" s="25"/>
      <c r="AM127" s="25"/>
      <c r="AN127" s="138"/>
      <c r="AO127" s="25"/>
      <c r="AP127" s="25"/>
      <c r="AQ127" s="138"/>
      <c r="AR127" s="25"/>
      <c r="AS127" s="25"/>
      <c r="AT127" s="138"/>
      <c r="AU127" s="138"/>
      <c r="AY127" s="25"/>
      <c r="AZ127" s="25"/>
      <c r="BA127" s="138"/>
      <c r="BB127" s="25"/>
      <c r="BC127" s="25"/>
      <c r="BD127" s="138"/>
      <c r="BE127" s="25"/>
      <c r="BF127" s="25"/>
      <c r="BG127" s="138"/>
      <c r="BH127" s="25"/>
      <c r="BI127" s="25"/>
      <c r="BJ127" s="138"/>
      <c r="BK127" s="25"/>
      <c r="BL127" s="25"/>
      <c r="BM127" s="138"/>
      <c r="BN127" s="25"/>
      <c r="BP127" s="138"/>
      <c r="BQ127" s="138"/>
      <c r="BU127" s="25"/>
      <c r="BV127" s="25"/>
      <c r="BW127" s="138"/>
      <c r="BX127" s="25"/>
      <c r="BY127" s="25"/>
      <c r="BZ127" s="138"/>
      <c r="CA127" s="25"/>
      <c r="CB127" s="25"/>
      <c r="CC127" s="138"/>
      <c r="CD127" s="25"/>
      <c r="CE127" s="25"/>
      <c r="CF127" s="138"/>
      <c r="CG127" s="25"/>
      <c r="CH127" s="25"/>
      <c r="CI127" s="138"/>
      <c r="CJ127" s="25"/>
      <c r="CK127" s="25"/>
      <c r="CL127" s="138"/>
      <c r="CM127" s="138"/>
      <c r="CQ127" s="25"/>
      <c r="CR127" s="25"/>
      <c r="CS127" s="138"/>
      <c r="CT127" s="25"/>
      <c r="CU127" s="25"/>
      <c r="CV127" s="138"/>
      <c r="CW127" s="25"/>
      <c r="CX127" s="25"/>
      <c r="CY127" s="138"/>
      <c r="CZ127" s="25"/>
      <c r="DA127" s="25"/>
      <c r="DB127" s="138"/>
      <c r="DC127" s="25"/>
      <c r="DD127" s="25"/>
      <c r="DE127" s="138"/>
      <c r="DF127" s="25"/>
      <c r="DG127" s="25"/>
      <c r="DH127" s="138"/>
      <c r="DM127" s="25"/>
      <c r="DN127" s="25"/>
      <c r="DO127" s="138"/>
      <c r="DP127" s="25"/>
      <c r="DQ127" s="25"/>
      <c r="DR127" s="138"/>
      <c r="DS127" s="25"/>
      <c r="DT127" s="25"/>
      <c r="DU127" s="138"/>
      <c r="DV127" s="25"/>
      <c r="DW127" s="25"/>
      <c r="DX127" s="138"/>
      <c r="DY127" s="25"/>
      <c r="DZ127" s="25"/>
      <c r="EA127" s="138"/>
      <c r="EB127" s="25"/>
      <c r="EC127" s="25"/>
      <c r="ED127" s="138"/>
      <c r="EI127" s="25"/>
      <c r="EJ127" s="25"/>
      <c r="EK127" s="138"/>
      <c r="EL127" s="25"/>
      <c r="EM127" s="25"/>
      <c r="EN127" s="138"/>
      <c r="EO127" s="25"/>
      <c r="EP127" s="25"/>
      <c r="EQ127" s="138"/>
      <c r="ER127" s="25"/>
      <c r="ES127" s="25"/>
      <c r="ET127" s="138"/>
      <c r="EU127" s="25"/>
      <c r="EV127" s="25"/>
      <c r="EW127" s="138"/>
      <c r="EX127" s="25"/>
      <c r="EY127" s="25"/>
      <c r="EZ127" s="138"/>
    </row>
    <row r="128" spans="5:156">
      <c r="G128" s="25"/>
      <c r="H128" s="25"/>
      <c r="I128" s="138"/>
      <c r="J128" s="25"/>
      <c r="K128" s="25"/>
      <c r="L128" s="138"/>
      <c r="M128" s="25"/>
      <c r="N128" s="25"/>
      <c r="O128" s="138"/>
      <c r="P128" s="25"/>
      <c r="Q128" s="25"/>
      <c r="R128" s="138"/>
      <c r="S128" s="25"/>
      <c r="T128" s="25"/>
      <c r="U128" s="138"/>
      <c r="V128" s="25"/>
      <c r="W128" s="25"/>
      <c r="X128" s="138"/>
      <c r="Y128" s="138"/>
      <c r="AC128" s="25"/>
      <c r="AD128" s="25"/>
      <c r="AE128" s="138"/>
      <c r="AF128" s="25"/>
      <c r="AG128" s="25"/>
      <c r="AH128" s="138"/>
      <c r="AI128" s="25"/>
      <c r="AJ128" s="25"/>
      <c r="AK128" s="138"/>
      <c r="AL128" s="25"/>
      <c r="AM128" s="25"/>
      <c r="AN128" s="138"/>
      <c r="AO128" s="25"/>
      <c r="AP128" s="25"/>
      <c r="AQ128" s="138"/>
      <c r="AR128" s="25"/>
      <c r="AS128" s="25"/>
      <c r="AT128" s="138"/>
      <c r="AU128" s="138"/>
      <c r="AY128" s="25"/>
      <c r="AZ128" s="25"/>
      <c r="BA128" s="138"/>
      <c r="BB128" s="25"/>
      <c r="BC128" s="25"/>
      <c r="BD128" s="138"/>
      <c r="BE128" s="25"/>
      <c r="BF128" s="25"/>
      <c r="BG128" s="138"/>
      <c r="BH128" s="25"/>
      <c r="BI128" s="25"/>
      <c r="BJ128" s="138"/>
      <c r="BK128" s="25"/>
      <c r="BL128" s="25"/>
      <c r="BM128" s="138"/>
      <c r="BN128" s="25"/>
      <c r="BP128" s="138"/>
      <c r="BQ128" s="138"/>
      <c r="BU128" s="25"/>
      <c r="BV128" s="25"/>
      <c r="BW128" s="138"/>
      <c r="BX128" s="25"/>
      <c r="BY128" s="25"/>
      <c r="BZ128" s="138"/>
      <c r="CA128" s="25"/>
      <c r="CB128" s="25"/>
      <c r="CC128" s="138"/>
      <c r="CD128" s="25"/>
      <c r="CE128" s="25"/>
      <c r="CF128" s="138"/>
      <c r="CG128" s="25"/>
      <c r="CH128" s="25"/>
      <c r="CI128" s="138"/>
      <c r="CJ128" s="25"/>
      <c r="CK128" s="25"/>
      <c r="CL128" s="138"/>
      <c r="CM128" s="138"/>
      <c r="CQ128" s="25"/>
      <c r="CR128" s="25"/>
      <c r="CS128" s="138"/>
      <c r="CT128" s="25"/>
      <c r="CU128" s="25"/>
      <c r="CV128" s="138"/>
      <c r="CW128" s="25"/>
      <c r="CX128" s="25"/>
      <c r="CY128" s="138"/>
      <c r="CZ128" s="25"/>
      <c r="DA128" s="25"/>
      <c r="DB128" s="138"/>
      <c r="DC128" s="25"/>
      <c r="DD128" s="25"/>
      <c r="DE128" s="138"/>
      <c r="DF128" s="25"/>
      <c r="DG128" s="25"/>
      <c r="DH128" s="138"/>
      <c r="DM128" s="25"/>
      <c r="DN128" s="25"/>
      <c r="DO128" s="138"/>
      <c r="DP128" s="25"/>
      <c r="DQ128" s="25"/>
      <c r="DR128" s="138"/>
      <c r="DS128" s="25"/>
      <c r="DT128" s="25"/>
      <c r="DU128" s="138"/>
      <c r="DV128" s="25"/>
      <c r="DW128" s="25"/>
      <c r="DX128" s="138"/>
      <c r="DY128" s="25"/>
      <c r="DZ128" s="25"/>
      <c r="EA128" s="138"/>
      <c r="EB128" s="25"/>
      <c r="EC128" s="25"/>
      <c r="ED128" s="138"/>
      <c r="EI128" s="25"/>
      <c r="EJ128" s="25"/>
      <c r="EK128" s="138"/>
      <c r="EL128" s="25"/>
      <c r="EM128" s="25"/>
      <c r="EN128" s="138"/>
      <c r="EO128" s="25"/>
      <c r="EP128" s="25"/>
      <c r="EQ128" s="138"/>
      <c r="ER128" s="25"/>
      <c r="ES128" s="25"/>
      <c r="ET128" s="138"/>
      <c r="EU128" s="25"/>
      <c r="EV128" s="25"/>
      <c r="EW128" s="138"/>
      <c r="EX128" s="25"/>
      <c r="EY128" s="25"/>
      <c r="EZ128" s="138"/>
    </row>
    <row r="129" spans="7:156">
      <c r="G129" s="25"/>
      <c r="H129" s="25"/>
      <c r="I129" s="138"/>
      <c r="J129" s="25"/>
      <c r="K129" s="25"/>
      <c r="L129" s="138"/>
      <c r="M129" s="25"/>
      <c r="N129" s="25"/>
      <c r="O129" s="138"/>
      <c r="P129" s="25"/>
      <c r="Q129" s="25"/>
      <c r="R129" s="138"/>
      <c r="S129" s="25"/>
      <c r="T129" s="25"/>
      <c r="U129" s="138"/>
      <c r="V129" s="25"/>
      <c r="W129" s="25"/>
      <c r="X129" s="138"/>
      <c r="Y129" s="138"/>
      <c r="AC129" s="25"/>
      <c r="AD129" s="25"/>
      <c r="AE129" s="138"/>
      <c r="AF129" s="25"/>
      <c r="AG129" s="25"/>
      <c r="AH129" s="138"/>
      <c r="AI129" s="25"/>
      <c r="AJ129" s="25"/>
      <c r="AK129" s="138"/>
      <c r="AL129" s="25"/>
      <c r="AM129" s="25"/>
      <c r="AN129" s="138"/>
      <c r="AO129" s="25"/>
      <c r="AP129" s="25"/>
      <c r="AQ129" s="138"/>
      <c r="AR129" s="25"/>
      <c r="AS129" s="25"/>
      <c r="AT129" s="138"/>
      <c r="AU129" s="138"/>
      <c r="AY129" s="25"/>
      <c r="AZ129" s="25"/>
      <c r="BA129" s="138"/>
      <c r="BB129" s="25"/>
      <c r="BC129" s="25"/>
      <c r="BD129" s="138"/>
      <c r="BE129" s="25"/>
      <c r="BF129" s="25"/>
      <c r="BG129" s="138"/>
      <c r="BH129" s="25"/>
      <c r="BI129" s="25"/>
      <c r="BJ129" s="138"/>
      <c r="BK129" s="25"/>
      <c r="BL129" s="25"/>
      <c r="BM129" s="138"/>
      <c r="BN129" s="25"/>
      <c r="BP129" s="138"/>
      <c r="BQ129" s="138"/>
      <c r="BU129" s="25"/>
      <c r="BV129" s="25"/>
      <c r="BW129" s="138"/>
      <c r="BX129" s="25"/>
      <c r="BY129" s="25"/>
      <c r="BZ129" s="138"/>
      <c r="CA129" s="25"/>
      <c r="CB129" s="25"/>
      <c r="CC129" s="138"/>
      <c r="CD129" s="25"/>
      <c r="CE129" s="25"/>
      <c r="CF129" s="138"/>
      <c r="CG129" s="25"/>
      <c r="CH129" s="25"/>
      <c r="CI129" s="138"/>
      <c r="CJ129" s="25"/>
      <c r="CK129" s="25"/>
      <c r="CL129" s="138"/>
      <c r="CM129" s="138"/>
      <c r="CQ129" s="25"/>
      <c r="CR129" s="25"/>
      <c r="CS129" s="138"/>
      <c r="CT129" s="25"/>
      <c r="CU129" s="25"/>
      <c r="CV129" s="138"/>
      <c r="CW129" s="25"/>
      <c r="CX129" s="25"/>
      <c r="CY129" s="138"/>
      <c r="CZ129" s="25"/>
      <c r="DA129" s="25"/>
      <c r="DB129" s="138"/>
      <c r="DC129" s="25"/>
      <c r="DD129" s="25"/>
      <c r="DE129" s="138"/>
      <c r="DF129" s="25"/>
      <c r="DG129" s="25"/>
      <c r="DH129" s="138"/>
      <c r="DM129" s="25"/>
      <c r="DN129" s="25"/>
      <c r="DO129" s="138"/>
      <c r="DP129" s="25"/>
      <c r="DQ129" s="25"/>
      <c r="DR129" s="138"/>
      <c r="DS129" s="25"/>
      <c r="DT129" s="25"/>
      <c r="DU129" s="138"/>
      <c r="DV129" s="25"/>
      <c r="DW129" s="25"/>
      <c r="DX129" s="138"/>
      <c r="DY129" s="25"/>
      <c r="DZ129" s="25"/>
      <c r="EA129" s="138"/>
      <c r="EB129" s="25"/>
      <c r="EC129" s="25"/>
      <c r="ED129" s="138"/>
      <c r="EI129" s="25"/>
      <c r="EJ129" s="25"/>
      <c r="EK129" s="138"/>
      <c r="EL129" s="25"/>
      <c r="EM129" s="25"/>
      <c r="EN129" s="138"/>
      <c r="EO129" s="25"/>
      <c r="EP129" s="25"/>
      <c r="EQ129" s="138"/>
      <c r="ER129" s="25"/>
      <c r="ES129" s="25"/>
      <c r="ET129" s="138"/>
      <c r="EU129" s="25"/>
      <c r="EV129" s="25"/>
      <c r="EW129" s="138"/>
      <c r="EX129" s="25"/>
      <c r="EY129" s="25"/>
      <c r="EZ129" s="138"/>
    </row>
    <row r="130" spans="7:156">
      <c r="G130" s="25"/>
      <c r="H130" s="25"/>
      <c r="I130" s="138"/>
      <c r="J130" s="25"/>
      <c r="K130" s="25"/>
      <c r="L130" s="138"/>
      <c r="M130" s="25"/>
      <c r="N130" s="25"/>
      <c r="O130" s="138"/>
      <c r="P130" s="25"/>
      <c r="Q130" s="25"/>
      <c r="R130" s="138"/>
      <c r="S130" s="25"/>
      <c r="T130" s="25"/>
      <c r="U130" s="138"/>
      <c r="V130" s="25"/>
      <c r="W130" s="25"/>
      <c r="X130" s="138"/>
      <c r="Y130" s="138"/>
      <c r="AC130" s="25"/>
      <c r="AD130" s="25"/>
      <c r="AE130" s="138"/>
      <c r="AF130" s="25"/>
      <c r="AG130" s="25"/>
      <c r="AH130" s="138"/>
      <c r="AI130" s="25"/>
      <c r="AJ130" s="25"/>
      <c r="AK130" s="138"/>
      <c r="AL130" s="25"/>
      <c r="AM130" s="25"/>
      <c r="AN130" s="138"/>
      <c r="AO130" s="25"/>
      <c r="AP130" s="25"/>
      <c r="AQ130" s="138"/>
      <c r="AR130" s="25"/>
      <c r="AS130" s="25"/>
      <c r="AT130" s="138"/>
      <c r="AU130" s="138"/>
      <c r="AY130" s="25"/>
      <c r="AZ130" s="25"/>
      <c r="BA130" s="138"/>
      <c r="BB130" s="25"/>
      <c r="BC130" s="25"/>
      <c r="BD130" s="138"/>
      <c r="BE130" s="25"/>
      <c r="BF130" s="25"/>
      <c r="BG130" s="138"/>
      <c r="BH130" s="25"/>
      <c r="BI130" s="25"/>
      <c r="BJ130" s="138"/>
      <c r="BK130" s="25"/>
      <c r="BL130" s="25"/>
      <c r="BM130" s="138"/>
      <c r="BN130" s="25"/>
      <c r="BP130" s="138"/>
      <c r="BQ130" s="138"/>
      <c r="BU130" s="25"/>
      <c r="BV130" s="25"/>
      <c r="BW130" s="138"/>
      <c r="BX130" s="25"/>
      <c r="BY130" s="25"/>
      <c r="BZ130" s="138"/>
      <c r="CA130" s="25"/>
      <c r="CB130" s="25"/>
      <c r="CC130" s="138"/>
      <c r="CD130" s="25"/>
      <c r="CE130" s="25"/>
      <c r="CF130" s="138"/>
      <c r="CG130" s="25"/>
      <c r="CH130" s="25"/>
      <c r="CI130" s="138"/>
      <c r="CJ130" s="25"/>
      <c r="CK130" s="25"/>
      <c r="CL130" s="138"/>
      <c r="CM130" s="138"/>
      <c r="CQ130" s="25"/>
      <c r="CR130" s="25"/>
      <c r="CS130" s="138"/>
      <c r="CT130" s="25"/>
      <c r="CU130" s="25"/>
      <c r="CV130" s="138"/>
      <c r="CW130" s="25"/>
      <c r="CX130" s="25"/>
      <c r="CY130" s="138"/>
      <c r="CZ130" s="25"/>
      <c r="DA130" s="25"/>
      <c r="DB130" s="138"/>
      <c r="DC130" s="25"/>
      <c r="DD130" s="25"/>
      <c r="DE130" s="138"/>
      <c r="DF130" s="25"/>
      <c r="DG130" s="25"/>
      <c r="DH130" s="138"/>
      <c r="DM130" s="25"/>
      <c r="DN130" s="25"/>
      <c r="DO130" s="138"/>
      <c r="DP130" s="25"/>
      <c r="DQ130" s="25"/>
      <c r="DR130" s="138"/>
      <c r="DS130" s="25"/>
      <c r="DT130" s="25"/>
      <c r="DU130" s="138"/>
      <c r="DV130" s="25"/>
      <c r="DW130" s="25"/>
      <c r="DX130" s="138"/>
      <c r="DY130" s="25"/>
      <c r="DZ130" s="25"/>
      <c r="EA130" s="138"/>
      <c r="EB130" s="25"/>
      <c r="EC130" s="25"/>
      <c r="ED130" s="138"/>
      <c r="EI130" s="25"/>
      <c r="EJ130" s="25"/>
      <c r="EK130" s="138"/>
      <c r="EL130" s="25"/>
      <c r="EM130" s="25"/>
      <c r="EN130" s="138"/>
      <c r="EO130" s="25"/>
      <c r="EP130" s="25"/>
      <c r="EQ130" s="138"/>
      <c r="ER130" s="25"/>
      <c r="ES130" s="25"/>
      <c r="ET130" s="138"/>
      <c r="EU130" s="25"/>
      <c r="EV130" s="25"/>
      <c r="EW130" s="138"/>
      <c r="EX130" s="25"/>
      <c r="EY130" s="25"/>
      <c r="EZ130" s="138"/>
    </row>
    <row r="131" spans="7:156">
      <c r="G131" s="25"/>
      <c r="H131" s="25"/>
      <c r="I131" s="138"/>
      <c r="J131" s="25"/>
      <c r="K131" s="25"/>
      <c r="L131" s="138"/>
      <c r="M131" s="25"/>
      <c r="N131" s="25"/>
      <c r="O131" s="138"/>
      <c r="P131" s="25"/>
      <c r="Q131" s="25"/>
      <c r="R131" s="138"/>
      <c r="S131" s="25"/>
      <c r="T131" s="25"/>
      <c r="U131" s="138"/>
      <c r="V131" s="25"/>
      <c r="W131" s="25"/>
      <c r="X131" s="138"/>
      <c r="Y131" s="138"/>
      <c r="AC131" s="25"/>
      <c r="AD131" s="25"/>
      <c r="AE131" s="138"/>
      <c r="AF131" s="25"/>
      <c r="AG131" s="25"/>
      <c r="AH131" s="138"/>
      <c r="AI131" s="25"/>
      <c r="AJ131" s="25"/>
      <c r="AK131" s="138"/>
      <c r="AL131" s="25"/>
      <c r="AM131" s="25"/>
      <c r="AN131" s="138"/>
      <c r="AO131" s="25"/>
      <c r="AP131" s="25"/>
      <c r="AQ131" s="138"/>
      <c r="AR131" s="25"/>
      <c r="AS131" s="25"/>
      <c r="AT131" s="138"/>
      <c r="AU131" s="138"/>
      <c r="AY131" s="25"/>
      <c r="AZ131" s="25"/>
      <c r="BA131" s="138"/>
      <c r="BB131" s="25"/>
      <c r="BC131" s="25"/>
      <c r="BD131" s="138"/>
      <c r="BE131" s="25"/>
      <c r="BF131" s="25"/>
      <c r="BG131" s="138"/>
      <c r="BH131" s="25"/>
      <c r="BI131" s="25"/>
      <c r="BJ131" s="138"/>
      <c r="BK131" s="25"/>
      <c r="BL131" s="25"/>
      <c r="BM131" s="138"/>
      <c r="BN131" s="25"/>
      <c r="BP131" s="138"/>
      <c r="BQ131" s="138"/>
      <c r="BU131" s="25"/>
      <c r="BV131" s="25"/>
      <c r="BW131" s="138"/>
      <c r="BX131" s="25"/>
      <c r="BY131" s="25"/>
      <c r="BZ131" s="138"/>
      <c r="CA131" s="25"/>
      <c r="CB131" s="25"/>
      <c r="CC131" s="138"/>
      <c r="CD131" s="25"/>
      <c r="CE131" s="25"/>
      <c r="CF131" s="138"/>
      <c r="CG131" s="25"/>
      <c r="CH131" s="25"/>
      <c r="CI131" s="138"/>
      <c r="CJ131" s="25"/>
      <c r="CK131" s="25"/>
      <c r="CL131" s="138"/>
      <c r="CM131" s="138"/>
      <c r="CQ131" s="25"/>
      <c r="CR131" s="25"/>
      <c r="CS131" s="138"/>
      <c r="CT131" s="25"/>
      <c r="CU131" s="25"/>
      <c r="CV131" s="138"/>
      <c r="CW131" s="25"/>
      <c r="CX131" s="25"/>
      <c r="CY131" s="138"/>
      <c r="CZ131" s="25"/>
      <c r="DA131" s="25"/>
      <c r="DB131" s="138"/>
      <c r="DC131" s="25"/>
      <c r="DD131" s="25"/>
      <c r="DE131" s="138"/>
      <c r="DF131" s="25"/>
      <c r="DG131" s="25"/>
      <c r="DH131" s="138"/>
      <c r="DM131" s="25"/>
      <c r="DN131" s="25"/>
      <c r="DO131" s="138"/>
      <c r="DP131" s="25"/>
      <c r="DQ131" s="25"/>
      <c r="DR131" s="138"/>
      <c r="DS131" s="25"/>
      <c r="DT131" s="25"/>
      <c r="DU131" s="138"/>
      <c r="DV131" s="25"/>
      <c r="DW131" s="25"/>
      <c r="DX131" s="138"/>
      <c r="DY131" s="25"/>
      <c r="DZ131" s="25"/>
      <c r="EA131" s="138"/>
      <c r="EB131" s="25"/>
      <c r="EC131" s="25"/>
      <c r="ED131" s="138"/>
      <c r="EI131" s="25"/>
      <c r="EJ131" s="25"/>
      <c r="EK131" s="138"/>
      <c r="EL131" s="25"/>
      <c r="EM131" s="25"/>
      <c r="EN131" s="138"/>
      <c r="EO131" s="25"/>
      <c r="EP131" s="25"/>
      <c r="EQ131" s="138"/>
      <c r="ER131" s="25"/>
      <c r="ES131" s="25"/>
      <c r="ET131" s="138"/>
      <c r="EU131" s="25"/>
      <c r="EV131" s="25"/>
      <c r="EW131" s="138"/>
      <c r="EX131" s="25"/>
      <c r="EY131" s="25"/>
      <c r="EZ131" s="138"/>
    </row>
    <row r="132" spans="7:156">
      <c r="G132" s="25"/>
      <c r="H132" s="25"/>
      <c r="I132" s="138"/>
      <c r="J132" s="25"/>
      <c r="K132" s="25"/>
      <c r="L132" s="138"/>
      <c r="M132" s="25"/>
      <c r="N132" s="25"/>
      <c r="O132" s="138"/>
      <c r="P132" s="25"/>
      <c r="Q132" s="25"/>
      <c r="R132" s="138"/>
      <c r="S132" s="25"/>
      <c r="T132" s="25"/>
      <c r="U132" s="138"/>
      <c r="V132" s="25"/>
      <c r="W132" s="25"/>
      <c r="X132" s="138"/>
      <c r="Y132" s="138"/>
      <c r="AC132" s="25"/>
      <c r="AD132" s="25"/>
      <c r="AE132" s="138"/>
      <c r="AF132" s="25"/>
      <c r="AG132" s="25"/>
      <c r="AH132" s="138"/>
      <c r="AI132" s="25"/>
      <c r="AJ132" s="25"/>
      <c r="AK132" s="138"/>
      <c r="AL132" s="25"/>
      <c r="AM132" s="25"/>
      <c r="AN132" s="138"/>
      <c r="AO132" s="25"/>
      <c r="AP132" s="25"/>
      <c r="AQ132" s="138"/>
      <c r="AR132" s="25"/>
      <c r="AS132" s="25"/>
      <c r="AT132" s="138"/>
      <c r="AU132" s="138"/>
      <c r="AY132" s="25"/>
      <c r="AZ132" s="25"/>
      <c r="BA132" s="138"/>
      <c r="BB132" s="25"/>
      <c r="BC132" s="25"/>
      <c r="BD132" s="138"/>
      <c r="BE132" s="25"/>
      <c r="BF132" s="25"/>
      <c r="BG132" s="138"/>
      <c r="BH132" s="25"/>
      <c r="BI132" s="25"/>
      <c r="BJ132" s="138"/>
      <c r="BK132" s="25"/>
      <c r="BL132" s="25"/>
      <c r="BM132" s="138"/>
      <c r="BN132" s="25"/>
      <c r="BP132" s="138"/>
      <c r="BQ132" s="138"/>
      <c r="BU132" s="25"/>
      <c r="BV132" s="25"/>
      <c r="BW132" s="138"/>
      <c r="BX132" s="25"/>
      <c r="BY132" s="25"/>
      <c r="BZ132" s="138"/>
      <c r="CA132" s="25"/>
      <c r="CB132" s="25"/>
      <c r="CC132" s="138"/>
      <c r="CD132" s="25"/>
      <c r="CE132" s="25"/>
      <c r="CF132" s="138"/>
      <c r="CG132" s="25"/>
      <c r="CH132" s="25"/>
      <c r="CI132" s="138"/>
      <c r="CJ132" s="25"/>
      <c r="CK132" s="25"/>
      <c r="CL132" s="138"/>
      <c r="CM132" s="138"/>
      <c r="CQ132" s="25"/>
      <c r="CR132" s="25"/>
      <c r="CS132" s="138"/>
      <c r="CT132" s="25"/>
      <c r="CU132" s="25"/>
      <c r="CV132" s="138"/>
      <c r="CW132" s="25"/>
      <c r="CX132" s="25"/>
      <c r="CY132" s="138"/>
      <c r="CZ132" s="25"/>
      <c r="DA132" s="25"/>
      <c r="DB132" s="138"/>
      <c r="DC132" s="25"/>
      <c r="DD132" s="25"/>
      <c r="DE132" s="138"/>
      <c r="DF132" s="25"/>
      <c r="DG132" s="25"/>
      <c r="DH132" s="138"/>
      <c r="DM132" s="25"/>
      <c r="DN132" s="25"/>
      <c r="DO132" s="138"/>
      <c r="DP132" s="25"/>
      <c r="DQ132" s="25"/>
      <c r="DR132" s="138"/>
      <c r="DS132" s="25"/>
      <c r="DT132" s="25"/>
      <c r="DU132" s="138"/>
      <c r="DV132" s="25"/>
      <c r="DW132" s="25"/>
      <c r="DX132" s="138"/>
      <c r="DY132" s="25"/>
      <c r="DZ132" s="25"/>
      <c r="EA132" s="138"/>
      <c r="EB132" s="25"/>
      <c r="EC132" s="25"/>
      <c r="ED132" s="138"/>
      <c r="EI132" s="25"/>
      <c r="EJ132" s="25"/>
      <c r="EK132" s="138"/>
      <c r="EL132" s="25"/>
      <c r="EM132" s="25"/>
      <c r="EN132" s="138"/>
      <c r="EO132" s="25"/>
      <c r="EP132" s="25"/>
      <c r="EQ132" s="138"/>
      <c r="ER132" s="25"/>
      <c r="ES132" s="25"/>
      <c r="ET132" s="138"/>
      <c r="EU132" s="25"/>
      <c r="EV132" s="25"/>
      <c r="EW132" s="138"/>
      <c r="EX132" s="25"/>
      <c r="EY132" s="25"/>
      <c r="EZ132" s="138"/>
    </row>
    <row r="133" spans="7:156">
      <c r="G133" s="25"/>
      <c r="H133" s="25"/>
      <c r="I133" s="138"/>
      <c r="J133" s="25"/>
      <c r="K133" s="25"/>
      <c r="L133" s="138"/>
      <c r="M133" s="25"/>
      <c r="N133" s="25"/>
      <c r="O133" s="138"/>
      <c r="P133" s="25"/>
      <c r="Q133" s="25"/>
      <c r="R133" s="138"/>
      <c r="S133" s="25"/>
      <c r="T133" s="25"/>
      <c r="U133" s="138"/>
      <c r="V133" s="25"/>
      <c r="W133" s="25"/>
      <c r="X133" s="138"/>
      <c r="Y133" s="138"/>
      <c r="AC133" s="25"/>
      <c r="AD133" s="25"/>
      <c r="AE133" s="138"/>
      <c r="AF133" s="25"/>
      <c r="AG133" s="25"/>
      <c r="AH133" s="138"/>
      <c r="AI133" s="25"/>
      <c r="AJ133" s="25"/>
      <c r="AK133" s="138"/>
      <c r="AL133" s="25"/>
      <c r="AM133" s="25"/>
      <c r="AN133" s="138"/>
      <c r="AO133" s="25"/>
      <c r="AP133" s="25"/>
      <c r="AQ133" s="138"/>
      <c r="AR133" s="25"/>
      <c r="AS133" s="25"/>
      <c r="AT133" s="138"/>
      <c r="AU133" s="138"/>
      <c r="AY133" s="25"/>
      <c r="AZ133" s="25"/>
      <c r="BA133" s="138"/>
      <c r="BB133" s="25"/>
      <c r="BC133" s="25"/>
      <c r="BD133" s="138"/>
      <c r="BE133" s="25"/>
      <c r="BF133" s="25"/>
      <c r="BG133" s="138"/>
      <c r="BH133" s="25"/>
      <c r="BI133" s="25"/>
      <c r="BJ133" s="138"/>
      <c r="BK133" s="25"/>
      <c r="BL133" s="25"/>
      <c r="BM133" s="138"/>
      <c r="BN133" s="25"/>
      <c r="BP133" s="138"/>
      <c r="BQ133" s="138"/>
      <c r="BU133" s="25"/>
      <c r="BV133" s="25"/>
      <c r="BW133" s="138"/>
      <c r="BX133" s="25"/>
      <c r="BY133" s="25"/>
      <c r="BZ133" s="138"/>
      <c r="CA133" s="25"/>
      <c r="CB133" s="25"/>
      <c r="CC133" s="138"/>
      <c r="CD133" s="25"/>
      <c r="CE133" s="25"/>
      <c r="CF133" s="138"/>
      <c r="CG133" s="25"/>
      <c r="CH133" s="25"/>
      <c r="CI133" s="138"/>
      <c r="CJ133" s="25"/>
      <c r="CK133" s="25"/>
      <c r="CL133" s="138"/>
      <c r="CM133" s="138"/>
      <c r="CQ133" s="25"/>
      <c r="CR133" s="25"/>
      <c r="CS133" s="138"/>
      <c r="CT133" s="25"/>
      <c r="CU133" s="25"/>
      <c r="CV133" s="138"/>
      <c r="CW133" s="25"/>
      <c r="CX133" s="25"/>
      <c r="CY133" s="138"/>
      <c r="CZ133" s="25"/>
      <c r="DA133" s="25"/>
      <c r="DB133" s="138"/>
      <c r="DC133" s="25"/>
      <c r="DD133" s="25"/>
      <c r="DE133" s="138"/>
      <c r="DF133" s="25"/>
      <c r="DG133" s="25"/>
      <c r="DH133" s="138"/>
      <c r="DM133" s="25"/>
      <c r="DN133" s="25"/>
      <c r="DO133" s="138"/>
      <c r="DP133" s="25"/>
      <c r="DQ133" s="25"/>
      <c r="DR133" s="138"/>
      <c r="DS133" s="25"/>
      <c r="DT133" s="25"/>
      <c r="DU133" s="138"/>
      <c r="DV133" s="25"/>
      <c r="DW133" s="25"/>
      <c r="DX133" s="138"/>
      <c r="DY133" s="25"/>
      <c r="DZ133" s="25"/>
      <c r="EA133" s="138"/>
      <c r="EB133" s="25"/>
      <c r="EC133" s="25"/>
      <c r="ED133" s="138"/>
      <c r="EI133" s="25"/>
      <c r="EJ133" s="25"/>
      <c r="EK133" s="138"/>
      <c r="EL133" s="25"/>
      <c r="EM133" s="25"/>
      <c r="EN133" s="138"/>
      <c r="EO133" s="25"/>
      <c r="EP133" s="25"/>
      <c r="EQ133" s="138"/>
      <c r="ER133" s="25"/>
      <c r="ES133" s="25"/>
      <c r="ET133" s="138"/>
      <c r="EU133" s="25"/>
      <c r="EV133" s="25"/>
      <c r="EW133" s="138"/>
      <c r="EX133" s="25"/>
      <c r="EY133" s="25"/>
      <c r="EZ133" s="138"/>
    </row>
    <row r="134" spans="7:156">
      <c r="G134" s="25"/>
      <c r="H134" s="25"/>
      <c r="I134" s="138"/>
      <c r="J134" s="25"/>
      <c r="K134" s="25"/>
      <c r="L134" s="138"/>
      <c r="M134" s="25"/>
      <c r="N134" s="25"/>
      <c r="O134" s="138"/>
      <c r="P134" s="25"/>
      <c r="Q134" s="25"/>
      <c r="R134" s="138"/>
      <c r="S134" s="25"/>
      <c r="T134" s="25"/>
      <c r="U134" s="138"/>
      <c r="V134" s="25"/>
      <c r="W134" s="25"/>
      <c r="X134" s="138"/>
      <c r="Y134" s="138"/>
      <c r="AC134" s="25"/>
      <c r="AD134" s="25"/>
      <c r="AE134" s="138"/>
      <c r="AF134" s="25"/>
      <c r="AG134" s="25"/>
      <c r="AH134" s="138"/>
      <c r="AI134" s="25"/>
      <c r="AJ134" s="25"/>
      <c r="AK134" s="138"/>
      <c r="AL134" s="25"/>
      <c r="AM134" s="25"/>
      <c r="AN134" s="138"/>
      <c r="AO134" s="25"/>
      <c r="AP134" s="25"/>
      <c r="AQ134" s="138"/>
      <c r="AR134" s="25"/>
      <c r="AS134" s="25"/>
      <c r="AT134" s="138"/>
      <c r="AU134" s="138"/>
      <c r="AY134" s="25"/>
      <c r="AZ134" s="25"/>
      <c r="BA134" s="138"/>
      <c r="BB134" s="25"/>
      <c r="BC134" s="25"/>
      <c r="BD134" s="138"/>
      <c r="BE134" s="25"/>
      <c r="BF134" s="25"/>
      <c r="BG134" s="138"/>
      <c r="BH134" s="25"/>
      <c r="BI134" s="25"/>
      <c r="BJ134" s="138"/>
      <c r="BK134" s="25"/>
      <c r="BL134" s="25"/>
      <c r="BM134" s="138"/>
      <c r="BN134" s="25"/>
      <c r="BP134" s="138"/>
      <c r="BQ134" s="138"/>
      <c r="BU134" s="25"/>
      <c r="BV134" s="25"/>
      <c r="BW134" s="138"/>
      <c r="BX134" s="25"/>
      <c r="BY134" s="25"/>
      <c r="BZ134" s="138"/>
      <c r="CA134" s="25"/>
      <c r="CB134" s="25"/>
      <c r="CC134" s="138"/>
      <c r="CD134" s="25"/>
      <c r="CE134" s="25"/>
      <c r="CF134" s="138"/>
      <c r="CG134" s="25"/>
      <c r="CH134" s="25"/>
      <c r="CI134" s="138"/>
      <c r="CJ134" s="25"/>
      <c r="CK134" s="25"/>
      <c r="CL134" s="138"/>
      <c r="CM134" s="138"/>
      <c r="CQ134" s="25"/>
      <c r="CR134" s="25"/>
      <c r="CS134" s="138"/>
      <c r="CT134" s="25"/>
      <c r="CU134" s="25"/>
      <c r="CV134" s="138"/>
      <c r="CW134" s="25"/>
      <c r="CX134" s="25"/>
      <c r="CY134" s="138"/>
      <c r="CZ134" s="25"/>
      <c r="DA134" s="25"/>
      <c r="DB134" s="138"/>
      <c r="DC134" s="25"/>
      <c r="DD134" s="25"/>
      <c r="DE134" s="138"/>
      <c r="DF134" s="25"/>
      <c r="DG134" s="25"/>
      <c r="DH134" s="138"/>
      <c r="DM134" s="25"/>
      <c r="DN134" s="25"/>
      <c r="DO134" s="138"/>
      <c r="DP134" s="25"/>
      <c r="DQ134" s="25"/>
      <c r="DR134" s="138"/>
      <c r="DS134" s="25"/>
      <c r="DT134" s="25"/>
      <c r="DU134" s="138"/>
      <c r="DV134" s="25"/>
      <c r="DW134" s="25"/>
      <c r="DX134" s="138"/>
      <c r="DY134" s="25"/>
      <c r="DZ134" s="25"/>
      <c r="EA134" s="138"/>
      <c r="EB134" s="25"/>
      <c r="EC134" s="25"/>
      <c r="ED134" s="138"/>
      <c r="EI134" s="25"/>
      <c r="EJ134" s="25"/>
      <c r="EK134" s="138"/>
      <c r="EL134" s="25"/>
      <c r="EM134" s="25"/>
      <c r="EN134" s="138"/>
      <c r="EO134" s="25"/>
      <c r="EP134" s="25"/>
      <c r="EQ134" s="138"/>
      <c r="ER134" s="25"/>
      <c r="ES134" s="25"/>
      <c r="ET134" s="138"/>
      <c r="EU134" s="25"/>
      <c r="EV134" s="25"/>
      <c r="EW134" s="138"/>
      <c r="EX134" s="25"/>
      <c r="EY134" s="25"/>
      <c r="EZ134" s="138"/>
    </row>
    <row r="135" spans="7:156">
      <c r="G135" s="25"/>
      <c r="H135" s="25"/>
      <c r="I135" s="138"/>
      <c r="J135" s="25"/>
      <c r="K135" s="25"/>
      <c r="L135" s="138"/>
      <c r="M135" s="25"/>
      <c r="N135" s="25"/>
      <c r="O135" s="138"/>
      <c r="P135" s="25"/>
      <c r="Q135" s="25"/>
      <c r="R135" s="138"/>
      <c r="S135" s="25"/>
      <c r="T135" s="25"/>
      <c r="U135" s="138"/>
      <c r="V135" s="25"/>
      <c r="W135" s="25"/>
      <c r="X135" s="138"/>
      <c r="Y135" s="138"/>
      <c r="AC135" s="25"/>
      <c r="AD135" s="25"/>
      <c r="AE135" s="138"/>
      <c r="AF135" s="25"/>
      <c r="AG135" s="25"/>
      <c r="AH135" s="138"/>
      <c r="AI135" s="25"/>
      <c r="AJ135" s="25"/>
      <c r="AK135" s="138"/>
      <c r="AL135" s="25"/>
      <c r="AM135" s="25"/>
      <c r="AN135" s="138"/>
      <c r="AO135" s="25"/>
      <c r="AP135" s="25"/>
      <c r="AQ135" s="138"/>
      <c r="AR135" s="25"/>
      <c r="AS135" s="25"/>
      <c r="AT135" s="138"/>
      <c r="AU135" s="138"/>
      <c r="AY135" s="25"/>
      <c r="AZ135" s="25"/>
      <c r="BA135" s="138"/>
      <c r="BB135" s="25"/>
      <c r="BC135" s="25"/>
      <c r="BD135" s="138"/>
      <c r="BE135" s="25"/>
      <c r="BF135" s="25"/>
      <c r="BG135" s="138"/>
      <c r="BH135" s="25"/>
      <c r="BI135" s="25"/>
      <c r="BJ135" s="138"/>
      <c r="BK135" s="25"/>
      <c r="BL135" s="25"/>
      <c r="BM135" s="138"/>
      <c r="BN135" s="25"/>
      <c r="BP135" s="138"/>
      <c r="BQ135" s="138"/>
      <c r="BU135" s="25"/>
      <c r="BV135" s="25"/>
      <c r="BW135" s="138"/>
      <c r="BX135" s="25"/>
      <c r="BY135" s="25"/>
      <c r="BZ135" s="138"/>
      <c r="CA135" s="25"/>
      <c r="CB135" s="25"/>
      <c r="CC135" s="138"/>
      <c r="CD135" s="25"/>
      <c r="CE135" s="25"/>
      <c r="CF135" s="138"/>
      <c r="CG135" s="25"/>
      <c r="CH135" s="25"/>
      <c r="CI135" s="138"/>
      <c r="CJ135" s="25"/>
      <c r="CK135" s="25"/>
      <c r="CL135" s="138"/>
      <c r="CM135" s="138"/>
      <c r="CQ135" s="25"/>
      <c r="CR135" s="25"/>
      <c r="CS135" s="138"/>
      <c r="CT135" s="25"/>
      <c r="CU135" s="25"/>
      <c r="CV135" s="138"/>
      <c r="CW135" s="25"/>
      <c r="CX135" s="25"/>
      <c r="CY135" s="138"/>
      <c r="CZ135" s="25"/>
      <c r="DA135" s="25"/>
      <c r="DB135" s="138"/>
      <c r="DC135" s="25"/>
      <c r="DD135" s="25"/>
      <c r="DE135" s="138"/>
      <c r="DF135" s="25"/>
      <c r="DG135" s="25"/>
      <c r="DH135" s="138"/>
      <c r="DM135" s="25"/>
      <c r="DN135" s="25"/>
      <c r="DO135" s="138"/>
      <c r="DP135" s="25"/>
      <c r="DQ135" s="25"/>
      <c r="DR135" s="138"/>
      <c r="DS135" s="25"/>
      <c r="DT135" s="25"/>
      <c r="DU135" s="138"/>
      <c r="DV135" s="25"/>
      <c r="DW135" s="25"/>
      <c r="DX135" s="138"/>
      <c r="DY135" s="25"/>
      <c r="DZ135" s="25"/>
      <c r="EA135" s="138"/>
      <c r="EB135" s="25"/>
      <c r="EC135" s="25"/>
      <c r="ED135" s="138"/>
      <c r="EI135" s="25"/>
      <c r="EJ135" s="25"/>
      <c r="EK135" s="138"/>
      <c r="EL135" s="25"/>
      <c r="EM135" s="25"/>
      <c r="EN135" s="138"/>
      <c r="EO135" s="25"/>
      <c r="EP135" s="25"/>
      <c r="EQ135" s="138"/>
      <c r="ER135" s="25"/>
      <c r="ES135" s="25"/>
      <c r="ET135" s="138"/>
      <c r="EU135" s="25"/>
      <c r="EV135" s="25"/>
      <c r="EW135" s="138"/>
      <c r="EX135" s="25"/>
      <c r="EY135" s="25"/>
      <c r="EZ135" s="138"/>
    </row>
    <row r="136" spans="7:156">
      <c r="G136" s="25"/>
      <c r="H136" s="25"/>
      <c r="I136" s="138"/>
      <c r="J136" s="25"/>
      <c r="K136" s="25"/>
      <c r="L136" s="138"/>
      <c r="M136" s="25"/>
      <c r="N136" s="25"/>
      <c r="O136" s="138"/>
      <c r="P136" s="25"/>
      <c r="Q136" s="25"/>
      <c r="R136" s="138"/>
      <c r="S136" s="25"/>
      <c r="T136" s="25"/>
      <c r="U136" s="138"/>
      <c r="V136" s="25"/>
      <c r="W136" s="25"/>
      <c r="X136" s="138"/>
      <c r="Y136" s="138"/>
      <c r="AC136" s="25"/>
      <c r="AD136" s="25"/>
      <c r="AE136" s="138"/>
      <c r="AF136" s="25"/>
      <c r="AG136" s="25"/>
      <c r="AH136" s="138"/>
      <c r="AI136" s="25"/>
      <c r="AJ136" s="25"/>
      <c r="AK136" s="138"/>
      <c r="AL136" s="25"/>
      <c r="AM136" s="25"/>
      <c r="AN136" s="138"/>
      <c r="AO136" s="25"/>
      <c r="AP136" s="25"/>
      <c r="AQ136" s="138"/>
      <c r="AR136" s="25"/>
      <c r="AS136" s="25"/>
      <c r="AT136" s="138"/>
      <c r="AU136" s="138"/>
      <c r="AY136" s="25"/>
      <c r="AZ136" s="25"/>
      <c r="BA136" s="138"/>
      <c r="BB136" s="25"/>
      <c r="BC136" s="25"/>
      <c r="BD136" s="138"/>
      <c r="BE136" s="25"/>
      <c r="BF136" s="25"/>
      <c r="BG136" s="138"/>
      <c r="BH136" s="25"/>
      <c r="BI136" s="25"/>
      <c r="BJ136" s="138"/>
      <c r="BK136" s="25"/>
      <c r="BL136" s="25"/>
      <c r="BM136" s="138"/>
      <c r="BN136" s="25"/>
      <c r="BP136" s="138"/>
      <c r="BQ136" s="138"/>
      <c r="BU136" s="25"/>
      <c r="BV136" s="25"/>
      <c r="BW136" s="138"/>
      <c r="BX136" s="25"/>
      <c r="BY136" s="25"/>
      <c r="BZ136" s="138"/>
      <c r="CA136" s="25"/>
      <c r="CB136" s="25"/>
      <c r="CC136" s="138"/>
      <c r="CD136" s="25"/>
      <c r="CE136" s="25"/>
      <c r="CF136" s="138"/>
      <c r="CG136" s="25"/>
      <c r="CH136" s="25"/>
      <c r="CI136" s="138"/>
      <c r="CJ136" s="25"/>
      <c r="CK136" s="25"/>
      <c r="CL136" s="138"/>
      <c r="CM136" s="138"/>
      <c r="CQ136" s="25"/>
      <c r="CR136" s="25"/>
      <c r="CS136" s="138"/>
      <c r="CT136" s="25"/>
      <c r="CU136" s="25"/>
      <c r="CV136" s="138"/>
      <c r="CW136" s="25"/>
      <c r="CX136" s="25"/>
      <c r="CY136" s="138"/>
      <c r="CZ136" s="25"/>
      <c r="DA136" s="25"/>
      <c r="DB136" s="138"/>
      <c r="DC136" s="25"/>
      <c r="DD136" s="25"/>
      <c r="DE136" s="138"/>
      <c r="DF136" s="25"/>
      <c r="DG136" s="25"/>
      <c r="DH136" s="138"/>
      <c r="DM136" s="25"/>
      <c r="DN136" s="25"/>
      <c r="DO136" s="138"/>
      <c r="DP136" s="25"/>
      <c r="DQ136" s="25"/>
      <c r="DR136" s="138"/>
      <c r="DS136" s="25"/>
      <c r="DT136" s="25"/>
      <c r="DU136" s="138"/>
      <c r="DV136" s="25"/>
      <c r="DW136" s="25"/>
      <c r="DX136" s="138"/>
      <c r="DY136" s="25"/>
      <c r="DZ136" s="25"/>
      <c r="EA136" s="138"/>
      <c r="EB136" s="25"/>
      <c r="EC136" s="25"/>
      <c r="ED136" s="138"/>
      <c r="EI136" s="25"/>
      <c r="EJ136" s="25"/>
      <c r="EK136" s="138"/>
      <c r="EL136" s="25"/>
      <c r="EM136" s="25"/>
      <c r="EN136" s="138"/>
      <c r="EO136" s="25"/>
      <c r="EP136" s="25"/>
      <c r="EQ136" s="138"/>
      <c r="ER136" s="25"/>
      <c r="ES136" s="25"/>
      <c r="ET136" s="138"/>
      <c r="EU136" s="25"/>
      <c r="EV136" s="25"/>
      <c r="EW136" s="138"/>
      <c r="EX136" s="25"/>
      <c r="EY136" s="25"/>
      <c r="EZ136" s="138"/>
    </row>
    <row r="137" spans="7:156">
      <c r="G137" s="25"/>
      <c r="H137" s="25"/>
      <c r="I137" s="138"/>
      <c r="J137" s="25"/>
      <c r="K137" s="25"/>
      <c r="L137" s="138"/>
      <c r="M137" s="25"/>
      <c r="N137" s="25"/>
      <c r="O137" s="138"/>
      <c r="P137" s="25"/>
      <c r="Q137" s="25"/>
      <c r="R137" s="138"/>
      <c r="S137" s="25"/>
      <c r="T137" s="25"/>
      <c r="U137" s="138"/>
      <c r="V137" s="25"/>
      <c r="W137" s="25"/>
      <c r="X137" s="138"/>
      <c r="Y137" s="138"/>
      <c r="AC137" s="25"/>
      <c r="AD137" s="25"/>
      <c r="AE137" s="138"/>
      <c r="AF137" s="25"/>
      <c r="AG137" s="25"/>
      <c r="AH137" s="138"/>
      <c r="AI137" s="25"/>
      <c r="AJ137" s="25"/>
      <c r="AK137" s="138"/>
      <c r="AL137" s="25"/>
      <c r="AM137" s="25"/>
      <c r="AN137" s="138"/>
      <c r="AO137" s="25"/>
      <c r="AP137" s="25"/>
      <c r="AQ137" s="138"/>
      <c r="AR137" s="25"/>
      <c r="AS137" s="25"/>
      <c r="AT137" s="138"/>
      <c r="AU137" s="138"/>
      <c r="AY137" s="25"/>
      <c r="AZ137" s="25"/>
      <c r="BA137" s="138"/>
      <c r="BB137" s="25"/>
      <c r="BC137" s="25"/>
      <c r="BD137" s="138"/>
      <c r="BE137" s="25"/>
      <c r="BF137" s="25"/>
      <c r="BG137" s="138"/>
      <c r="BH137" s="25"/>
      <c r="BI137" s="25"/>
      <c r="BJ137" s="138"/>
      <c r="BK137" s="25"/>
      <c r="BL137" s="25"/>
      <c r="BM137" s="138"/>
      <c r="BN137" s="25"/>
      <c r="BP137" s="138"/>
      <c r="BQ137" s="138"/>
      <c r="BU137" s="25"/>
      <c r="BV137" s="25"/>
      <c r="BW137" s="138"/>
      <c r="BX137" s="25"/>
      <c r="BY137" s="25"/>
      <c r="BZ137" s="138"/>
      <c r="CA137" s="25"/>
      <c r="CB137" s="25"/>
      <c r="CC137" s="138"/>
      <c r="CD137" s="25"/>
      <c r="CE137" s="25"/>
      <c r="CF137" s="138"/>
      <c r="CG137" s="25"/>
      <c r="CH137" s="25"/>
      <c r="CI137" s="138"/>
      <c r="CJ137" s="25"/>
      <c r="CK137" s="25"/>
      <c r="CL137" s="138"/>
      <c r="CM137" s="138"/>
      <c r="CQ137" s="25"/>
      <c r="CR137" s="25"/>
      <c r="CS137" s="138"/>
      <c r="CT137" s="25"/>
      <c r="CU137" s="25"/>
      <c r="CV137" s="138"/>
      <c r="CW137" s="25"/>
      <c r="CX137" s="25"/>
      <c r="CY137" s="138"/>
      <c r="CZ137" s="25"/>
      <c r="DA137" s="25"/>
      <c r="DB137" s="138"/>
      <c r="DC137" s="25"/>
      <c r="DD137" s="25"/>
      <c r="DE137" s="138"/>
      <c r="DF137" s="25"/>
      <c r="DG137" s="25"/>
      <c r="DH137" s="138"/>
      <c r="DM137" s="25"/>
      <c r="DN137" s="25"/>
      <c r="DO137" s="138"/>
      <c r="DP137" s="25"/>
      <c r="DQ137" s="25"/>
      <c r="DR137" s="138"/>
      <c r="DS137" s="25"/>
      <c r="DT137" s="25"/>
      <c r="DU137" s="138"/>
      <c r="DV137" s="25"/>
      <c r="DW137" s="25"/>
      <c r="DX137" s="138"/>
      <c r="DY137" s="25"/>
      <c r="DZ137" s="25"/>
      <c r="EA137" s="138"/>
      <c r="EB137" s="25"/>
      <c r="EC137" s="25"/>
      <c r="ED137" s="138"/>
      <c r="EI137" s="25"/>
      <c r="EJ137" s="25"/>
      <c r="EK137" s="138"/>
      <c r="EL137" s="25"/>
      <c r="EM137" s="25"/>
      <c r="EN137" s="138"/>
      <c r="EO137" s="25"/>
      <c r="EP137" s="25"/>
      <c r="EQ137" s="138"/>
      <c r="ER137" s="25"/>
      <c r="ES137" s="25"/>
      <c r="ET137" s="138"/>
      <c r="EU137" s="25"/>
      <c r="EV137" s="25"/>
      <c r="EW137" s="138"/>
      <c r="EX137" s="25"/>
      <c r="EY137" s="25"/>
      <c r="EZ137" s="138"/>
    </row>
    <row r="138" spans="7:156">
      <c r="G138" s="25"/>
      <c r="H138" s="25"/>
      <c r="I138" s="138"/>
      <c r="J138" s="25"/>
      <c r="K138" s="25"/>
      <c r="L138" s="138"/>
      <c r="M138" s="25"/>
      <c r="N138" s="25"/>
      <c r="O138" s="138"/>
      <c r="P138" s="25"/>
      <c r="Q138" s="25"/>
      <c r="R138" s="138"/>
      <c r="S138" s="25"/>
      <c r="T138" s="25"/>
      <c r="U138" s="138"/>
      <c r="V138" s="25"/>
      <c r="W138" s="25"/>
      <c r="X138" s="138"/>
      <c r="Y138" s="138"/>
      <c r="AC138" s="25"/>
      <c r="AD138" s="25"/>
      <c r="AE138" s="138"/>
      <c r="AF138" s="25"/>
      <c r="AG138" s="25"/>
      <c r="AH138" s="138"/>
      <c r="AI138" s="25"/>
      <c r="AJ138" s="25"/>
      <c r="AK138" s="138"/>
      <c r="AL138" s="25"/>
      <c r="AM138" s="25"/>
      <c r="AN138" s="138"/>
      <c r="AO138" s="25"/>
      <c r="AP138" s="25"/>
      <c r="AQ138" s="138"/>
      <c r="AR138" s="25"/>
      <c r="AS138" s="25"/>
      <c r="AT138" s="138"/>
      <c r="AU138" s="138"/>
      <c r="AY138" s="25"/>
      <c r="AZ138" s="25"/>
      <c r="BA138" s="138"/>
      <c r="BB138" s="25"/>
      <c r="BC138" s="25"/>
      <c r="BD138" s="138"/>
      <c r="BE138" s="25"/>
      <c r="BF138" s="25"/>
      <c r="BG138" s="138"/>
      <c r="BH138" s="25"/>
      <c r="BI138" s="25"/>
      <c r="BJ138" s="138"/>
      <c r="BK138" s="25"/>
      <c r="BL138" s="25"/>
      <c r="BM138" s="138"/>
      <c r="BN138" s="25"/>
      <c r="BP138" s="138"/>
      <c r="BQ138" s="138"/>
      <c r="BU138" s="25"/>
      <c r="BV138" s="25"/>
      <c r="BW138" s="138"/>
      <c r="BX138" s="25"/>
      <c r="BY138" s="25"/>
      <c r="BZ138" s="138"/>
      <c r="CA138" s="25"/>
      <c r="CB138" s="25"/>
      <c r="CC138" s="138"/>
      <c r="CD138" s="25"/>
      <c r="CE138" s="25"/>
      <c r="CF138" s="138"/>
      <c r="CG138" s="25"/>
      <c r="CH138" s="25"/>
      <c r="CI138" s="138"/>
      <c r="CJ138" s="25"/>
      <c r="CK138" s="25"/>
      <c r="CL138" s="138"/>
      <c r="CM138" s="138"/>
      <c r="CQ138" s="25"/>
      <c r="CR138" s="25"/>
      <c r="CS138" s="138"/>
      <c r="CT138" s="25"/>
      <c r="CU138" s="25"/>
      <c r="CV138" s="138"/>
      <c r="CW138" s="25"/>
      <c r="CX138" s="25"/>
      <c r="CY138" s="138"/>
      <c r="CZ138" s="25"/>
      <c r="DA138" s="25"/>
      <c r="DB138" s="138"/>
      <c r="DC138" s="25"/>
      <c r="DD138" s="25"/>
      <c r="DE138" s="138"/>
      <c r="DF138" s="25"/>
      <c r="DG138" s="25"/>
      <c r="DH138" s="138"/>
      <c r="DM138" s="25"/>
      <c r="DN138" s="25"/>
      <c r="DO138" s="138"/>
      <c r="DP138" s="25"/>
      <c r="DQ138" s="25"/>
      <c r="DR138" s="138"/>
      <c r="DS138" s="25"/>
      <c r="DT138" s="25"/>
      <c r="DU138" s="138"/>
      <c r="DV138" s="25"/>
      <c r="DW138" s="25"/>
      <c r="DX138" s="138"/>
      <c r="DY138" s="25"/>
      <c r="DZ138" s="25"/>
      <c r="EA138" s="138"/>
      <c r="EB138" s="25"/>
      <c r="EC138" s="25"/>
      <c r="ED138" s="138"/>
      <c r="EI138" s="25"/>
      <c r="EJ138" s="25"/>
      <c r="EK138" s="138"/>
      <c r="EL138" s="25"/>
      <c r="EM138" s="25"/>
      <c r="EN138" s="138"/>
      <c r="EO138" s="25"/>
      <c r="EP138" s="25"/>
      <c r="EQ138" s="138"/>
      <c r="ER138" s="25"/>
      <c r="ES138" s="25"/>
      <c r="ET138" s="138"/>
      <c r="EU138" s="25"/>
      <c r="EV138" s="25"/>
      <c r="EW138" s="138"/>
      <c r="EX138" s="25"/>
      <c r="EY138" s="25"/>
      <c r="EZ138" s="138"/>
    </row>
    <row r="139" spans="7:156">
      <c r="G139" s="25"/>
      <c r="H139" s="25"/>
      <c r="I139" s="138"/>
      <c r="J139" s="25"/>
      <c r="K139" s="25"/>
      <c r="L139" s="138"/>
      <c r="M139" s="25"/>
      <c r="N139" s="25"/>
      <c r="O139" s="138"/>
      <c r="P139" s="25"/>
      <c r="Q139" s="25"/>
      <c r="R139" s="138"/>
      <c r="S139" s="25"/>
      <c r="T139" s="25"/>
      <c r="U139" s="138"/>
      <c r="V139" s="25"/>
      <c r="W139" s="25"/>
      <c r="X139" s="138"/>
      <c r="Y139" s="138"/>
      <c r="AC139" s="25"/>
      <c r="AD139" s="25"/>
      <c r="AE139" s="138"/>
      <c r="AF139" s="25"/>
      <c r="AG139" s="25"/>
      <c r="AH139" s="138"/>
      <c r="AI139" s="25"/>
      <c r="AJ139" s="25"/>
      <c r="AK139" s="138"/>
      <c r="AL139" s="25"/>
      <c r="AM139" s="25"/>
      <c r="AN139" s="138"/>
      <c r="AO139" s="25"/>
      <c r="AP139" s="25"/>
      <c r="AQ139" s="138"/>
      <c r="AR139" s="25"/>
      <c r="AS139" s="25"/>
      <c r="AT139" s="138"/>
      <c r="AU139" s="138"/>
      <c r="AY139" s="25"/>
      <c r="AZ139" s="25"/>
      <c r="BA139" s="138"/>
      <c r="BB139" s="25"/>
      <c r="BC139" s="25"/>
      <c r="BD139" s="138"/>
      <c r="BE139" s="25"/>
      <c r="BF139" s="25"/>
      <c r="BG139" s="138"/>
      <c r="BH139" s="25"/>
      <c r="BI139" s="25"/>
      <c r="BJ139" s="138"/>
      <c r="BK139" s="25"/>
      <c r="BL139" s="25"/>
      <c r="BM139" s="138"/>
      <c r="BN139" s="25"/>
      <c r="BP139" s="138"/>
      <c r="BQ139" s="138"/>
      <c r="BU139" s="25"/>
      <c r="BV139" s="25"/>
      <c r="BW139" s="138"/>
      <c r="BX139" s="25"/>
      <c r="BY139" s="25"/>
      <c r="BZ139" s="138"/>
      <c r="CA139" s="25"/>
      <c r="CB139" s="25"/>
      <c r="CC139" s="138"/>
      <c r="CD139" s="25"/>
      <c r="CE139" s="25"/>
      <c r="CF139" s="138"/>
      <c r="CG139" s="25"/>
      <c r="CH139" s="25"/>
      <c r="CI139" s="138"/>
      <c r="CJ139" s="25"/>
      <c r="CK139" s="25"/>
      <c r="CL139" s="138"/>
      <c r="CM139" s="138"/>
      <c r="CQ139" s="25"/>
      <c r="CR139" s="25"/>
      <c r="CS139" s="138"/>
      <c r="CT139" s="25"/>
      <c r="CU139" s="25"/>
      <c r="CV139" s="138"/>
      <c r="CW139" s="25"/>
      <c r="CX139" s="25"/>
      <c r="CY139" s="138"/>
      <c r="CZ139" s="25"/>
      <c r="DA139" s="25"/>
      <c r="DB139" s="138"/>
      <c r="DC139" s="25"/>
      <c r="DD139" s="25"/>
      <c r="DE139" s="138"/>
      <c r="DF139" s="25"/>
      <c r="DG139" s="25"/>
      <c r="DH139" s="138"/>
      <c r="DM139" s="25"/>
      <c r="DN139" s="25"/>
      <c r="DO139" s="138"/>
      <c r="DP139" s="25"/>
      <c r="DQ139" s="25"/>
      <c r="DR139" s="138"/>
      <c r="DS139" s="25"/>
      <c r="DT139" s="25"/>
      <c r="DU139" s="138"/>
      <c r="DV139" s="25"/>
      <c r="DW139" s="25"/>
      <c r="DX139" s="138"/>
      <c r="DY139" s="25"/>
      <c r="DZ139" s="25"/>
      <c r="EA139" s="138"/>
      <c r="EB139" s="25"/>
      <c r="EC139" s="25"/>
      <c r="ED139" s="138"/>
      <c r="EI139" s="25"/>
      <c r="EJ139" s="25"/>
      <c r="EK139" s="138"/>
      <c r="EL139" s="25"/>
      <c r="EM139" s="25"/>
      <c r="EN139" s="138"/>
      <c r="EO139" s="25"/>
      <c r="EP139" s="25"/>
      <c r="EQ139" s="138"/>
      <c r="ER139" s="25"/>
      <c r="ES139" s="25"/>
      <c r="ET139" s="138"/>
      <c r="EU139" s="25"/>
      <c r="EV139" s="25"/>
      <c r="EW139" s="138"/>
      <c r="EX139" s="25"/>
      <c r="EY139" s="25"/>
      <c r="EZ139" s="138"/>
    </row>
    <row r="140" spans="7:156">
      <c r="G140" s="25"/>
      <c r="H140" s="25"/>
      <c r="I140" s="138"/>
      <c r="J140" s="25"/>
      <c r="K140" s="25"/>
      <c r="L140" s="138"/>
      <c r="M140" s="25"/>
      <c r="N140" s="25"/>
      <c r="O140" s="138"/>
      <c r="P140" s="25"/>
      <c r="Q140" s="25"/>
      <c r="R140" s="138"/>
      <c r="S140" s="25"/>
      <c r="T140" s="25"/>
      <c r="U140" s="138"/>
      <c r="V140" s="25"/>
      <c r="W140" s="25"/>
      <c r="X140" s="138"/>
      <c r="Y140" s="138"/>
      <c r="AC140" s="25"/>
      <c r="AD140" s="25"/>
      <c r="AE140" s="138"/>
      <c r="AF140" s="25"/>
      <c r="AG140" s="25"/>
      <c r="AH140" s="138"/>
      <c r="AI140" s="25"/>
      <c r="AJ140" s="25"/>
      <c r="AK140" s="138"/>
      <c r="AL140" s="25"/>
      <c r="AM140" s="25"/>
      <c r="AN140" s="138"/>
      <c r="AO140" s="25"/>
      <c r="AP140" s="25"/>
      <c r="AQ140" s="138"/>
      <c r="AR140" s="25"/>
      <c r="AS140" s="25"/>
      <c r="AT140" s="138"/>
      <c r="AU140" s="138"/>
      <c r="AY140" s="25"/>
      <c r="AZ140" s="25"/>
      <c r="BA140" s="138"/>
      <c r="BB140" s="25"/>
      <c r="BC140" s="25"/>
      <c r="BD140" s="138"/>
      <c r="BE140" s="25"/>
      <c r="BF140" s="25"/>
      <c r="BG140" s="138"/>
      <c r="BH140" s="25"/>
      <c r="BI140" s="25"/>
      <c r="BJ140" s="138"/>
      <c r="BK140" s="25"/>
      <c r="BL140" s="25"/>
      <c r="BM140" s="138"/>
      <c r="BN140" s="25"/>
      <c r="BP140" s="138"/>
      <c r="BQ140" s="138"/>
      <c r="BU140" s="25"/>
      <c r="BV140" s="25"/>
      <c r="BW140" s="138"/>
      <c r="BX140" s="25"/>
      <c r="BY140" s="25"/>
      <c r="BZ140" s="138"/>
      <c r="CA140" s="25"/>
      <c r="CB140" s="25"/>
      <c r="CC140" s="138"/>
      <c r="CD140" s="25"/>
      <c r="CE140" s="25"/>
      <c r="CF140" s="138"/>
      <c r="CG140" s="25"/>
      <c r="CH140" s="25"/>
      <c r="CI140" s="138"/>
      <c r="CJ140" s="25"/>
      <c r="CK140" s="25"/>
      <c r="CL140" s="138"/>
      <c r="CM140" s="138"/>
      <c r="CQ140" s="25"/>
      <c r="CR140" s="25"/>
      <c r="CS140" s="138"/>
      <c r="CT140" s="25"/>
      <c r="CU140" s="25"/>
      <c r="CV140" s="138"/>
      <c r="CW140" s="25"/>
      <c r="CX140" s="25"/>
      <c r="CY140" s="138"/>
      <c r="CZ140" s="25"/>
      <c r="DA140" s="25"/>
      <c r="DB140" s="138"/>
      <c r="DC140" s="25"/>
      <c r="DD140" s="25"/>
      <c r="DE140" s="138"/>
      <c r="DF140" s="25"/>
      <c r="DG140" s="25"/>
      <c r="DH140" s="138"/>
      <c r="DM140" s="25"/>
      <c r="DN140" s="25"/>
      <c r="DO140" s="138"/>
      <c r="DP140" s="25"/>
      <c r="DQ140" s="25"/>
      <c r="DR140" s="138"/>
      <c r="DS140" s="25"/>
      <c r="DT140" s="25"/>
      <c r="DU140" s="138"/>
      <c r="DV140" s="25"/>
      <c r="DW140" s="25"/>
      <c r="DX140" s="138"/>
      <c r="DY140" s="25"/>
      <c r="DZ140" s="25"/>
      <c r="EA140" s="138"/>
      <c r="EB140" s="25"/>
      <c r="EC140" s="25"/>
      <c r="ED140" s="138"/>
      <c r="EI140" s="25"/>
      <c r="EJ140" s="25"/>
      <c r="EK140" s="138"/>
      <c r="EL140" s="25"/>
      <c r="EM140" s="25"/>
      <c r="EN140" s="138"/>
      <c r="EO140" s="25"/>
      <c r="EP140" s="25"/>
      <c r="EQ140" s="138"/>
      <c r="ER140" s="25"/>
      <c r="ES140" s="25"/>
      <c r="ET140" s="138"/>
      <c r="EU140" s="25"/>
      <c r="EV140" s="25"/>
      <c r="EW140" s="138"/>
      <c r="EX140" s="25"/>
      <c r="EY140" s="25"/>
      <c r="EZ140" s="138"/>
    </row>
    <row r="141" spans="7:156">
      <c r="G141" s="25"/>
      <c r="H141" s="25"/>
      <c r="I141" s="138"/>
      <c r="J141" s="25"/>
      <c r="K141" s="25"/>
      <c r="L141" s="138"/>
      <c r="M141" s="25"/>
      <c r="N141" s="25"/>
      <c r="O141" s="138"/>
      <c r="P141" s="25"/>
      <c r="Q141" s="25"/>
      <c r="R141" s="138"/>
      <c r="S141" s="25"/>
      <c r="T141" s="25"/>
      <c r="U141" s="138"/>
      <c r="V141" s="25"/>
      <c r="W141" s="25"/>
      <c r="X141" s="138"/>
      <c r="Y141" s="138"/>
      <c r="AC141" s="25"/>
      <c r="AD141" s="25"/>
      <c r="AE141" s="138"/>
      <c r="AF141" s="25"/>
      <c r="AG141" s="25"/>
      <c r="AH141" s="138"/>
      <c r="AI141" s="25"/>
      <c r="AJ141" s="25"/>
      <c r="AK141" s="138"/>
      <c r="AL141" s="25"/>
      <c r="AM141" s="25"/>
      <c r="AN141" s="138"/>
      <c r="AO141" s="25"/>
      <c r="AP141" s="25"/>
      <c r="AQ141" s="138"/>
      <c r="AR141" s="25"/>
      <c r="AS141" s="25"/>
      <c r="AT141" s="138"/>
      <c r="AU141" s="138"/>
      <c r="AY141" s="25"/>
      <c r="AZ141" s="25"/>
      <c r="BA141" s="138"/>
      <c r="BB141" s="25"/>
      <c r="BC141" s="25"/>
      <c r="BD141" s="138"/>
      <c r="BE141" s="25"/>
      <c r="BF141" s="25"/>
      <c r="BG141" s="138"/>
      <c r="BH141" s="25"/>
      <c r="BI141" s="25"/>
      <c r="BJ141" s="138"/>
      <c r="BK141" s="25"/>
      <c r="BL141" s="25"/>
      <c r="BM141" s="138"/>
      <c r="BN141" s="25"/>
      <c r="BP141" s="138"/>
      <c r="BQ141" s="138"/>
      <c r="BU141" s="25"/>
      <c r="BV141" s="25"/>
      <c r="BW141" s="138"/>
      <c r="BX141" s="25"/>
      <c r="BY141" s="25"/>
      <c r="BZ141" s="138"/>
      <c r="CA141" s="25"/>
      <c r="CB141" s="25"/>
      <c r="CC141" s="138"/>
      <c r="CD141" s="25"/>
      <c r="CE141" s="25"/>
      <c r="CF141" s="138"/>
      <c r="CG141" s="25"/>
      <c r="CH141" s="25"/>
      <c r="CI141" s="138"/>
      <c r="CJ141" s="25"/>
      <c r="CK141" s="25"/>
      <c r="CL141" s="138"/>
      <c r="CM141" s="138"/>
      <c r="CQ141" s="25"/>
      <c r="CR141" s="25"/>
      <c r="CS141" s="138"/>
      <c r="CT141" s="25"/>
      <c r="CU141" s="25"/>
      <c r="CV141" s="138"/>
      <c r="CW141" s="25"/>
      <c r="CX141" s="25"/>
      <c r="CY141" s="138"/>
      <c r="CZ141" s="25"/>
      <c r="DA141" s="25"/>
      <c r="DB141" s="138"/>
      <c r="DC141" s="25"/>
      <c r="DD141" s="25"/>
      <c r="DE141" s="138"/>
      <c r="DF141" s="25"/>
      <c r="DG141" s="25"/>
      <c r="DH141" s="138"/>
      <c r="DM141" s="25"/>
      <c r="DN141" s="25"/>
      <c r="DO141" s="138"/>
      <c r="DP141" s="25"/>
      <c r="DQ141" s="25"/>
      <c r="DR141" s="138"/>
      <c r="DS141" s="25"/>
      <c r="DT141" s="25"/>
      <c r="DU141" s="138"/>
      <c r="DV141" s="25"/>
      <c r="DW141" s="25"/>
      <c r="DX141" s="138"/>
      <c r="DY141" s="25"/>
      <c r="DZ141" s="25"/>
      <c r="EA141" s="138"/>
      <c r="EB141" s="25"/>
      <c r="EC141" s="25"/>
      <c r="ED141" s="138"/>
      <c r="EI141" s="25"/>
      <c r="EJ141" s="25"/>
      <c r="EK141" s="138"/>
      <c r="EL141" s="25"/>
      <c r="EM141" s="25"/>
      <c r="EN141" s="138"/>
      <c r="EO141" s="25"/>
      <c r="EP141" s="25"/>
      <c r="EQ141" s="138"/>
      <c r="ER141" s="25"/>
      <c r="ES141" s="25"/>
      <c r="ET141" s="138"/>
      <c r="EU141" s="25"/>
      <c r="EV141" s="25"/>
      <c r="EW141" s="138"/>
      <c r="EX141" s="25"/>
      <c r="EY141" s="25"/>
      <c r="EZ141" s="138"/>
    </row>
    <row r="142" spans="7:156">
      <c r="G142" s="25"/>
      <c r="H142" s="25"/>
      <c r="I142" s="138"/>
      <c r="J142" s="25"/>
      <c r="K142" s="25"/>
      <c r="L142" s="138"/>
      <c r="M142" s="25"/>
      <c r="N142" s="25"/>
      <c r="O142" s="138"/>
      <c r="P142" s="25"/>
      <c r="Q142" s="25"/>
      <c r="R142" s="138"/>
      <c r="S142" s="25"/>
      <c r="T142" s="25"/>
      <c r="U142" s="138"/>
      <c r="V142" s="25"/>
      <c r="W142" s="25"/>
      <c r="X142" s="138"/>
      <c r="Y142" s="138"/>
      <c r="AC142" s="25"/>
      <c r="AD142" s="25"/>
      <c r="AE142" s="138"/>
      <c r="AF142" s="25"/>
      <c r="AG142" s="25"/>
      <c r="AH142" s="138"/>
      <c r="AI142" s="25"/>
      <c r="AJ142" s="25"/>
      <c r="AK142" s="138"/>
      <c r="AL142" s="25"/>
      <c r="AM142" s="25"/>
      <c r="AN142" s="138"/>
      <c r="AO142" s="25"/>
      <c r="AP142" s="25"/>
      <c r="AQ142" s="138"/>
      <c r="AR142" s="25"/>
      <c r="AS142" s="25"/>
      <c r="AT142" s="138"/>
      <c r="AU142" s="138"/>
      <c r="AY142" s="25"/>
      <c r="AZ142" s="25"/>
      <c r="BA142" s="138"/>
      <c r="BB142" s="25"/>
      <c r="BC142" s="25"/>
      <c r="BD142" s="138"/>
      <c r="BE142" s="25"/>
      <c r="BF142" s="25"/>
      <c r="BG142" s="138"/>
      <c r="BH142" s="25"/>
      <c r="BI142" s="25"/>
      <c r="BJ142" s="138"/>
      <c r="BK142" s="25"/>
      <c r="BL142" s="25"/>
      <c r="BM142" s="138"/>
      <c r="BN142" s="25"/>
      <c r="BP142" s="138"/>
      <c r="BQ142" s="138"/>
      <c r="BU142" s="25"/>
      <c r="BV142" s="25"/>
      <c r="BW142" s="138"/>
      <c r="BX142" s="25"/>
      <c r="BY142" s="25"/>
      <c r="BZ142" s="138"/>
      <c r="CA142" s="25"/>
      <c r="CB142" s="25"/>
      <c r="CC142" s="138"/>
      <c r="CD142" s="25"/>
      <c r="CE142" s="25"/>
      <c r="CF142" s="138"/>
      <c r="CG142" s="25"/>
      <c r="CH142" s="25"/>
      <c r="CI142" s="138"/>
      <c r="CJ142" s="25"/>
      <c r="CK142" s="25"/>
      <c r="CL142" s="138"/>
      <c r="CM142" s="138"/>
      <c r="CQ142" s="25"/>
      <c r="CR142" s="25"/>
      <c r="CS142" s="138"/>
      <c r="CT142" s="25"/>
      <c r="CU142" s="25"/>
      <c r="CV142" s="138"/>
      <c r="CW142" s="25"/>
      <c r="CX142" s="25"/>
      <c r="CY142" s="138"/>
      <c r="CZ142" s="25"/>
      <c r="DA142" s="25"/>
      <c r="DB142" s="138"/>
      <c r="DC142" s="25"/>
      <c r="DD142" s="25"/>
      <c r="DE142" s="138"/>
      <c r="DF142" s="25"/>
      <c r="DG142" s="25"/>
      <c r="DH142" s="138"/>
      <c r="DM142" s="25"/>
      <c r="DN142" s="25"/>
      <c r="DO142" s="138"/>
      <c r="DP142" s="25"/>
      <c r="DQ142" s="25"/>
      <c r="DR142" s="138"/>
      <c r="DS142" s="25"/>
      <c r="DT142" s="25"/>
      <c r="DU142" s="138"/>
      <c r="DV142" s="25"/>
      <c r="DW142" s="25"/>
      <c r="DX142" s="138"/>
      <c r="DY142" s="25"/>
      <c r="DZ142" s="25"/>
      <c r="EA142" s="138"/>
      <c r="EB142" s="25"/>
      <c r="EC142" s="25"/>
      <c r="ED142" s="138"/>
      <c r="EI142" s="25"/>
      <c r="EJ142" s="25"/>
      <c r="EK142" s="138"/>
      <c r="EL142" s="25"/>
      <c r="EM142" s="25"/>
      <c r="EN142" s="138"/>
      <c r="EO142" s="25"/>
      <c r="EP142" s="25"/>
      <c r="EQ142" s="138"/>
      <c r="ER142" s="25"/>
      <c r="ES142" s="25"/>
      <c r="ET142" s="138"/>
      <c r="EU142" s="25"/>
      <c r="EV142" s="25"/>
      <c r="EW142" s="138"/>
      <c r="EX142" s="25"/>
      <c r="EY142" s="25"/>
      <c r="EZ142" s="138"/>
    </row>
    <row r="143" spans="7:156">
      <c r="G143" s="25"/>
      <c r="H143" s="25"/>
      <c r="I143" s="138"/>
      <c r="J143" s="25"/>
      <c r="K143" s="25"/>
      <c r="L143" s="138"/>
      <c r="M143" s="25"/>
      <c r="N143" s="25"/>
      <c r="O143" s="138"/>
      <c r="P143" s="25"/>
      <c r="Q143" s="25"/>
      <c r="R143" s="138"/>
      <c r="S143" s="25"/>
      <c r="T143" s="25"/>
      <c r="U143" s="138"/>
      <c r="V143" s="25"/>
      <c r="W143" s="25"/>
      <c r="X143" s="138"/>
      <c r="Y143" s="138"/>
      <c r="AC143" s="25"/>
      <c r="AD143" s="25"/>
      <c r="AE143" s="138"/>
      <c r="AF143" s="25"/>
      <c r="AG143" s="25"/>
      <c r="AH143" s="138"/>
      <c r="AI143" s="25"/>
      <c r="AJ143" s="25"/>
      <c r="AK143" s="138"/>
      <c r="AL143" s="25"/>
      <c r="AM143" s="25"/>
      <c r="AN143" s="138"/>
      <c r="AO143" s="25"/>
      <c r="AP143" s="25"/>
      <c r="AQ143" s="138"/>
      <c r="AR143" s="25"/>
      <c r="AS143" s="25"/>
      <c r="AT143" s="138"/>
      <c r="AU143" s="138"/>
      <c r="AY143" s="25"/>
      <c r="AZ143" s="25"/>
      <c r="BA143" s="138"/>
      <c r="BB143" s="25"/>
      <c r="BC143" s="25"/>
      <c r="BD143" s="138"/>
      <c r="BE143" s="25"/>
      <c r="BF143" s="25"/>
      <c r="BG143" s="138"/>
      <c r="BH143" s="25"/>
      <c r="BI143" s="25"/>
      <c r="BJ143" s="138"/>
      <c r="BK143" s="25"/>
      <c r="BL143" s="25"/>
      <c r="BM143" s="138"/>
      <c r="BN143" s="25"/>
      <c r="BP143" s="138"/>
      <c r="BQ143" s="138"/>
      <c r="BU143" s="25"/>
      <c r="BV143" s="25"/>
      <c r="BW143" s="138"/>
      <c r="BX143" s="25"/>
      <c r="BY143" s="25"/>
      <c r="BZ143" s="138"/>
      <c r="CA143" s="25"/>
      <c r="CB143" s="25"/>
      <c r="CC143" s="138"/>
      <c r="CD143" s="25"/>
      <c r="CE143" s="25"/>
      <c r="CF143" s="138"/>
      <c r="CG143" s="25"/>
      <c r="CH143" s="25"/>
      <c r="CI143" s="138"/>
      <c r="CJ143" s="25"/>
      <c r="CK143" s="25"/>
      <c r="CL143" s="138"/>
      <c r="CM143" s="138"/>
      <c r="CQ143" s="25"/>
      <c r="CR143" s="25"/>
      <c r="CS143" s="138"/>
      <c r="CT143" s="25"/>
      <c r="CU143" s="25"/>
      <c r="CV143" s="138"/>
      <c r="CW143" s="25"/>
      <c r="CX143" s="25"/>
      <c r="CY143" s="138"/>
      <c r="CZ143" s="25"/>
      <c r="DA143" s="25"/>
      <c r="DB143" s="138"/>
      <c r="DC143" s="25"/>
      <c r="DD143" s="25"/>
      <c r="DE143" s="138"/>
      <c r="DF143" s="25"/>
      <c r="DG143" s="25"/>
      <c r="DH143" s="138"/>
      <c r="DM143" s="25"/>
      <c r="DN143" s="25"/>
      <c r="DO143" s="138"/>
      <c r="DP143" s="25"/>
      <c r="DQ143" s="25"/>
      <c r="DR143" s="138"/>
      <c r="DS143" s="25"/>
      <c r="DT143" s="25"/>
      <c r="DU143" s="138"/>
      <c r="DV143" s="25"/>
      <c r="DW143" s="25"/>
      <c r="DX143" s="138"/>
      <c r="DY143" s="25"/>
      <c r="DZ143" s="25"/>
      <c r="EA143" s="138"/>
      <c r="EB143" s="25"/>
      <c r="EC143" s="25"/>
      <c r="ED143" s="138"/>
      <c r="EI143" s="25"/>
      <c r="EJ143" s="25"/>
      <c r="EK143" s="138"/>
      <c r="EL143" s="25"/>
      <c r="EM143" s="25"/>
      <c r="EN143" s="138"/>
      <c r="EO143" s="25"/>
      <c r="EP143" s="25"/>
      <c r="EQ143" s="138"/>
      <c r="ER143" s="25"/>
      <c r="ES143" s="25"/>
      <c r="ET143" s="138"/>
      <c r="EU143" s="25"/>
      <c r="EV143" s="25"/>
      <c r="EW143" s="138"/>
      <c r="EX143" s="25"/>
      <c r="EY143" s="25"/>
      <c r="EZ143" s="138"/>
    </row>
    <row r="144" spans="7:156">
      <c r="G144" s="25"/>
      <c r="H144" s="25"/>
      <c r="I144" s="138"/>
      <c r="J144" s="25"/>
      <c r="K144" s="25"/>
      <c r="L144" s="138"/>
      <c r="M144" s="25"/>
      <c r="N144" s="25"/>
      <c r="O144" s="138"/>
      <c r="P144" s="25"/>
      <c r="Q144" s="25"/>
      <c r="R144" s="138"/>
      <c r="S144" s="25"/>
      <c r="T144" s="25"/>
      <c r="U144" s="138"/>
      <c r="V144" s="25"/>
      <c r="W144" s="25"/>
      <c r="X144" s="138"/>
      <c r="Y144" s="138"/>
      <c r="AC144" s="25"/>
      <c r="AD144" s="25"/>
      <c r="AE144" s="138"/>
      <c r="AF144" s="25"/>
      <c r="AG144" s="25"/>
      <c r="AH144" s="138"/>
      <c r="AI144" s="25"/>
      <c r="AJ144" s="25"/>
      <c r="AK144" s="138"/>
      <c r="AL144" s="25"/>
      <c r="AM144" s="25"/>
      <c r="AN144" s="138"/>
      <c r="AO144" s="25"/>
      <c r="AP144" s="25"/>
      <c r="AQ144" s="138"/>
      <c r="AR144" s="25"/>
      <c r="AS144" s="25"/>
      <c r="AT144" s="138"/>
      <c r="AU144" s="138"/>
      <c r="AY144" s="25"/>
      <c r="AZ144" s="25"/>
      <c r="BA144" s="138"/>
      <c r="BB144" s="25"/>
      <c r="BC144" s="25"/>
      <c r="BD144" s="138"/>
      <c r="BE144" s="25"/>
      <c r="BF144" s="25"/>
      <c r="BG144" s="138"/>
      <c r="BH144" s="25"/>
      <c r="BI144" s="25"/>
      <c r="BJ144" s="138"/>
      <c r="BK144" s="25"/>
      <c r="BL144" s="25"/>
      <c r="BM144" s="138"/>
      <c r="BN144" s="25"/>
      <c r="BP144" s="138"/>
      <c r="BQ144" s="138"/>
      <c r="BU144" s="25"/>
      <c r="BV144" s="25"/>
      <c r="BW144" s="138"/>
      <c r="BX144" s="25"/>
      <c r="BY144" s="25"/>
      <c r="BZ144" s="138"/>
      <c r="CA144" s="25"/>
      <c r="CB144" s="25"/>
      <c r="CC144" s="138"/>
      <c r="CD144" s="25"/>
      <c r="CE144" s="25"/>
      <c r="CF144" s="138"/>
      <c r="CG144" s="25"/>
      <c r="CH144" s="25"/>
      <c r="CI144" s="138"/>
      <c r="CJ144" s="25"/>
      <c r="CK144" s="25"/>
      <c r="CL144" s="138"/>
      <c r="CM144" s="138"/>
      <c r="CQ144" s="25"/>
      <c r="CR144" s="25"/>
      <c r="CS144" s="138"/>
      <c r="CT144" s="25"/>
      <c r="CU144" s="25"/>
      <c r="CV144" s="138"/>
      <c r="CW144" s="25"/>
      <c r="CX144" s="25"/>
      <c r="CY144" s="138"/>
      <c r="CZ144" s="25"/>
      <c r="DA144" s="25"/>
      <c r="DB144" s="138"/>
      <c r="DC144" s="25"/>
      <c r="DD144" s="25"/>
      <c r="DE144" s="138"/>
      <c r="DF144" s="25"/>
      <c r="DG144" s="25"/>
      <c r="DH144" s="138"/>
      <c r="DM144" s="25"/>
      <c r="DN144" s="25"/>
      <c r="DO144" s="138"/>
      <c r="DP144" s="25"/>
      <c r="DQ144" s="25"/>
      <c r="DR144" s="138"/>
      <c r="DS144" s="25"/>
      <c r="DT144" s="25"/>
      <c r="DU144" s="138"/>
      <c r="DV144" s="25"/>
      <c r="DW144" s="25"/>
      <c r="DX144" s="138"/>
      <c r="DY144" s="25"/>
      <c r="DZ144" s="25"/>
      <c r="EA144" s="138"/>
      <c r="EB144" s="25"/>
      <c r="EC144" s="25"/>
      <c r="ED144" s="138"/>
      <c r="EI144" s="25"/>
      <c r="EJ144" s="25"/>
      <c r="EK144" s="138"/>
      <c r="EL144" s="25"/>
      <c r="EM144" s="25"/>
      <c r="EN144" s="138"/>
      <c r="EO144" s="25"/>
      <c r="EP144" s="25"/>
      <c r="EQ144" s="138"/>
      <c r="ER144" s="25"/>
      <c r="ES144" s="25"/>
      <c r="ET144" s="138"/>
      <c r="EU144" s="25"/>
      <c r="EV144" s="25"/>
      <c r="EW144" s="138"/>
      <c r="EX144" s="25"/>
      <c r="EY144" s="25"/>
      <c r="EZ144" s="138"/>
    </row>
    <row r="145" spans="7:156">
      <c r="G145" s="25"/>
      <c r="H145" s="25"/>
      <c r="I145" s="138"/>
      <c r="J145" s="25"/>
      <c r="K145" s="25"/>
      <c r="L145" s="138"/>
      <c r="M145" s="25"/>
      <c r="N145" s="25"/>
      <c r="O145" s="138"/>
      <c r="P145" s="25"/>
      <c r="Q145" s="25"/>
      <c r="R145" s="138"/>
      <c r="S145" s="25"/>
      <c r="T145" s="25"/>
      <c r="U145" s="138"/>
      <c r="V145" s="25"/>
      <c r="W145" s="25"/>
      <c r="X145" s="138"/>
      <c r="Y145" s="138"/>
      <c r="AC145" s="25"/>
      <c r="AD145" s="25"/>
      <c r="AE145" s="138"/>
      <c r="AF145" s="25"/>
      <c r="AG145" s="25"/>
      <c r="AH145" s="138"/>
      <c r="AI145" s="25"/>
      <c r="AJ145" s="25"/>
      <c r="AK145" s="138"/>
      <c r="AL145" s="25"/>
      <c r="AM145" s="25"/>
      <c r="AN145" s="138"/>
      <c r="AO145" s="25"/>
      <c r="AP145" s="25"/>
      <c r="AQ145" s="138"/>
      <c r="AR145" s="25"/>
      <c r="AS145" s="25"/>
      <c r="AT145" s="138"/>
      <c r="AU145" s="138"/>
      <c r="AY145" s="25"/>
      <c r="AZ145" s="25"/>
      <c r="BA145" s="138"/>
      <c r="BB145" s="25"/>
      <c r="BC145" s="25"/>
      <c r="BD145" s="138"/>
      <c r="BE145" s="25"/>
      <c r="BF145" s="25"/>
      <c r="BG145" s="138"/>
      <c r="BH145" s="25"/>
      <c r="BI145" s="25"/>
      <c r="BJ145" s="138"/>
      <c r="BK145" s="25"/>
      <c r="BL145" s="25"/>
      <c r="BM145" s="138"/>
      <c r="BN145" s="25"/>
      <c r="BP145" s="138"/>
      <c r="BQ145" s="138"/>
      <c r="BU145" s="25"/>
      <c r="BV145" s="25"/>
      <c r="BW145" s="138"/>
      <c r="BX145" s="25"/>
      <c r="BY145" s="25"/>
      <c r="BZ145" s="138"/>
      <c r="CA145" s="25"/>
      <c r="CB145" s="25"/>
      <c r="CC145" s="138"/>
      <c r="CD145" s="25"/>
      <c r="CE145" s="25"/>
      <c r="CF145" s="138"/>
      <c r="CG145" s="25"/>
      <c r="CH145" s="25"/>
      <c r="CI145" s="138"/>
      <c r="CJ145" s="25"/>
      <c r="CK145" s="25"/>
      <c r="CL145" s="138"/>
      <c r="CM145" s="138"/>
      <c r="CQ145" s="25"/>
      <c r="CR145" s="25"/>
      <c r="CS145" s="138"/>
      <c r="CT145" s="25"/>
      <c r="CU145" s="25"/>
      <c r="CV145" s="138"/>
      <c r="CW145" s="25"/>
      <c r="CX145" s="25"/>
      <c r="CY145" s="138"/>
      <c r="CZ145" s="25"/>
      <c r="DA145" s="25"/>
      <c r="DB145" s="138"/>
      <c r="DC145" s="25"/>
      <c r="DD145" s="25"/>
      <c r="DE145" s="138"/>
      <c r="DF145" s="25"/>
      <c r="DG145" s="25"/>
      <c r="DH145" s="138"/>
      <c r="DM145" s="25"/>
      <c r="DN145" s="25"/>
      <c r="DO145" s="138"/>
      <c r="DP145" s="25"/>
      <c r="DQ145" s="25"/>
      <c r="DR145" s="138"/>
      <c r="DS145" s="25"/>
      <c r="DT145" s="25"/>
      <c r="DU145" s="138"/>
      <c r="DV145" s="25"/>
      <c r="DW145" s="25"/>
      <c r="DX145" s="138"/>
      <c r="DY145" s="25"/>
      <c r="DZ145" s="25"/>
      <c r="EA145" s="138"/>
      <c r="EB145" s="25"/>
      <c r="EC145" s="25"/>
      <c r="ED145" s="138"/>
      <c r="EI145" s="25"/>
      <c r="EJ145" s="25"/>
      <c r="EK145" s="138"/>
      <c r="EL145" s="25"/>
      <c r="EM145" s="25"/>
      <c r="EN145" s="138"/>
      <c r="EO145" s="25"/>
      <c r="EP145" s="25"/>
      <c r="EQ145" s="138"/>
      <c r="ER145" s="25"/>
      <c r="ES145" s="25"/>
      <c r="ET145" s="138"/>
      <c r="EU145" s="25"/>
      <c r="EV145" s="25"/>
      <c r="EW145" s="138"/>
      <c r="EX145" s="25"/>
      <c r="EY145" s="25"/>
      <c r="EZ145" s="138"/>
    </row>
    <row r="146" spans="7:156">
      <c r="G146" s="25"/>
      <c r="H146" s="25"/>
      <c r="I146" s="138"/>
      <c r="J146" s="25"/>
      <c r="K146" s="25"/>
      <c r="L146" s="138"/>
      <c r="M146" s="25"/>
      <c r="N146" s="25"/>
      <c r="O146" s="138"/>
      <c r="P146" s="25"/>
      <c r="Q146" s="25"/>
      <c r="R146" s="138"/>
      <c r="S146" s="25"/>
      <c r="T146" s="25"/>
      <c r="U146" s="138"/>
      <c r="V146" s="25"/>
      <c r="W146" s="25"/>
      <c r="X146" s="138"/>
      <c r="Y146" s="138"/>
      <c r="AC146" s="25"/>
      <c r="AD146" s="25"/>
      <c r="AE146" s="138"/>
      <c r="AF146" s="25"/>
      <c r="AG146" s="25"/>
      <c r="AH146" s="138"/>
      <c r="AI146" s="25"/>
      <c r="AJ146" s="25"/>
      <c r="AK146" s="138"/>
      <c r="AL146" s="25"/>
      <c r="AM146" s="25"/>
      <c r="AN146" s="138"/>
      <c r="AO146" s="25"/>
      <c r="AP146" s="25"/>
      <c r="AQ146" s="138"/>
      <c r="AR146" s="25"/>
      <c r="AS146" s="25"/>
      <c r="AT146" s="138"/>
      <c r="AU146" s="138"/>
      <c r="AY146" s="25"/>
      <c r="AZ146" s="25"/>
      <c r="BA146" s="138"/>
      <c r="BB146" s="25"/>
      <c r="BC146" s="25"/>
      <c r="BD146" s="138"/>
      <c r="BE146" s="25"/>
      <c r="BF146" s="25"/>
      <c r="BG146" s="138"/>
      <c r="BH146" s="25"/>
      <c r="BI146" s="25"/>
      <c r="BJ146" s="138"/>
      <c r="BK146" s="25"/>
      <c r="BL146" s="25"/>
      <c r="BM146" s="138"/>
      <c r="BN146" s="25"/>
      <c r="BP146" s="138"/>
      <c r="BQ146" s="138"/>
      <c r="BU146" s="25"/>
      <c r="BV146" s="25"/>
      <c r="BW146" s="138"/>
      <c r="BX146" s="25"/>
      <c r="BY146" s="25"/>
      <c r="BZ146" s="138"/>
      <c r="CA146" s="25"/>
      <c r="CB146" s="25"/>
      <c r="CC146" s="138"/>
      <c r="CD146" s="25"/>
      <c r="CE146" s="25"/>
      <c r="CF146" s="138"/>
      <c r="CG146" s="25"/>
      <c r="CH146" s="25"/>
      <c r="CI146" s="138"/>
      <c r="CJ146" s="25"/>
      <c r="CK146" s="25"/>
      <c r="CL146" s="138"/>
      <c r="CM146" s="138"/>
      <c r="CQ146" s="25"/>
      <c r="CR146" s="25"/>
      <c r="CS146" s="138"/>
      <c r="CT146" s="25"/>
      <c r="CU146" s="25"/>
      <c r="CV146" s="138"/>
      <c r="CW146" s="25"/>
      <c r="CX146" s="25"/>
      <c r="CY146" s="138"/>
      <c r="CZ146" s="25"/>
      <c r="DA146" s="25"/>
      <c r="DB146" s="138"/>
      <c r="DC146" s="25"/>
      <c r="DD146" s="25"/>
      <c r="DE146" s="138"/>
      <c r="DF146" s="25"/>
      <c r="DG146" s="25"/>
      <c r="DH146" s="138"/>
      <c r="DM146" s="25"/>
      <c r="DN146" s="25"/>
      <c r="DO146" s="138"/>
      <c r="DP146" s="25"/>
      <c r="DQ146" s="25"/>
      <c r="DR146" s="138"/>
      <c r="DS146" s="25"/>
      <c r="DT146" s="25"/>
      <c r="DU146" s="138"/>
      <c r="DV146" s="25"/>
      <c r="DW146" s="25"/>
      <c r="DX146" s="138"/>
      <c r="DY146" s="25"/>
      <c r="DZ146" s="25"/>
      <c r="EA146" s="138"/>
      <c r="EB146" s="25"/>
      <c r="EC146" s="25"/>
      <c r="ED146" s="138"/>
      <c r="EI146" s="25"/>
      <c r="EJ146" s="25"/>
      <c r="EK146" s="138"/>
      <c r="EL146" s="25"/>
      <c r="EM146" s="25"/>
      <c r="EN146" s="138"/>
      <c r="EO146" s="25"/>
      <c r="EP146" s="25"/>
      <c r="EQ146" s="138"/>
      <c r="ER146" s="25"/>
      <c r="ES146" s="25"/>
      <c r="ET146" s="138"/>
      <c r="EU146" s="25"/>
      <c r="EV146" s="25"/>
      <c r="EW146" s="138"/>
      <c r="EX146" s="25"/>
      <c r="EY146" s="25"/>
      <c r="EZ146" s="138"/>
    </row>
    <row r="147" spans="7:156">
      <c r="G147" s="25"/>
      <c r="H147" s="25"/>
      <c r="I147" s="138"/>
      <c r="J147" s="25"/>
      <c r="K147" s="25"/>
      <c r="L147" s="138"/>
      <c r="M147" s="25"/>
      <c r="N147" s="25"/>
      <c r="O147" s="138"/>
      <c r="P147" s="25"/>
      <c r="Q147" s="25"/>
      <c r="R147" s="138"/>
      <c r="S147" s="25"/>
      <c r="T147" s="25"/>
      <c r="U147" s="138"/>
      <c r="V147" s="25"/>
      <c r="W147" s="25"/>
      <c r="X147" s="138"/>
      <c r="Y147" s="138"/>
      <c r="AC147" s="25"/>
      <c r="AD147" s="25"/>
      <c r="AE147" s="138"/>
      <c r="AF147" s="25"/>
      <c r="AG147" s="25"/>
      <c r="AH147" s="138"/>
      <c r="AI147" s="25"/>
      <c r="AJ147" s="25"/>
      <c r="AK147" s="138"/>
      <c r="AL147" s="25"/>
      <c r="AM147" s="25"/>
      <c r="AN147" s="138"/>
      <c r="AO147" s="25"/>
      <c r="AP147" s="25"/>
      <c r="AQ147" s="138"/>
      <c r="AR147" s="25"/>
      <c r="AS147" s="25"/>
      <c r="AT147" s="138"/>
      <c r="AU147" s="138"/>
      <c r="AY147" s="25"/>
      <c r="AZ147" s="25"/>
      <c r="BA147" s="138"/>
      <c r="BB147" s="25"/>
      <c r="BC147" s="25"/>
      <c r="BD147" s="138"/>
      <c r="BE147" s="25"/>
      <c r="BF147" s="25"/>
      <c r="BG147" s="138"/>
      <c r="BH147" s="25"/>
      <c r="BI147" s="25"/>
      <c r="BJ147" s="138"/>
      <c r="BK147" s="25"/>
      <c r="BL147" s="25"/>
      <c r="BM147" s="138"/>
      <c r="BN147" s="25"/>
      <c r="BP147" s="138"/>
      <c r="BQ147" s="138"/>
      <c r="BU147" s="25"/>
      <c r="BV147" s="25"/>
      <c r="BW147" s="138"/>
      <c r="BX147" s="25"/>
      <c r="BY147" s="25"/>
      <c r="BZ147" s="138"/>
      <c r="CA147" s="25"/>
      <c r="CB147" s="25"/>
      <c r="CC147" s="138"/>
      <c r="CD147" s="25"/>
      <c r="CE147" s="25"/>
      <c r="CF147" s="138"/>
      <c r="CG147" s="25"/>
      <c r="CH147" s="25"/>
      <c r="CI147" s="138"/>
      <c r="CJ147" s="25"/>
      <c r="CK147" s="25"/>
      <c r="CL147" s="138"/>
      <c r="CM147" s="138"/>
      <c r="CQ147" s="25"/>
      <c r="CR147" s="25"/>
      <c r="CS147" s="138"/>
      <c r="CT147" s="25"/>
      <c r="CU147" s="25"/>
      <c r="CV147" s="138"/>
      <c r="CW147" s="25"/>
      <c r="CX147" s="25"/>
      <c r="CY147" s="138"/>
      <c r="CZ147" s="25"/>
      <c r="DA147" s="25"/>
      <c r="DB147" s="138"/>
      <c r="DC147" s="25"/>
      <c r="DD147" s="25"/>
      <c r="DE147" s="138"/>
      <c r="DF147" s="25"/>
      <c r="DG147" s="25"/>
      <c r="DH147" s="138"/>
      <c r="DM147" s="25"/>
      <c r="DN147" s="25"/>
      <c r="DO147" s="138"/>
      <c r="DP147" s="25"/>
      <c r="DQ147" s="25"/>
      <c r="DR147" s="138"/>
      <c r="DS147" s="25"/>
      <c r="DT147" s="25"/>
      <c r="DU147" s="138"/>
      <c r="DV147" s="25"/>
      <c r="DW147" s="25"/>
      <c r="DX147" s="138"/>
      <c r="DY147" s="25"/>
      <c r="DZ147" s="25"/>
      <c r="EA147" s="138"/>
      <c r="EB147" s="25"/>
      <c r="EC147" s="25"/>
      <c r="ED147" s="138"/>
      <c r="EI147" s="25"/>
      <c r="EJ147" s="25"/>
      <c r="EK147" s="138"/>
      <c r="EL147" s="25"/>
      <c r="EM147" s="25"/>
      <c r="EN147" s="138"/>
      <c r="EO147" s="25"/>
      <c r="EP147" s="25"/>
      <c r="EQ147" s="138"/>
      <c r="ER147" s="25"/>
      <c r="ES147" s="25"/>
      <c r="ET147" s="138"/>
      <c r="EU147" s="25"/>
      <c r="EV147" s="25"/>
      <c r="EW147" s="138"/>
      <c r="EX147" s="25"/>
      <c r="EY147" s="25"/>
      <c r="EZ147" s="138"/>
    </row>
    <row r="148" spans="7:156">
      <c r="G148" s="25"/>
      <c r="H148" s="25"/>
      <c r="I148" s="138"/>
      <c r="J148" s="25"/>
      <c r="K148" s="25"/>
      <c r="L148" s="138"/>
      <c r="M148" s="25"/>
      <c r="N148" s="25"/>
      <c r="O148" s="138"/>
      <c r="P148" s="25"/>
      <c r="Q148" s="25"/>
      <c r="R148" s="138"/>
      <c r="S148" s="25"/>
      <c r="T148" s="25"/>
      <c r="U148" s="138"/>
      <c r="V148" s="25"/>
      <c r="W148" s="25"/>
      <c r="X148" s="138"/>
      <c r="Y148" s="138"/>
      <c r="AC148" s="25"/>
      <c r="AD148" s="25"/>
      <c r="AE148" s="138"/>
      <c r="AF148" s="25"/>
      <c r="AG148" s="25"/>
      <c r="AH148" s="138"/>
      <c r="AI148" s="25"/>
      <c r="AJ148" s="25"/>
      <c r="AK148" s="138"/>
      <c r="AL148" s="25"/>
      <c r="AM148" s="25"/>
      <c r="AN148" s="138"/>
      <c r="AO148" s="25"/>
      <c r="AP148" s="25"/>
      <c r="AQ148" s="138"/>
      <c r="AR148" s="25"/>
      <c r="AS148" s="25"/>
      <c r="AT148" s="138"/>
      <c r="AU148" s="138"/>
      <c r="AY148" s="25"/>
      <c r="AZ148" s="25"/>
      <c r="BA148" s="138"/>
      <c r="BB148" s="25"/>
      <c r="BC148" s="25"/>
      <c r="BD148" s="138"/>
      <c r="BE148" s="25"/>
      <c r="BF148" s="25"/>
      <c r="BG148" s="138"/>
      <c r="BH148" s="25"/>
      <c r="BI148" s="25"/>
      <c r="BJ148" s="138"/>
      <c r="BK148" s="25"/>
      <c r="BL148" s="25"/>
      <c r="BM148" s="138"/>
      <c r="BN148" s="25"/>
      <c r="BP148" s="138"/>
      <c r="BQ148" s="138"/>
      <c r="BU148" s="25"/>
      <c r="BV148" s="25"/>
      <c r="BW148" s="138"/>
      <c r="BX148" s="25"/>
      <c r="BY148" s="25"/>
      <c r="BZ148" s="138"/>
      <c r="CA148" s="25"/>
      <c r="CB148" s="25"/>
      <c r="CC148" s="138"/>
      <c r="CD148" s="25"/>
      <c r="CE148" s="25"/>
      <c r="CF148" s="138"/>
      <c r="CG148" s="25"/>
      <c r="CH148" s="25"/>
      <c r="CI148" s="138"/>
      <c r="CJ148" s="25"/>
      <c r="CK148" s="25"/>
      <c r="CL148" s="138"/>
      <c r="CM148" s="138"/>
      <c r="CQ148" s="25"/>
      <c r="CR148" s="25"/>
      <c r="CS148" s="138"/>
      <c r="CT148" s="25"/>
      <c r="CU148" s="25"/>
      <c r="CV148" s="138"/>
      <c r="CW148" s="25"/>
      <c r="CX148" s="25"/>
      <c r="CY148" s="138"/>
      <c r="CZ148" s="25"/>
      <c r="DA148" s="25"/>
      <c r="DB148" s="138"/>
      <c r="DC148" s="25"/>
      <c r="DD148" s="25"/>
      <c r="DE148" s="138"/>
      <c r="DF148" s="25"/>
      <c r="DG148" s="25"/>
      <c r="DH148" s="138"/>
      <c r="DM148" s="25"/>
      <c r="DN148" s="25"/>
      <c r="DO148" s="138"/>
      <c r="DP148" s="25"/>
      <c r="DQ148" s="25"/>
      <c r="DR148" s="138"/>
      <c r="DS148" s="25"/>
      <c r="DT148" s="25"/>
      <c r="DU148" s="138"/>
      <c r="DV148" s="25"/>
      <c r="DW148" s="25"/>
      <c r="DX148" s="138"/>
      <c r="DY148" s="25"/>
      <c r="DZ148" s="25"/>
      <c r="EA148" s="138"/>
      <c r="EB148" s="25"/>
      <c r="EC148" s="25"/>
      <c r="ED148" s="138"/>
      <c r="EI148" s="25"/>
      <c r="EJ148" s="25"/>
      <c r="EK148" s="138"/>
      <c r="EL148" s="25"/>
      <c r="EM148" s="25"/>
      <c r="EN148" s="138"/>
      <c r="EO148" s="25"/>
      <c r="EP148" s="25"/>
      <c r="EQ148" s="138"/>
      <c r="ER148" s="25"/>
      <c r="ES148" s="25"/>
      <c r="ET148" s="138"/>
      <c r="EU148" s="25"/>
      <c r="EV148" s="25"/>
      <c r="EW148" s="138"/>
      <c r="EX148" s="25"/>
      <c r="EY148" s="25"/>
      <c r="EZ148" s="138"/>
    </row>
    <row r="149" spans="7:156">
      <c r="G149" s="25"/>
      <c r="H149" s="25"/>
      <c r="I149" s="138"/>
      <c r="J149" s="25"/>
      <c r="K149" s="25"/>
      <c r="L149" s="138"/>
      <c r="M149" s="25"/>
      <c r="N149" s="25"/>
      <c r="O149" s="138"/>
      <c r="P149" s="25"/>
      <c r="Q149" s="25"/>
      <c r="R149" s="138"/>
      <c r="S149" s="25"/>
      <c r="T149" s="25"/>
      <c r="U149" s="138"/>
      <c r="V149" s="25"/>
      <c r="W149" s="25"/>
      <c r="X149" s="138"/>
      <c r="Y149" s="138"/>
      <c r="AC149" s="25"/>
      <c r="AD149" s="25"/>
      <c r="AE149" s="138"/>
      <c r="AF149" s="25"/>
      <c r="AG149" s="25"/>
      <c r="AH149" s="138"/>
      <c r="AI149" s="25"/>
      <c r="AJ149" s="25"/>
      <c r="AK149" s="138"/>
      <c r="AL149" s="25"/>
      <c r="AM149" s="25"/>
      <c r="AN149" s="138"/>
      <c r="AO149" s="25"/>
      <c r="AP149" s="25"/>
      <c r="AQ149" s="138"/>
      <c r="AR149" s="25"/>
      <c r="AS149" s="25"/>
      <c r="AT149" s="138"/>
      <c r="AU149" s="138"/>
      <c r="AY149" s="25"/>
      <c r="AZ149" s="25"/>
      <c r="BA149" s="138"/>
      <c r="BB149" s="25"/>
      <c r="BC149" s="25"/>
      <c r="BD149" s="138"/>
      <c r="BE149" s="25"/>
      <c r="BF149" s="25"/>
      <c r="BG149" s="138"/>
      <c r="BH149" s="25"/>
      <c r="BI149" s="25"/>
      <c r="BJ149" s="138"/>
      <c r="BK149" s="25"/>
      <c r="BL149" s="25"/>
      <c r="BM149" s="138"/>
      <c r="BN149" s="25"/>
      <c r="BP149" s="138"/>
      <c r="BQ149" s="138"/>
      <c r="BU149" s="25"/>
      <c r="BV149" s="25"/>
      <c r="BW149" s="138"/>
      <c r="BX149" s="25"/>
      <c r="BY149" s="25"/>
      <c r="BZ149" s="138"/>
      <c r="CA149" s="25"/>
      <c r="CB149" s="25"/>
      <c r="CC149" s="138"/>
      <c r="CD149" s="25"/>
      <c r="CE149" s="25"/>
      <c r="CF149" s="138"/>
      <c r="CG149" s="25"/>
      <c r="CH149" s="25"/>
      <c r="CI149" s="138"/>
      <c r="CJ149" s="25"/>
      <c r="CK149" s="25"/>
      <c r="CL149" s="138"/>
      <c r="CM149" s="138"/>
      <c r="CQ149" s="25"/>
      <c r="CR149" s="25"/>
      <c r="CS149" s="138"/>
      <c r="CT149" s="25"/>
      <c r="CU149" s="25"/>
      <c r="CV149" s="138"/>
      <c r="CW149" s="25"/>
      <c r="CX149" s="25"/>
      <c r="CY149" s="138"/>
      <c r="CZ149" s="25"/>
      <c r="DA149" s="25"/>
      <c r="DB149" s="138"/>
      <c r="DC149" s="25"/>
      <c r="DD149" s="25"/>
      <c r="DE149" s="138"/>
      <c r="DF149" s="25"/>
      <c r="DG149" s="25"/>
      <c r="DH149" s="138"/>
      <c r="DM149" s="25"/>
      <c r="DN149" s="25"/>
      <c r="DO149" s="138"/>
      <c r="DP149" s="25"/>
      <c r="DQ149" s="25"/>
      <c r="DR149" s="138"/>
      <c r="DS149" s="25"/>
      <c r="DT149" s="25"/>
      <c r="DU149" s="138"/>
      <c r="DV149" s="25"/>
      <c r="DW149" s="25"/>
      <c r="DX149" s="138"/>
      <c r="DY149" s="25"/>
      <c r="DZ149" s="25"/>
      <c r="EA149" s="138"/>
      <c r="EB149" s="25"/>
      <c r="EC149" s="25"/>
      <c r="ED149" s="138"/>
      <c r="EI149" s="25"/>
      <c r="EJ149" s="25"/>
      <c r="EK149" s="138"/>
      <c r="EL149" s="25"/>
      <c r="EM149" s="25"/>
      <c r="EN149" s="138"/>
      <c r="EO149" s="25"/>
      <c r="EP149" s="25"/>
      <c r="EQ149" s="138"/>
      <c r="ER149" s="25"/>
      <c r="ES149" s="25"/>
      <c r="ET149" s="138"/>
      <c r="EU149" s="25"/>
      <c r="EV149" s="25"/>
      <c r="EW149" s="138"/>
      <c r="EX149" s="25"/>
      <c r="EY149" s="25"/>
      <c r="EZ149" s="138"/>
    </row>
    <row r="150" spans="7:156">
      <c r="G150" s="25"/>
      <c r="H150" s="25"/>
      <c r="I150" s="138"/>
      <c r="J150" s="25"/>
      <c r="K150" s="25"/>
      <c r="L150" s="138"/>
      <c r="M150" s="25"/>
      <c r="N150" s="25"/>
      <c r="O150" s="138"/>
      <c r="P150" s="25"/>
      <c r="Q150" s="25"/>
      <c r="R150" s="138"/>
      <c r="S150" s="25"/>
      <c r="T150" s="25"/>
      <c r="U150" s="138"/>
      <c r="V150" s="25"/>
      <c r="W150" s="25"/>
      <c r="X150" s="138"/>
      <c r="Y150" s="138"/>
      <c r="AC150" s="25"/>
      <c r="AD150" s="25"/>
      <c r="AE150" s="138"/>
      <c r="AF150" s="25"/>
      <c r="AG150" s="25"/>
      <c r="AH150" s="138"/>
      <c r="AI150" s="25"/>
      <c r="AJ150" s="25"/>
      <c r="AK150" s="138"/>
      <c r="AL150" s="25"/>
      <c r="AM150" s="25"/>
      <c r="AN150" s="138"/>
      <c r="AO150" s="25"/>
      <c r="AP150" s="25"/>
      <c r="AQ150" s="138"/>
      <c r="AR150" s="25"/>
      <c r="AS150" s="25"/>
      <c r="AT150" s="138"/>
      <c r="AU150" s="138"/>
      <c r="AY150" s="25"/>
      <c r="AZ150" s="25"/>
      <c r="BA150" s="138"/>
      <c r="BB150" s="25"/>
      <c r="BC150" s="25"/>
      <c r="BD150" s="138"/>
      <c r="BE150" s="25"/>
      <c r="BF150" s="25"/>
      <c r="BG150" s="138"/>
      <c r="BH150" s="25"/>
      <c r="BI150" s="25"/>
      <c r="BJ150" s="138"/>
      <c r="BK150" s="25"/>
      <c r="BL150" s="25"/>
      <c r="BM150" s="138"/>
      <c r="BN150" s="25"/>
      <c r="BP150" s="138"/>
      <c r="BQ150" s="138"/>
      <c r="BU150" s="25"/>
      <c r="BV150" s="25"/>
      <c r="BW150" s="138"/>
      <c r="BX150" s="25"/>
      <c r="BY150" s="25"/>
      <c r="BZ150" s="138"/>
      <c r="CA150" s="25"/>
      <c r="CB150" s="25"/>
      <c r="CC150" s="138"/>
      <c r="CD150" s="25"/>
      <c r="CE150" s="25"/>
      <c r="CF150" s="138"/>
      <c r="CG150" s="25"/>
      <c r="CH150" s="25"/>
      <c r="CI150" s="138"/>
      <c r="CJ150" s="25"/>
      <c r="CK150" s="25"/>
      <c r="CL150" s="138"/>
      <c r="CM150" s="138"/>
      <c r="CQ150" s="25"/>
      <c r="CR150" s="25"/>
      <c r="CS150" s="138"/>
      <c r="CT150" s="25"/>
      <c r="CU150" s="25"/>
      <c r="CV150" s="138"/>
      <c r="CW150" s="25"/>
      <c r="CX150" s="25"/>
      <c r="CY150" s="138"/>
      <c r="CZ150" s="25"/>
      <c r="DA150" s="25"/>
      <c r="DB150" s="138"/>
      <c r="DC150" s="25"/>
      <c r="DD150" s="25"/>
      <c r="DE150" s="138"/>
      <c r="DF150" s="25"/>
      <c r="DG150" s="25"/>
      <c r="DH150" s="138"/>
      <c r="DM150" s="25"/>
      <c r="DN150" s="25"/>
      <c r="DO150" s="138"/>
      <c r="DP150" s="25"/>
      <c r="DQ150" s="25"/>
      <c r="DR150" s="138"/>
      <c r="DS150" s="25"/>
      <c r="DT150" s="25"/>
      <c r="DU150" s="138"/>
      <c r="DV150" s="25"/>
      <c r="DW150" s="25"/>
      <c r="DX150" s="138"/>
      <c r="DY150" s="25"/>
      <c r="DZ150" s="25"/>
      <c r="EA150" s="138"/>
      <c r="EB150" s="25"/>
      <c r="EC150" s="25"/>
      <c r="ED150" s="138"/>
      <c r="EI150" s="25"/>
      <c r="EJ150" s="25"/>
      <c r="EK150" s="138"/>
      <c r="EL150" s="25"/>
      <c r="EM150" s="25"/>
      <c r="EN150" s="138"/>
      <c r="EO150" s="25"/>
      <c r="EP150" s="25"/>
      <c r="EQ150" s="138"/>
      <c r="ER150" s="25"/>
      <c r="ES150" s="25"/>
      <c r="ET150" s="138"/>
      <c r="EU150" s="25"/>
      <c r="EV150" s="25"/>
      <c r="EW150" s="138"/>
      <c r="EX150" s="25"/>
      <c r="EY150" s="25"/>
      <c r="EZ150" s="138"/>
    </row>
    <row r="151" spans="7:156">
      <c r="G151" s="25"/>
      <c r="H151" s="25"/>
      <c r="I151" s="138"/>
      <c r="J151" s="25"/>
      <c r="K151" s="25"/>
      <c r="L151" s="138"/>
      <c r="M151" s="25"/>
      <c r="N151" s="25"/>
      <c r="O151" s="138"/>
      <c r="P151" s="25"/>
      <c r="Q151" s="25"/>
      <c r="R151" s="138"/>
      <c r="S151" s="25"/>
      <c r="T151" s="25"/>
      <c r="U151" s="138"/>
      <c r="V151" s="25"/>
      <c r="W151" s="25"/>
      <c r="X151" s="138"/>
      <c r="Y151" s="138"/>
      <c r="AC151" s="25"/>
      <c r="AD151" s="25"/>
      <c r="AE151" s="138"/>
      <c r="AF151" s="25"/>
      <c r="AG151" s="25"/>
      <c r="AH151" s="138"/>
      <c r="AI151" s="25"/>
      <c r="AJ151" s="25"/>
      <c r="AK151" s="138"/>
      <c r="AL151" s="25"/>
      <c r="AM151" s="25"/>
      <c r="AN151" s="138"/>
      <c r="AO151" s="25"/>
      <c r="AP151" s="25"/>
      <c r="AQ151" s="138"/>
      <c r="AR151" s="25"/>
      <c r="AS151" s="25"/>
      <c r="AT151" s="138"/>
      <c r="AU151" s="138"/>
      <c r="AY151" s="25"/>
      <c r="AZ151" s="25"/>
      <c r="BA151" s="138"/>
      <c r="BB151" s="25"/>
      <c r="BC151" s="25"/>
      <c r="BD151" s="138"/>
      <c r="BE151" s="25"/>
      <c r="BF151" s="25"/>
      <c r="BG151" s="138"/>
      <c r="BH151" s="25"/>
      <c r="BI151" s="25"/>
      <c r="BJ151" s="138"/>
      <c r="BK151" s="25"/>
      <c r="BL151" s="25"/>
      <c r="BM151" s="138"/>
      <c r="BN151" s="25"/>
      <c r="BP151" s="138"/>
      <c r="BQ151" s="138"/>
      <c r="BU151" s="25"/>
      <c r="BV151" s="25"/>
      <c r="BW151" s="138"/>
      <c r="BX151" s="25"/>
      <c r="BY151" s="25"/>
      <c r="BZ151" s="138"/>
      <c r="CA151" s="25"/>
      <c r="CB151" s="25"/>
      <c r="CC151" s="138"/>
      <c r="CD151" s="25"/>
      <c r="CE151" s="25"/>
      <c r="CF151" s="138"/>
      <c r="CG151" s="25"/>
      <c r="CH151" s="25"/>
      <c r="CI151" s="138"/>
      <c r="CJ151" s="25"/>
      <c r="CK151" s="25"/>
      <c r="CL151" s="138"/>
      <c r="CM151" s="138"/>
      <c r="CQ151" s="25"/>
      <c r="CR151" s="25"/>
      <c r="CS151" s="138"/>
      <c r="CT151" s="25"/>
      <c r="CU151" s="25"/>
      <c r="CV151" s="138"/>
      <c r="CW151" s="25"/>
      <c r="CX151" s="25"/>
      <c r="CY151" s="138"/>
      <c r="CZ151" s="25"/>
      <c r="DA151" s="25"/>
      <c r="DB151" s="138"/>
      <c r="DC151" s="25"/>
      <c r="DD151" s="25"/>
      <c r="DE151" s="138"/>
      <c r="DF151" s="25"/>
      <c r="DG151" s="25"/>
      <c r="DH151" s="138"/>
      <c r="DM151" s="25"/>
      <c r="DN151" s="25"/>
      <c r="DO151" s="138"/>
      <c r="DP151" s="25"/>
      <c r="DQ151" s="25"/>
      <c r="DR151" s="138"/>
      <c r="DS151" s="25"/>
      <c r="DT151" s="25"/>
      <c r="DU151" s="138"/>
      <c r="DV151" s="25"/>
      <c r="DW151" s="25"/>
      <c r="DX151" s="138"/>
      <c r="DY151" s="25"/>
      <c r="DZ151" s="25"/>
      <c r="EA151" s="138"/>
      <c r="EB151" s="25"/>
      <c r="EC151" s="25"/>
      <c r="ED151" s="138"/>
      <c r="EI151" s="25"/>
      <c r="EJ151" s="25"/>
      <c r="EK151" s="138"/>
      <c r="EL151" s="25"/>
      <c r="EM151" s="25"/>
      <c r="EN151" s="138"/>
      <c r="EO151" s="25"/>
      <c r="EP151" s="25"/>
      <c r="EQ151" s="138"/>
      <c r="ER151" s="25"/>
      <c r="ES151" s="25"/>
      <c r="ET151" s="138"/>
      <c r="EU151" s="25"/>
      <c r="EV151" s="25"/>
      <c r="EW151" s="138"/>
      <c r="EX151" s="25"/>
      <c r="EY151" s="25"/>
      <c r="EZ151" s="138"/>
    </row>
    <row r="152" spans="7:156">
      <c r="G152" s="25"/>
      <c r="H152" s="25"/>
      <c r="I152" s="138"/>
      <c r="J152" s="25"/>
      <c r="K152" s="25"/>
      <c r="L152" s="138"/>
      <c r="M152" s="25"/>
      <c r="N152" s="25"/>
      <c r="O152" s="138"/>
      <c r="P152" s="25"/>
      <c r="Q152" s="25"/>
      <c r="R152" s="138"/>
      <c r="S152" s="25"/>
      <c r="T152" s="25"/>
      <c r="U152" s="138"/>
      <c r="V152" s="25"/>
      <c r="W152" s="25"/>
      <c r="X152" s="138"/>
      <c r="Y152" s="138"/>
      <c r="AC152" s="25"/>
      <c r="AD152" s="25"/>
      <c r="AE152" s="138"/>
      <c r="AF152" s="25"/>
      <c r="AG152" s="25"/>
      <c r="AH152" s="138"/>
      <c r="AI152" s="25"/>
      <c r="AJ152" s="25"/>
      <c r="AK152" s="138"/>
      <c r="AL152" s="25"/>
      <c r="AM152" s="25"/>
      <c r="AN152" s="138"/>
      <c r="AO152" s="25"/>
      <c r="AP152" s="25"/>
      <c r="AQ152" s="138"/>
      <c r="AR152" s="25"/>
      <c r="AS152" s="25"/>
      <c r="AT152" s="138"/>
      <c r="AU152" s="138"/>
      <c r="AY152" s="25"/>
      <c r="AZ152" s="25"/>
      <c r="BA152" s="138"/>
      <c r="BB152" s="25"/>
      <c r="BC152" s="25"/>
      <c r="BD152" s="138"/>
      <c r="BE152" s="25"/>
      <c r="BF152" s="25"/>
      <c r="BG152" s="138"/>
      <c r="BH152" s="25"/>
      <c r="BI152" s="25"/>
      <c r="BJ152" s="138"/>
      <c r="BK152" s="25"/>
      <c r="BL152" s="25"/>
      <c r="BM152" s="138"/>
      <c r="BN152" s="25"/>
      <c r="BP152" s="138"/>
      <c r="BQ152" s="138"/>
      <c r="BU152" s="25"/>
      <c r="BV152" s="25"/>
      <c r="BW152" s="138"/>
      <c r="BX152" s="25"/>
      <c r="BY152" s="25"/>
      <c r="BZ152" s="138"/>
      <c r="CA152" s="25"/>
      <c r="CB152" s="25"/>
      <c r="CC152" s="138"/>
      <c r="CD152" s="25"/>
      <c r="CE152" s="25"/>
      <c r="CF152" s="138"/>
      <c r="CG152" s="25"/>
      <c r="CH152" s="25"/>
      <c r="CI152" s="138"/>
      <c r="CJ152" s="25"/>
      <c r="CK152" s="25"/>
      <c r="CL152" s="138"/>
      <c r="CM152" s="138"/>
      <c r="CQ152" s="25"/>
      <c r="CR152" s="25"/>
      <c r="CS152" s="138"/>
      <c r="CT152" s="25"/>
      <c r="CU152" s="25"/>
      <c r="CV152" s="138"/>
      <c r="CW152" s="25"/>
      <c r="CX152" s="25"/>
      <c r="CY152" s="138"/>
      <c r="CZ152" s="25"/>
      <c r="DA152" s="25"/>
      <c r="DB152" s="138"/>
      <c r="DC152" s="25"/>
      <c r="DD152" s="25"/>
      <c r="DE152" s="138"/>
      <c r="DF152" s="25"/>
      <c r="DG152" s="25"/>
      <c r="DH152" s="138"/>
      <c r="DM152" s="25"/>
      <c r="DN152" s="25"/>
      <c r="DO152" s="138"/>
      <c r="DP152" s="25"/>
      <c r="DQ152" s="25"/>
      <c r="DR152" s="138"/>
      <c r="DS152" s="25"/>
      <c r="DT152" s="25"/>
      <c r="DU152" s="138"/>
      <c r="DV152" s="25"/>
      <c r="DW152" s="25"/>
      <c r="DX152" s="138"/>
      <c r="DY152" s="25"/>
      <c r="DZ152" s="25"/>
      <c r="EA152" s="138"/>
      <c r="EB152" s="25"/>
      <c r="EC152" s="25"/>
      <c r="ED152" s="138"/>
      <c r="EI152" s="25"/>
      <c r="EJ152" s="25"/>
      <c r="EK152" s="138"/>
      <c r="EL152" s="25"/>
      <c r="EM152" s="25"/>
      <c r="EN152" s="138"/>
      <c r="EO152" s="25"/>
      <c r="EP152" s="25"/>
      <c r="EQ152" s="138"/>
      <c r="ER152" s="25"/>
      <c r="ES152" s="25"/>
      <c r="ET152" s="138"/>
      <c r="EU152" s="25"/>
      <c r="EV152" s="25"/>
      <c r="EW152" s="138"/>
      <c r="EX152" s="25"/>
      <c r="EY152" s="25"/>
      <c r="EZ152" s="138"/>
    </row>
    <row r="153" spans="7:156">
      <c r="G153" s="25"/>
      <c r="H153" s="25"/>
      <c r="I153" s="138"/>
      <c r="J153" s="25"/>
      <c r="K153" s="25"/>
      <c r="L153" s="138"/>
      <c r="M153" s="25"/>
      <c r="N153" s="25"/>
      <c r="O153" s="138"/>
      <c r="P153" s="25"/>
      <c r="Q153" s="25"/>
      <c r="R153" s="138"/>
      <c r="S153" s="25"/>
      <c r="T153" s="25"/>
      <c r="U153" s="138"/>
      <c r="V153" s="25"/>
      <c r="W153" s="25"/>
      <c r="X153" s="138"/>
      <c r="Y153" s="138"/>
      <c r="AC153" s="25"/>
      <c r="AD153" s="25"/>
      <c r="AE153" s="138"/>
      <c r="AF153" s="25"/>
      <c r="AG153" s="25"/>
      <c r="AH153" s="138"/>
      <c r="AI153" s="25"/>
      <c r="AJ153" s="25"/>
      <c r="AK153" s="138"/>
      <c r="AL153" s="25"/>
      <c r="AM153" s="25"/>
      <c r="AN153" s="138"/>
      <c r="AO153" s="25"/>
      <c r="AP153" s="25"/>
      <c r="AQ153" s="138"/>
      <c r="AR153" s="25"/>
      <c r="AS153" s="25"/>
      <c r="AT153" s="138"/>
      <c r="AU153" s="138"/>
      <c r="AY153" s="25"/>
      <c r="AZ153" s="25"/>
      <c r="BA153" s="138"/>
      <c r="BB153" s="25"/>
      <c r="BC153" s="25"/>
      <c r="BD153" s="138"/>
      <c r="BE153" s="25"/>
      <c r="BF153" s="25"/>
      <c r="BG153" s="138"/>
      <c r="BH153" s="25"/>
      <c r="BI153" s="25"/>
      <c r="BJ153" s="138"/>
      <c r="BK153" s="25"/>
      <c r="BL153" s="25"/>
      <c r="BM153" s="138"/>
      <c r="BN153" s="25"/>
      <c r="BP153" s="138"/>
      <c r="BQ153" s="138"/>
      <c r="BU153" s="25"/>
      <c r="BV153" s="25"/>
      <c r="BW153" s="138"/>
      <c r="BX153" s="25"/>
      <c r="BY153" s="25"/>
      <c r="BZ153" s="138"/>
      <c r="CA153" s="25"/>
      <c r="CB153" s="25"/>
      <c r="CC153" s="138"/>
      <c r="CD153" s="25"/>
      <c r="CE153" s="25"/>
      <c r="CF153" s="138"/>
      <c r="CG153" s="25"/>
      <c r="CH153" s="25"/>
      <c r="CI153" s="138"/>
      <c r="CJ153" s="25"/>
      <c r="CK153" s="25"/>
      <c r="CL153" s="138"/>
      <c r="CM153" s="138"/>
      <c r="CQ153" s="25"/>
      <c r="CR153" s="25"/>
      <c r="CS153" s="138"/>
      <c r="CT153" s="25"/>
      <c r="CU153" s="25"/>
      <c r="CV153" s="138"/>
      <c r="CW153" s="25"/>
      <c r="CX153" s="25"/>
      <c r="CY153" s="138"/>
      <c r="CZ153" s="25"/>
      <c r="DA153" s="25"/>
      <c r="DB153" s="138"/>
      <c r="DC153" s="25"/>
      <c r="DD153" s="25"/>
      <c r="DE153" s="138"/>
      <c r="DF153" s="25"/>
      <c r="DG153" s="25"/>
      <c r="DH153" s="138"/>
      <c r="DM153" s="25"/>
      <c r="DN153" s="25"/>
      <c r="DO153" s="138"/>
      <c r="DP153" s="25"/>
      <c r="DQ153" s="25"/>
      <c r="DR153" s="138"/>
      <c r="DS153" s="25"/>
      <c r="DT153" s="25"/>
      <c r="DU153" s="138"/>
      <c r="DV153" s="25"/>
      <c r="DW153" s="25"/>
      <c r="DX153" s="138"/>
      <c r="DY153" s="25"/>
      <c r="DZ153" s="25"/>
      <c r="EA153" s="138"/>
      <c r="EB153" s="25"/>
      <c r="EC153" s="25"/>
      <c r="ED153" s="138"/>
      <c r="EI153" s="25"/>
      <c r="EJ153" s="25"/>
      <c r="EK153" s="138"/>
      <c r="EL153" s="25"/>
      <c r="EM153" s="25"/>
      <c r="EN153" s="138"/>
      <c r="EO153" s="25"/>
      <c r="EP153" s="25"/>
      <c r="EQ153" s="138"/>
      <c r="ER153" s="25"/>
      <c r="ES153" s="25"/>
      <c r="ET153" s="138"/>
      <c r="EU153" s="25"/>
      <c r="EV153" s="25"/>
      <c r="EW153" s="138"/>
      <c r="EX153" s="25"/>
      <c r="EY153" s="25"/>
      <c r="EZ153" s="138"/>
    </row>
    <row r="154" spans="7:156">
      <c r="G154" s="25"/>
      <c r="H154" s="25"/>
      <c r="I154" s="138"/>
      <c r="J154" s="25"/>
      <c r="K154" s="25"/>
      <c r="L154" s="138"/>
      <c r="M154" s="25"/>
      <c r="N154" s="25"/>
      <c r="O154" s="138"/>
      <c r="P154" s="25"/>
      <c r="Q154" s="25"/>
      <c r="R154" s="138"/>
      <c r="S154" s="25"/>
      <c r="T154" s="25"/>
      <c r="U154" s="138"/>
      <c r="V154" s="25"/>
      <c r="W154" s="25"/>
      <c r="X154" s="138"/>
      <c r="Y154" s="138"/>
      <c r="AC154" s="25"/>
      <c r="AD154" s="25"/>
      <c r="AE154" s="138"/>
      <c r="AF154" s="25"/>
      <c r="AG154" s="25"/>
      <c r="AH154" s="138"/>
      <c r="AI154" s="25"/>
      <c r="AJ154" s="25"/>
      <c r="AK154" s="138"/>
      <c r="AL154" s="25"/>
      <c r="AM154" s="25"/>
      <c r="AN154" s="138"/>
      <c r="AO154" s="25"/>
      <c r="AP154" s="25"/>
      <c r="AQ154" s="138"/>
      <c r="AR154" s="25"/>
      <c r="AS154" s="25"/>
      <c r="AT154" s="138"/>
      <c r="AU154" s="138"/>
      <c r="AY154" s="25"/>
      <c r="AZ154" s="25"/>
      <c r="BA154" s="138"/>
      <c r="BB154" s="25"/>
      <c r="BC154" s="25"/>
      <c r="BD154" s="138"/>
      <c r="BE154" s="25"/>
      <c r="BF154" s="25"/>
      <c r="BG154" s="138"/>
      <c r="BH154" s="25"/>
      <c r="BI154" s="25"/>
      <c r="BJ154" s="138"/>
      <c r="BK154" s="25"/>
      <c r="BL154" s="25"/>
      <c r="BM154" s="138"/>
      <c r="BN154" s="25"/>
      <c r="BP154" s="138"/>
      <c r="BQ154" s="138"/>
      <c r="BU154" s="25"/>
      <c r="BV154" s="25"/>
      <c r="BW154" s="138"/>
      <c r="BX154" s="25"/>
      <c r="BY154" s="25"/>
      <c r="BZ154" s="138"/>
      <c r="CA154" s="25"/>
      <c r="CB154" s="25"/>
      <c r="CC154" s="138"/>
      <c r="CD154" s="25"/>
      <c r="CE154" s="25"/>
      <c r="CF154" s="138"/>
      <c r="CG154" s="25"/>
      <c r="CH154" s="25"/>
      <c r="CI154" s="138"/>
      <c r="CJ154" s="25"/>
      <c r="CK154" s="25"/>
      <c r="CL154" s="138"/>
      <c r="CM154" s="138"/>
      <c r="CQ154" s="25"/>
      <c r="CR154" s="25"/>
      <c r="CS154" s="138"/>
      <c r="CT154" s="25"/>
      <c r="CU154" s="25"/>
      <c r="CV154" s="138"/>
      <c r="CW154" s="25"/>
      <c r="CX154" s="25"/>
      <c r="CY154" s="138"/>
      <c r="CZ154" s="25"/>
      <c r="DA154" s="25"/>
      <c r="DB154" s="138"/>
      <c r="DC154" s="25"/>
      <c r="DD154" s="25"/>
      <c r="DE154" s="138"/>
      <c r="DF154" s="25"/>
      <c r="DG154" s="25"/>
      <c r="DH154" s="138"/>
      <c r="DM154" s="25"/>
      <c r="DN154" s="25"/>
      <c r="DO154" s="138"/>
      <c r="DP154" s="25"/>
      <c r="DQ154" s="25"/>
      <c r="DR154" s="138"/>
      <c r="DS154" s="25"/>
      <c r="DT154" s="25"/>
      <c r="DU154" s="138"/>
      <c r="DV154" s="25"/>
      <c r="DW154" s="25"/>
      <c r="DX154" s="138"/>
      <c r="DY154" s="25"/>
      <c r="DZ154" s="25"/>
      <c r="EA154" s="138"/>
      <c r="EB154" s="25"/>
      <c r="EC154" s="25"/>
      <c r="ED154" s="138"/>
      <c r="EI154" s="25"/>
      <c r="EJ154" s="25"/>
      <c r="EK154" s="138"/>
      <c r="EL154" s="25"/>
      <c r="EM154" s="25"/>
      <c r="EN154" s="138"/>
      <c r="EO154" s="25"/>
      <c r="EP154" s="25"/>
      <c r="EQ154" s="138"/>
      <c r="ER154" s="25"/>
      <c r="ES154" s="25"/>
      <c r="ET154" s="138"/>
      <c r="EU154" s="25"/>
      <c r="EV154" s="25"/>
      <c r="EW154" s="138"/>
      <c r="EX154" s="25"/>
      <c r="EY154" s="25"/>
      <c r="EZ154" s="138"/>
    </row>
  </sheetData>
  <pageMargins left="0.7" right="0.7" top="0.75" bottom="0.75" header="0.3" footer="0.3"/>
  <pageSetup orientation="portrait" r:id="rId1"/>
  <ignoredErrors>
    <ignoredError sqref="DM25:DN25 DM17:DN17 DM14:DN15" unlockedFormula="1"/>
    <ignoredError sqref="DP11:DQ11 DS11:DT11 DP14:DQ15 DS14:DT15 DP17:DQ17 DS17:DT17 DP20:DQ20 DS20:DT20 DP23:DQ23 DS23:DT23 DP25:DQ25 DS25:DT25" formula="1"/>
    <ignoredError sqref="DO5:DO7 DV11:DW11 DO24:DO25 DM20:DN20 DO20 DM11:DN11 DO10:DO11 DO15:DO17 DO19 DO22:DO23 DV14:DW15 DV17:DW17 DV20:DW20 DM23:DN23 DV23:DW23 DV25:DW25"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41"/>
  <sheetViews>
    <sheetView zoomScaleNormal="100" workbookViewId="0">
      <pane xSplit="3" ySplit="4" topLeftCell="BV5" activePane="bottomRight" state="frozen"/>
      <selection activeCell="A56" sqref="A56:XFD56"/>
      <selection pane="topRight" activeCell="A56" sqref="A56:XFD56"/>
      <selection pane="bottomLeft" activeCell="A56" sqref="A56:XFD56"/>
      <selection pane="bottomRight" activeCell="BY5" sqref="BY5"/>
    </sheetView>
  </sheetViews>
  <sheetFormatPr baseColWidth="10" defaultColWidth="10.83203125" defaultRowHeight="18" outlineLevelRow="1" outlineLevelCol="2"/>
  <cols>
    <col min="1" max="1" width="8.25" style="39" customWidth="1"/>
    <col min="2" max="2" width="36.08203125" style="25" customWidth="1"/>
    <col min="3" max="3" width="32.08203125" style="25" customWidth="1"/>
    <col min="4" max="4" width="14.33203125" style="25" hidden="1" customWidth="1" outlineLevel="2"/>
    <col min="5" max="5" width="11.58203125" style="25" hidden="1" customWidth="1" outlineLevel="2"/>
    <col min="6" max="6" width="5.75" style="138" hidden="1" customWidth="1" outlineLevel="2"/>
    <col min="7" max="7" width="10.83203125" style="25" hidden="1" customWidth="1" outlineLevel="2"/>
    <col min="8" max="8" width="5.75" style="138" hidden="1" customWidth="1" outlineLevel="2"/>
    <col min="9" max="9" width="15.33203125" style="25" hidden="1" customWidth="1" outlineLevel="2"/>
    <col min="10" max="10" width="5.75" style="25" hidden="1" customWidth="1" outlineLevel="1" collapsed="1"/>
    <col min="11" max="11" width="14.33203125" style="25" hidden="1" customWidth="1" outlineLevel="1"/>
    <col min="12" max="12" width="5.83203125" style="25" hidden="1" customWidth="1" outlineLevel="1"/>
    <col min="13" max="13" width="5" style="25" customWidth="1" collapsed="1"/>
    <col min="14" max="14" width="14.33203125" style="25" hidden="1" customWidth="1" outlineLevel="1"/>
    <col min="15" max="15" width="11.58203125" style="25" hidden="1" customWidth="1" outlineLevel="1"/>
    <col min="16" max="16" width="5.75" style="138" hidden="1" customWidth="1" outlineLevel="1"/>
    <col min="17" max="17" width="15.33203125" style="25" hidden="1" customWidth="1" outlineLevel="1"/>
    <col min="18" max="18" width="5.75" style="138" hidden="1" customWidth="1" outlineLevel="1"/>
    <col min="19" max="19" width="15.33203125" style="25" hidden="1" customWidth="1" outlineLevel="1"/>
    <col min="20" max="20" width="5.75" style="25" hidden="1" customWidth="1" outlineLevel="1"/>
    <col min="21" max="21" width="14.33203125" style="25" hidden="1" customWidth="1" outlineLevel="1"/>
    <col min="22" max="22" width="6.75" style="25" hidden="1" customWidth="1" outlineLevel="1"/>
    <col min="23" max="23" width="5.83203125" style="25" customWidth="1" collapsed="1"/>
    <col min="24" max="24" width="14.33203125" style="25" hidden="1" customWidth="1" outlineLevel="1"/>
    <col min="25" max="25" width="11.58203125" style="25" hidden="1" customWidth="1" outlineLevel="1"/>
    <col min="26" max="26" width="5.75" style="138" hidden="1" customWidth="1" outlineLevel="1"/>
    <col min="27" max="27" width="10.83203125" style="25" hidden="1" customWidth="1" outlineLevel="1"/>
    <col min="28" max="28" width="5.75" style="138" hidden="1" customWidth="1" outlineLevel="1"/>
    <col min="29" max="29" width="15.33203125" style="25" hidden="1" customWidth="1" outlineLevel="1"/>
    <col min="30" max="30" width="5.75" style="25" hidden="1" customWidth="1" outlineLevel="1"/>
    <col min="31" max="31" width="14.33203125" style="25" hidden="1" customWidth="1" outlineLevel="1"/>
    <col min="32" max="32" width="5.83203125" style="25" hidden="1" customWidth="1" outlineLevel="1"/>
    <col min="33" max="33" width="5.25" style="25" customWidth="1" collapsed="1"/>
    <col min="34" max="34" width="14.33203125" style="25" hidden="1" customWidth="1" outlineLevel="1"/>
    <col min="35" max="35" width="11.58203125" style="25" hidden="1" customWidth="1" outlineLevel="1"/>
    <col min="36" max="36" width="5.75" style="138" hidden="1" customWidth="1" outlineLevel="1"/>
    <col min="37" max="37" width="10.83203125" style="25" hidden="1" customWidth="1" outlineLevel="1"/>
    <col min="38" max="38" width="5.75" style="138" hidden="1" customWidth="1" outlineLevel="1"/>
    <col min="39" max="39" width="15.33203125" style="25" hidden="1" customWidth="1" outlineLevel="1"/>
    <col min="40" max="40" width="6.33203125" style="138" hidden="1" customWidth="1" outlineLevel="1"/>
    <col min="41" max="41" width="14.33203125" style="25" hidden="1" customWidth="1" outlineLevel="1"/>
    <col min="42" max="42" width="6.33203125" style="138" hidden="1" customWidth="1" outlineLevel="1"/>
    <col min="43" max="43" width="4.75" style="138" customWidth="1" collapsed="1"/>
    <col min="44" max="44" width="12.75" style="25" hidden="1" customWidth="1" outlineLevel="1"/>
    <col min="45" max="45" width="9.33203125" style="25" hidden="1" customWidth="1" outlineLevel="1"/>
    <col min="46" max="46" width="6.33203125" style="138" hidden="1" customWidth="1" outlineLevel="1"/>
    <col min="47" max="47" width="10.58203125" style="25" hidden="1" customWidth="1" outlineLevel="1"/>
    <col min="48" max="48" width="7.58203125" style="138" hidden="1" customWidth="1" outlineLevel="1"/>
    <col min="49" max="49" width="9.08203125" style="25" hidden="1" customWidth="1" outlineLevel="1"/>
    <col min="50" max="50" width="7.25" style="25" hidden="1" customWidth="1" outlineLevel="1"/>
    <col min="51" max="52" width="9.08203125" style="25" hidden="1" customWidth="1" outlineLevel="1"/>
    <col min="53" max="53" width="4.75" style="138" customWidth="1" collapsed="1"/>
    <col min="54" max="54" width="12.75" style="25" hidden="1" customWidth="1" outlineLevel="1"/>
    <col min="55" max="55" width="10.58203125" style="25" hidden="1" customWidth="1" outlineLevel="1"/>
    <col min="56" max="56" width="6.33203125" style="138" hidden="1" customWidth="1" outlineLevel="1"/>
    <col min="57" max="57" width="10.58203125" style="25" hidden="1" customWidth="1" outlineLevel="1"/>
    <col min="58" max="58" width="7.58203125" style="138" hidden="1" customWidth="1" outlineLevel="1"/>
    <col min="59" max="59" width="10.4140625" style="25" hidden="1" customWidth="1" outlineLevel="1"/>
    <col min="60" max="60" width="7.25" style="25" hidden="1" customWidth="1" outlineLevel="1"/>
    <col min="61" max="61" width="10.9140625" style="25" hidden="1" customWidth="1" outlineLevel="1"/>
    <col min="62" max="62" width="7.5" style="25" hidden="1" customWidth="1" outlineLevel="1"/>
    <col min="63" max="63" width="3.83203125" style="25" customWidth="1" collapsed="1"/>
    <col min="64" max="64" width="12.75" style="25" hidden="1" customWidth="1" outlineLevel="1"/>
    <col min="65" max="65" width="10.58203125" style="25" hidden="1" customWidth="1" outlineLevel="1"/>
    <col min="66" max="66" width="6.08203125" style="138" hidden="1" customWidth="1" outlineLevel="1"/>
    <col min="67" max="67" width="10.58203125" style="25" hidden="1" customWidth="1" outlineLevel="1"/>
    <col min="68" max="68" width="7.58203125" style="138" hidden="1" customWidth="1" outlineLevel="1"/>
    <col min="69" max="69" width="11.6640625" style="25" hidden="1" customWidth="1" outlineLevel="1"/>
    <col min="70" max="70" width="7.25" style="25" hidden="1" customWidth="1" outlineLevel="1"/>
    <col min="71" max="71" width="10.9140625" style="25" hidden="1" customWidth="1" outlineLevel="1"/>
    <col min="72" max="72" width="6.25" style="25" hidden="1" customWidth="1" outlineLevel="1"/>
    <col min="73" max="73" width="3.83203125" style="25" customWidth="1" collapsed="1"/>
    <col min="74" max="74" width="12.75" style="25" customWidth="1"/>
    <col min="75" max="75" width="10.58203125" style="25" hidden="1" customWidth="1" outlineLevel="1"/>
    <col min="76" max="76" width="7.25" style="138" hidden="1" customWidth="1" outlineLevel="1"/>
    <col min="77" max="77" width="10.58203125" style="25" customWidth="1" collapsed="1"/>
    <col min="78" max="78" width="7.58203125" style="138" customWidth="1"/>
    <col min="79" max="79" width="11.6640625" style="25" hidden="1" customWidth="1" outlineLevel="1"/>
    <col min="80" max="80" width="7.25" style="25" hidden="1" customWidth="1" outlineLevel="1"/>
    <col min="81" max="81" width="10.9140625" style="25" hidden="1" customWidth="1" outlineLevel="1"/>
    <col min="82" max="82" width="6.25" style="25" hidden="1" customWidth="1" outlineLevel="1"/>
    <col min="83" max="83" width="10.83203125" style="25" collapsed="1"/>
    <col min="84" max="16384" width="10.83203125" style="25"/>
  </cols>
  <sheetData>
    <row r="1" spans="1:82">
      <c r="A1" s="113"/>
      <c r="B1" s="157"/>
      <c r="C1" s="157"/>
      <c r="D1" s="113" t="s">
        <v>405</v>
      </c>
      <c r="E1" s="113" t="s">
        <v>404</v>
      </c>
      <c r="F1" s="120"/>
      <c r="G1" s="113" t="s">
        <v>403</v>
      </c>
      <c r="H1" s="120"/>
      <c r="I1" s="113" t="s">
        <v>402</v>
      </c>
      <c r="J1" s="114"/>
      <c r="K1" s="113" t="s">
        <v>401</v>
      </c>
      <c r="L1" s="114"/>
      <c r="M1" s="114"/>
      <c r="N1" s="113" t="s">
        <v>401</v>
      </c>
      <c r="O1" s="113" t="s">
        <v>406</v>
      </c>
      <c r="P1" s="115"/>
      <c r="Q1" s="113" t="s">
        <v>399</v>
      </c>
      <c r="R1" s="115"/>
      <c r="S1" s="113" t="s">
        <v>398</v>
      </c>
      <c r="T1" s="114"/>
      <c r="U1" s="113" t="s">
        <v>397</v>
      </c>
      <c r="V1" s="114"/>
      <c r="W1" s="114"/>
      <c r="X1" s="113" t="s">
        <v>397</v>
      </c>
      <c r="Y1" s="113" t="s">
        <v>396</v>
      </c>
      <c r="Z1" s="115"/>
      <c r="AA1" s="113" t="s">
        <v>395</v>
      </c>
      <c r="AB1" s="115"/>
      <c r="AC1" s="113" t="s">
        <v>394</v>
      </c>
      <c r="AD1" s="114"/>
      <c r="AE1" s="113" t="s">
        <v>393</v>
      </c>
      <c r="AF1" s="114"/>
      <c r="AG1" s="114"/>
      <c r="AH1" s="113" t="s">
        <v>393</v>
      </c>
      <c r="AI1" s="113" t="s">
        <v>392</v>
      </c>
      <c r="AJ1" s="115"/>
      <c r="AK1" s="113" t="s">
        <v>391</v>
      </c>
      <c r="AL1" s="115"/>
      <c r="AM1" s="113" t="s">
        <v>390</v>
      </c>
      <c r="AN1" s="115"/>
      <c r="AO1" s="113" t="s">
        <v>298</v>
      </c>
      <c r="AP1" s="115"/>
      <c r="AQ1" s="115"/>
      <c r="AR1" s="113" t="s">
        <v>298</v>
      </c>
      <c r="AS1" s="113" t="s">
        <v>299</v>
      </c>
      <c r="AT1" s="120"/>
      <c r="AU1" s="113" t="s">
        <v>300</v>
      </c>
      <c r="AV1" s="120"/>
      <c r="AW1" s="113" t="s">
        <v>302</v>
      </c>
      <c r="AX1" s="113"/>
      <c r="AY1" s="113" t="s">
        <v>303</v>
      </c>
      <c r="AZ1" s="114"/>
      <c r="BA1" s="115"/>
      <c r="BB1" s="113" t="s">
        <v>303</v>
      </c>
      <c r="BC1" s="113" t="s">
        <v>598</v>
      </c>
      <c r="BD1" s="120"/>
      <c r="BE1" s="113" t="s">
        <v>599</v>
      </c>
      <c r="BF1" s="120"/>
      <c r="BG1" s="113" t="s">
        <v>600</v>
      </c>
      <c r="BH1" s="113"/>
      <c r="BI1" s="113" t="s">
        <v>601</v>
      </c>
      <c r="BJ1" s="114"/>
      <c r="BL1" s="113" t="s">
        <v>601</v>
      </c>
      <c r="BM1" s="113" t="s">
        <v>624</v>
      </c>
      <c r="BN1" s="120"/>
      <c r="BO1" s="113" t="s">
        <v>625</v>
      </c>
      <c r="BP1" s="120"/>
      <c r="BQ1" s="113" t="s">
        <v>626</v>
      </c>
      <c r="BR1" s="113"/>
      <c r="BS1" s="113" t="s">
        <v>627</v>
      </c>
      <c r="BT1" s="114"/>
      <c r="BV1" s="113" t="s">
        <v>627</v>
      </c>
      <c r="BW1" s="113" t="s">
        <v>642</v>
      </c>
      <c r="BX1" s="120"/>
      <c r="BY1" s="113" t="s">
        <v>643</v>
      </c>
      <c r="BZ1" s="120"/>
      <c r="CA1" s="113" t="s">
        <v>644</v>
      </c>
      <c r="CB1" s="113"/>
      <c r="CC1" s="113" t="s">
        <v>646</v>
      </c>
      <c r="CD1" s="114"/>
    </row>
    <row r="2" spans="1:82">
      <c r="B2" s="116" t="s">
        <v>241</v>
      </c>
      <c r="C2" s="116" t="s">
        <v>241</v>
      </c>
      <c r="D2" s="117"/>
      <c r="E2" s="117"/>
      <c r="F2" s="118"/>
      <c r="G2" s="117"/>
      <c r="H2" s="118"/>
      <c r="I2" s="117"/>
      <c r="J2" s="117"/>
      <c r="K2" s="117"/>
      <c r="L2" s="117"/>
      <c r="M2" s="117"/>
      <c r="N2" s="117"/>
      <c r="O2" s="117"/>
      <c r="P2" s="118"/>
      <c r="Q2" s="117"/>
      <c r="R2" s="118"/>
      <c r="S2" s="117"/>
      <c r="T2" s="117"/>
      <c r="U2" s="117"/>
      <c r="V2" s="117"/>
      <c r="W2" s="117"/>
      <c r="X2" s="117"/>
      <c r="Y2" s="117"/>
      <c r="Z2" s="118"/>
      <c r="AA2" s="117"/>
      <c r="AB2" s="118"/>
      <c r="AC2" s="117"/>
      <c r="AD2" s="117"/>
      <c r="AE2" s="117"/>
      <c r="AF2" s="117"/>
      <c r="AG2" s="117"/>
      <c r="AH2" s="117"/>
      <c r="AI2" s="117"/>
      <c r="AJ2" s="118"/>
      <c r="AK2" s="117"/>
      <c r="AL2" s="118"/>
      <c r="AM2" s="117"/>
      <c r="AN2" s="30"/>
      <c r="AO2" s="117"/>
      <c r="AP2" s="30"/>
      <c r="AQ2" s="30"/>
      <c r="AR2" s="31"/>
      <c r="AS2" s="31"/>
      <c r="AT2" s="30"/>
      <c r="AU2" s="31"/>
      <c r="AV2" s="30"/>
      <c r="AW2" s="31"/>
      <c r="AX2" s="31"/>
      <c r="AY2" s="31"/>
      <c r="AZ2" s="31"/>
      <c r="BA2" s="30"/>
      <c r="BB2" s="31"/>
      <c r="BC2" s="31"/>
      <c r="BD2" s="30"/>
      <c r="BE2" s="31"/>
      <c r="BF2" s="30"/>
      <c r="BG2" s="31"/>
      <c r="BH2" s="31"/>
      <c r="BI2" s="31"/>
      <c r="BJ2" s="31"/>
      <c r="BL2" s="31"/>
      <c r="BM2" s="31"/>
      <c r="BN2" s="30"/>
      <c r="BO2" s="31"/>
      <c r="BP2" s="30"/>
      <c r="BQ2" s="31"/>
      <c r="BR2" s="31"/>
      <c r="BS2" s="31"/>
      <c r="BT2" s="31"/>
      <c r="BV2" s="31"/>
      <c r="BW2" s="31"/>
      <c r="BX2" s="30"/>
      <c r="BY2" s="31"/>
      <c r="BZ2" s="30"/>
      <c r="CA2" s="31"/>
      <c r="CB2" s="31"/>
      <c r="CC2" s="31"/>
      <c r="CD2" s="31"/>
    </row>
    <row r="3" spans="1:82" s="37" customFormat="1">
      <c r="A3" s="184"/>
      <c r="B3" s="119" t="s">
        <v>247</v>
      </c>
      <c r="C3" s="119" t="s">
        <v>248</v>
      </c>
      <c r="AN3" s="185"/>
      <c r="AP3" s="185"/>
      <c r="AQ3" s="185"/>
      <c r="AR3" s="186"/>
      <c r="AS3" s="186"/>
      <c r="AT3" s="185"/>
      <c r="AU3" s="186"/>
      <c r="AV3" s="185"/>
      <c r="AW3" s="186"/>
      <c r="AX3" s="186"/>
      <c r="AY3" s="186"/>
      <c r="AZ3" s="186"/>
      <c r="BA3" s="185"/>
      <c r="BB3" s="186"/>
      <c r="BC3" s="186"/>
      <c r="BD3" s="185"/>
      <c r="BE3" s="186"/>
      <c r="BF3" s="185"/>
      <c r="BG3" s="186"/>
      <c r="BH3" s="186"/>
      <c r="BI3" s="186"/>
      <c r="BJ3" s="186"/>
      <c r="BL3" s="186"/>
      <c r="BM3" s="186"/>
      <c r="BN3" s="185"/>
      <c r="BO3" s="186"/>
      <c r="BP3" s="185"/>
      <c r="BQ3" s="186"/>
      <c r="BR3" s="186"/>
      <c r="BS3" s="186"/>
      <c r="BT3" s="186"/>
      <c r="BV3" s="186"/>
      <c r="BW3" s="186"/>
      <c r="BX3" s="185"/>
      <c r="BY3" s="186"/>
      <c r="BZ3" s="185"/>
      <c r="CA3" s="186"/>
      <c r="CB3" s="186"/>
      <c r="CC3" s="186"/>
      <c r="CD3" s="186"/>
    </row>
    <row r="4" spans="1:82" ht="18.5" thickBot="1">
      <c r="A4" s="121"/>
      <c r="B4" s="390" t="s">
        <v>198</v>
      </c>
      <c r="C4" s="391" t="s">
        <v>149</v>
      </c>
      <c r="D4" s="379" t="s">
        <v>380</v>
      </c>
      <c r="E4" s="380" t="s">
        <v>381</v>
      </c>
      <c r="F4" s="381" t="s">
        <v>38</v>
      </c>
      <c r="G4" s="380" t="s">
        <v>382</v>
      </c>
      <c r="H4" s="381" t="s">
        <v>38</v>
      </c>
      <c r="I4" s="380" t="s">
        <v>383</v>
      </c>
      <c r="J4" s="381" t="s">
        <v>38</v>
      </c>
      <c r="K4" s="382" t="s">
        <v>379</v>
      </c>
      <c r="L4" s="381" t="s">
        <v>38</v>
      </c>
      <c r="M4" s="381"/>
      <c r="N4" s="379" t="s">
        <v>379</v>
      </c>
      <c r="O4" s="380" t="s">
        <v>378</v>
      </c>
      <c r="P4" s="381" t="s">
        <v>38</v>
      </c>
      <c r="Q4" s="380" t="s">
        <v>377</v>
      </c>
      <c r="R4" s="381" t="s">
        <v>38</v>
      </c>
      <c r="S4" s="380" t="s">
        <v>376</v>
      </c>
      <c r="T4" s="381" t="s">
        <v>38</v>
      </c>
      <c r="U4" s="382" t="s">
        <v>375</v>
      </c>
      <c r="V4" s="381" t="s">
        <v>38</v>
      </c>
      <c r="W4" s="381"/>
      <c r="X4" s="379" t="s">
        <v>375</v>
      </c>
      <c r="Y4" s="380" t="s">
        <v>374</v>
      </c>
      <c r="Z4" s="381" t="s">
        <v>38</v>
      </c>
      <c r="AA4" s="380" t="s">
        <v>373</v>
      </c>
      <c r="AB4" s="381" t="s">
        <v>38</v>
      </c>
      <c r="AC4" s="380" t="s">
        <v>372</v>
      </c>
      <c r="AD4" s="381" t="s">
        <v>38</v>
      </c>
      <c r="AE4" s="382" t="s">
        <v>370</v>
      </c>
      <c r="AF4" s="381" t="s">
        <v>38</v>
      </c>
      <c r="AG4" s="381"/>
      <c r="AH4" s="379" t="s">
        <v>370</v>
      </c>
      <c r="AI4" s="380" t="s">
        <v>138</v>
      </c>
      <c r="AJ4" s="381" t="s">
        <v>38</v>
      </c>
      <c r="AK4" s="380" t="s">
        <v>244</v>
      </c>
      <c r="AL4" s="381" t="s">
        <v>38</v>
      </c>
      <c r="AM4" s="380" t="s">
        <v>371</v>
      </c>
      <c r="AN4" s="381" t="s">
        <v>38</v>
      </c>
      <c r="AO4" s="382" t="s">
        <v>137</v>
      </c>
      <c r="AP4" s="381" t="s">
        <v>38</v>
      </c>
      <c r="AQ4" s="381"/>
      <c r="AR4" s="379" t="s">
        <v>137</v>
      </c>
      <c r="AS4" s="383" t="s">
        <v>85</v>
      </c>
      <c r="AT4" s="381" t="s">
        <v>38</v>
      </c>
      <c r="AU4" s="383" t="s">
        <v>243</v>
      </c>
      <c r="AV4" s="381" t="s">
        <v>38</v>
      </c>
      <c r="AW4" s="380" t="s">
        <v>301</v>
      </c>
      <c r="AX4" s="386" t="s">
        <v>38</v>
      </c>
      <c r="AY4" s="383" t="s">
        <v>242</v>
      </c>
      <c r="AZ4" s="386" t="s">
        <v>38</v>
      </c>
      <c r="BA4" s="381"/>
      <c r="BB4" s="379" t="s">
        <v>242</v>
      </c>
      <c r="BC4" s="380" t="s">
        <v>594</v>
      </c>
      <c r="BD4" s="381" t="s">
        <v>38</v>
      </c>
      <c r="BE4" s="380" t="s">
        <v>595</v>
      </c>
      <c r="BF4" s="381" t="s">
        <v>38</v>
      </c>
      <c r="BG4" s="380" t="s">
        <v>596</v>
      </c>
      <c r="BH4" s="386" t="s">
        <v>38</v>
      </c>
      <c r="BI4" s="380" t="s">
        <v>597</v>
      </c>
      <c r="BJ4" s="386" t="s">
        <v>38</v>
      </c>
      <c r="BK4" s="384"/>
      <c r="BL4" s="447" t="s">
        <v>597</v>
      </c>
      <c r="BM4" s="447" t="s">
        <v>620</v>
      </c>
      <c r="BN4" s="448" t="s">
        <v>38</v>
      </c>
      <c r="BO4" s="447" t="s">
        <v>621</v>
      </c>
      <c r="BP4" s="448" t="s">
        <v>38</v>
      </c>
      <c r="BQ4" s="447" t="s">
        <v>622</v>
      </c>
      <c r="BR4" s="448" t="s">
        <v>38</v>
      </c>
      <c r="BS4" s="447" t="s">
        <v>623</v>
      </c>
      <c r="BT4" s="448" t="s">
        <v>38</v>
      </c>
      <c r="BU4" s="384"/>
      <c r="BV4" s="447" t="s">
        <v>623</v>
      </c>
      <c r="BW4" s="463" t="s">
        <v>647</v>
      </c>
      <c r="BX4" s="448" t="s">
        <v>38</v>
      </c>
      <c r="BY4" s="463" t="s">
        <v>648</v>
      </c>
      <c r="BZ4" s="448" t="s">
        <v>38</v>
      </c>
      <c r="CA4" s="463" t="s">
        <v>649</v>
      </c>
      <c r="CB4" s="448" t="s">
        <v>38</v>
      </c>
      <c r="CC4" s="447" t="s">
        <v>645</v>
      </c>
      <c r="CD4" s="448" t="s">
        <v>38</v>
      </c>
    </row>
    <row r="5" spans="1:82" outlineLevel="1">
      <c r="A5" s="43" t="s">
        <v>304</v>
      </c>
      <c r="B5" s="440" t="s">
        <v>39</v>
      </c>
      <c r="C5" s="440" t="s">
        <v>40</v>
      </c>
      <c r="D5" s="123"/>
      <c r="E5" s="123"/>
      <c r="F5" s="124" t="str">
        <f>IFERROR(IF((ABS((E5/$D5)-1))&lt;100%,(E5/$D5)-1,"N/A"),"")</f>
        <v/>
      </c>
      <c r="G5" s="123"/>
      <c r="H5" s="124" t="str">
        <f>IFERROR(IF((ABS((G5/$D5)-1))&lt;100%,(G5/$D5)-1,"N/A"),"")</f>
        <v/>
      </c>
      <c r="I5" s="123"/>
      <c r="J5" s="124" t="str">
        <f>IFERROR(IF((ABS((I5/$D5)-1))&lt;100%,(I5/$D5)-1,"N/A"),"")</f>
        <v/>
      </c>
      <c r="K5" s="123">
        <v>15185418</v>
      </c>
      <c r="L5" s="124" t="str">
        <f>IFERROR(IF((ABS((K5/$D5)-1))&lt;100%,(K5/$D5)-1,"N/A"),"N/A")</f>
        <v>N/A</v>
      </c>
      <c r="M5" s="124"/>
      <c r="N5" s="123">
        <v>15185418</v>
      </c>
      <c r="O5" s="123">
        <v>14974639</v>
      </c>
      <c r="P5" s="124">
        <f>IFERROR(IF((ABS((O5/$N5)-1))&lt;100%,(O5/$N5)-1,"N/A"),"N/A")</f>
        <v>-1.3880355483135154E-2</v>
      </c>
      <c r="Q5" s="123">
        <v>14953899</v>
      </c>
      <c r="R5" s="124">
        <f>IFERROR(IF((ABS((Q5/$N5)-1))&lt;100%,(Q5/$N5)-1,"N/A"),"N/A")</f>
        <v>-1.5246139421384419E-2</v>
      </c>
      <c r="S5" s="123">
        <v>14675668</v>
      </c>
      <c r="T5" s="124">
        <f>IFERROR(IF((ABS((S5/$N5)-1))&lt;100%,(S5/$N5)-1,"N/A"),"N/A")</f>
        <v>-3.3568387778327824E-2</v>
      </c>
      <c r="U5" s="123">
        <v>15450108</v>
      </c>
      <c r="V5" s="124">
        <f>IFERROR(IF((ABS((U5/$N5)-1))&lt;100%,(U5/$N5)-1,"N/A"),"N/A")</f>
        <v>1.7430537638147392E-2</v>
      </c>
      <c r="W5" s="187"/>
      <c r="X5" s="123">
        <v>15450108</v>
      </c>
      <c r="Y5" s="123">
        <v>15026874</v>
      </c>
      <c r="Z5" s="124">
        <f>IFERROR(IF((ABS((Y5/$X5)-1))&lt;100%,(Y5/$X5)-1,"N/A"),"N/A")</f>
        <v>-2.7393594918559749E-2</v>
      </c>
      <c r="AA5" s="123">
        <v>15451280</v>
      </c>
      <c r="AB5" s="124">
        <f>IFERROR(IF((ABS((AA5/$X5)-1))&lt;100%,(AA5/$X5)-1,"N/A"),"N/A")</f>
        <v>7.5857074914864597E-5</v>
      </c>
      <c r="AC5" s="123">
        <v>15164150</v>
      </c>
      <c r="AD5" s="124">
        <f>IFERROR(IF((ABS((AC5/$X5)-1))&lt;100%,(AC5/$X5)-1,"N/A"),"N/A")</f>
        <v>-1.8508479034580194E-2</v>
      </c>
      <c r="AE5" s="123">
        <v>15962702</v>
      </c>
      <c r="AF5" s="124">
        <f>IFERROR(IF((ABS((AE5/$X5)-1))&lt;100%,(AE5/$X5)-1,"N/A"),"N/A")</f>
        <v>3.3177373258491238E-2</v>
      </c>
      <c r="AG5" s="124"/>
      <c r="AH5" s="123">
        <v>15962702</v>
      </c>
      <c r="AI5" s="123">
        <v>14503367</v>
      </c>
      <c r="AJ5" s="124">
        <f>IFERROR(IF((ABS((AI5/$AH5)-1))&lt;100%,(AI5/$AH5)-1,"N/A"),"N/A")</f>
        <v>-9.1421552566727127E-2</v>
      </c>
      <c r="AK5" s="123">
        <v>14211555</v>
      </c>
      <c r="AL5" s="124">
        <f>IFERROR(IF((ABS((AK5/$AH5)-1))&lt;100%,(AK5/$AH5)-1,"N/A"),"N/A")</f>
        <v>-0.10970241754810683</v>
      </c>
      <c r="AM5" s="123">
        <v>13095063</v>
      </c>
      <c r="AN5" s="124">
        <f>IFERROR(IF((ABS((AM5/$AH5)-1))&lt;100%,(AM5/$AH5)-1,"N/A"),"N/A")</f>
        <v>-0.17964621528360303</v>
      </c>
      <c r="AO5" s="123">
        <v>16931625</v>
      </c>
      <c r="AP5" s="124">
        <f>IFERROR(IF((ABS((AO5/$AH5)-1))&lt;100%,(AO5/$AH5)-1,"N/A"),"N/A")</f>
        <v>6.0699184887370583E-2</v>
      </c>
      <c r="AQ5" s="188"/>
      <c r="AR5" s="123">
        <v>16931625</v>
      </c>
      <c r="AS5" s="125">
        <v>15169287</v>
      </c>
      <c r="AT5" s="124">
        <f>IFERROR(IF((ABS((AS5/$AR5)-1))&lt;100%,(AS5/$AR5)-1,"N/A"),"N/A")</f>
        <v>-0.10408557949990038</v>
      </c>
      <c r="AU5" s="125" t="e">
        <v>#VALUE!</v>
      </c>
      <c r="AV5" s="124" t="str">
        <f>IFERROR(IF((ABS((AU5/$AR5)-1))&lt;100%,(AU5/$AR5)-1,"N/A"),"N/A")</f>
        <v>N/A</v>
      </c>
      <c r="AW5" s="125">
        <v>15832751</v>
      </c>
      <c r="AX5" s="124">
        <f>IFERROR(IF((ABS((AW5/$AR5)-1))&lt;100%,(AW5/$AR5)-1,"N/A"),"N/A")</f>
        <v>-6.4900681417170536E-2</v>
      </c>
      <c r="AY5" s="125">
        <v>13519213</v>
      </c>
      <c r="AZ5" s="124">
        <f>IFERROR(IF((ABS((AY5/$AR5)-1))&lt;100%,(AY5/$AR5)-1,"N/A"),"N/A")</f>
        <v>-0.20154072630358866</v>
      </c>
      <c r="BA5" s="188"/>
      <c r="BB5" s="123">
        <v>13519213</v>
      </c>
      <c r="BC5" s="125">
        <v>13405994</v>
      </c>
      <c r="BD5" s="124">
        <f>IFERROR(IF((ABS((BC5/$BB5)-1))&lt;100%,(BC5/$BB5)-1,"N/A"),"N/A")</f>
        <v>-8.3746738807947141E-3</v>
      </c>
      <c r="BE5" s="125">
        <v>13575921</v>
      </c>
      <c r="BF5" s="124">
        <f>IFERROR(IF((ABS((BE5/$BB5)-1))&lt;100%,(BE5/$BB5)-1,"N/A"),"N/A")</f>
        <v>4.194622867470077E-3</v>
      </c>
      <c r="BG5" s="125">
        <v>12747543</v>
      </c>
      <c r="BH5" s="124">
        <f>IFERROR(IF((ABS((BG5/$BB5)-1))&lt;100%,(BG5/$BB5)-1,"N/A"),"N/A")</f>
        <v>-5.7079506033376304E-2</v>
      </c>
      <c r="BI5" s="125">
        <v>13468080</v>
      </c>
      <c r="BJ5" s="124">
        <f>IFERROR(IF((ABS((BI5/$BB5)-1))&lt;100%,(BI5/$BB5)-1,"N/A"),"N/A")</f>
        <v>-3.782246792028543E-3</v>
      </c>
      <c r="BL5" s="438">
        <v>13468080</v>
      </c>
      <c r="BM5" s="442">
        <v>12268017</v>
      </c>
      <c r="BN5" s="439">
        <f>IFERROR(IF((ABS((BM5/$BL5)-1))&lt;100%,(BM5/$BL5)-1,"N/A"),"N/A")</f>
        <v>-8.9104237575066358E-2</v>
      </c>
      <c r="BO5" s="442">
        <v>12843391</v>
      </c>
      <c r="BP5" s="439">
        <f>IFERROR(IF((ABS((BO5/$BL5)-1))&lt;100%,(BO5/$BL5)-1,"N/A"),"N/A")</f>
        <v>-4.6382929118330196E-2</v>
      </c>
      <c r="BQ5" s="442">
        <v>12608505</v>
      </c>
      <c r="BR5" s="439">
        <f>IFERROR(IF((ABS((BQ5/$BL5)-1))&lt;100%,(BQ5/$BL5)-1,"N/A"),"N/A")</f>
        <v>-6.3823128463745382E-2</v>
      </c>
      <c r="BS5" s="442">
        <v>14422470</v>
      </c>
      <c r="BT5" s="439">
        <f>IFERROR(IF((ABS((BS5/$BL5)-1))&lt;100%,(BS5/$BL5)-1,"N/A"),"N/A")</f>
        <v>7.0863107436249351E-2</v>
      </c>
      <c r="BV5" s="438">
        <v>14422470</v>
      </c>
      <c r="BW5" s="442">
        <v>13275382</v>
      </c>
      <c r="BX5" s="439">
        <f t="shared" ref="BX5:BX31" si="0">IFERROR(IF((ABS((BW5/$BV5)-1))&lt;100%,(BW5/$BV5)-1,"N/A"),"N/A")</f>
        <v>-7.9534781490271822E-2</v>
      </c>
      <c r="BY5" s="442">
        <v>13931173</v>
      </c>
      <c r="BZ5" s="439">
        <f t="shared" ref="BZ5:BZ31" si="1">IFERROR(IF((ABS((BY5/$BV5)-1))&lt;100%,(BY5/$BV5)-1,"N/A"),"N/A")</f>
        <v>-3.406469210891061E-2</v>
      </c>
      <c r="CA5" s="442" t="e">
        <v>#N/A</v>
      </c>
      <c r="CB5" s="439" t="str">
        <f t="shared" ref="CB5:CB31" si="2">IFERROR(IF((ABS((CA5/$BV5)-1))&lt;100%,(CA5/$BV5)-1,"N/A"),"N/A")</f>
        <v>N/A</v>
      </c>
      <c r="CC5" s="442" t="e">
        <v>#N/A</v>
      </c>
      <c r="CD5" s="439" t="str">
        <f t="shared" ref="CD5:CD31" si="3">IFERROR(IF((ABS((CC5/$BV5)-1))&lt;100%,(CC5/$BV5)-1,"N/A"),"N/A")</f>
        <v>N/A</v>
      </c>
    </row>
    <row r="6" spans="1:82" outlineLevel="1">
      <c r="A6" s="43" t="s">
        <v>280</v>
      </c>
      <c r="B6" s="189" t="s">
        <v>42</v>
      </c>
      <c r="C6" s="189" t="s">
        <v>43</v>
      </c>
      <c r="D6" s="189"/>
      <c r="E6" s="189"/>
      <c r="F6" s="127" t="str">
        <f t="shared" ref="F6:F34" si="4">IFERROR(IF((ABS((E6/$D6)-1))&lt;100%,(E6/$D6)-1,"N/A"),"")</f>
        <v/>
      </c>
      <c r="G6" s="189"/>
      <c r="H6" s="127" t="str">
        <f t="shared" ref="H6:H34" si="5">IFERROR(IF((ABS((G6/$D6)-1))&lt;100%,(G6/$D6)-1,"N/A"),"")</f>
        <v/>
      </c>
      <c r="I6" s="189"/>
      <c r="J6" s="127" t="str">
        <f t="shared" ref="J6:J34" si="6">IFERROR(IF((ABS((I6/$D6)-1))&lt;100%,(I6/$D6)-1,"N/A"),"")</f>
        <v/>
      </c>
      <c r="K6" s="189">
        <v>2462801</v>
      </c>
      <c r="L6" s="127" t="str">
        <f t="shared" ref="L6:L34" si="7">IFERROR(IF((ABS((K6/$D6)-1))&lt;100%,(K6/$D6)-1,"N/A"),"N/A")</f>
        <v>N/A</v>
      </c>
      <c r="M6" s="127"/>
      <c r="N6" s="189">
        <v>2462801</v>
      </c>
      <c r="O6" s="189">
        <v>2162094</v>
      </c>
      <c r="P6" s="127">
        <f t="shared" ref="P6:P34" si="8">IFERROR(IF((ABS((O6/$N6)-1))&lt;100%,(O6/$N6)-1,"N/A"),"N/A")</f>
        <v>-0.12209959310557372</v>
      </c>
      <c r="Q6" s="189">
        <v>2150023</v>
      </c>
      <c r="R6" s="127">
        <f t="shared" ref="R6:R34" si="9">IFERROR(IF((ABS((Q6/$N6)-1))&lt;100%,(Q6/$N6)-1,"N/A"),"N/A")</f>
        <v>-0.12700092293287191</v>
      </c>
      <c r="S6" s="189">
        <v>2061457</v>
      </c>
      <c r="T6" s="127">
        <f t="shared" ref="T6:T34" si="10">IFERROR(IF((ABS((S6/$N6)-1))&lt;100%,(S6/$N6)-1,"N/A"),"N/A")</f>
        <v>-0.16296241555854496</v>
      </c>
      <c r="U6" s="189">
        <v>2691680</v>
      </c>
      <c r="V6" s="127">
        <f t="shared" ref="V6:V34" si="11">IFERROR(IF((ABS((U6/$N6)-1))&lt;100%,(U6/$N6)-1,"N/A"),"N/A")</f>
        <v>9.2934427101499573E-2</v>
      </c>
      <c r="W6" s="190"/>
      <c r="X6" s="189">
        <v>2691680</v>
      </c>
      <c r="Y6" s="189">
        <v>2169129</v>
      </c>
      <c r="Z6" s="127">
        <f t="shared" ref="Z6:Z34" si="12">IFERROR(IF((ABS((Y6/$X6)-1))&lt;100%,(Y6/$X6)-1,"N/A"),"N/A")</f>
        <v>-0.19413563276466739</v>
      </c>
      <c r="AA6" s="189">
        <v>2503470</v>
      </c>
      <c r="AB6" s="127">
        <f t="shared" ref="AB6:AB34" si="13">IFERROR(IF((ABS((AA6/$X6)-1))&lt;100%,(AA6/$X6)-1,"N/A"),"N/A")</f>
        <v>-6.9922873447066491E-2</v>
      </c>
      <c r="AC6" s="189">
        <v>2238406</v>
      </c>
      <c r="AD6" s="127">
        <f t="shared" ref="AD6:AD34" si="14">IFERROR(IF((ABS((AC6/$X6)-1))&lt;100%,(AC6/$X6)-1,"N/A"),"N/A")</f>
        <v>-0.16839817511739885</v>
      </c>
      <c r="AE6" s="189" t="e">
        <v>#VALUE!</v>
      </c>
      <c r="AF6" s="127" t="str">
        <f t="shared" ref="AF6:AF34" si="15">IFERROR(IF((ABS((AE6/$X6)-1))&lt;100%,(AE6/$X6)-1,"N/A"),"N/A")</f>
        <v>N/A</v>
      </c>
      <c r="AG6" s="127"/>
      <c r="AH6" s="189" t="e">
        <v>#VALUE!</v>
      </c>
      <c r="AI6" s="189">
        <v>2286650</v>
      </c>
      <c r="AJ6" s="127" t="str">
        <f t="shared" ref="AJ6:AJ34" si="16">IFERROR(IF((ABS((AI6/$AH6)-1))&lt;100%,(AI6/$AH6)-1,"N/A"),"N/A")</f>
        <v>N/A</v>
      </c>
      <c r="AK6" s="189">
        <v>3370108</v>
      </c>
      <c r="AL6" s="127" t="str">
        <f t="shared" ref="AL6:AL34" si="17">IFERROR(IF((ABS((AK6/$AH6)-1))&lt;100%,(AK6/$AH6)-1,"N/A"),"N/A")</f>
        <v>N/A</v>
      </c>
      <c r="AM6" s="189">
        <v>2458492</v>
      </c>
      <c r="AN6" s="127" t="str">
        <f t="shared" ref="AN6:AN34" si="18">IFERROR(IF((ABS((AM6/$AH6)-1))&lt;100%,(AM6/$AH6)-1,"N/A"),"N/A")</f>
        <v>N/A</v>
      </c>
      <c r="AO6" s="189">
        <v>3914728</v>
      </c>
      <c r="AP6" s="127" t="str">
        <f t="shared" ref="AP6:AP34" si="19">IFERROR(IF((ABS((AO6/$AH6)-1))&lt;100%,(AO6/$AH6)-1,"N/A"),"N/A")</f>
        <v>N/A</v>
      </c>
      <c r="AQ6" s="191"/>
      <c r="AR6" s="189">
        <v>3914728</v>
      </c>
      <c r="AS6" s="192">
        <v>2487894</v>
      </c>
      <c r="AT6" s="127">
        <f t="shared" ref="AT6:AT34" si="20">IFERROR(IF((ABS((AS6/$AR6)-1))&lt;100%,(AS6/$AR6)-1,"N/A"),"N/A")</f>
        <v>-0.36447845163188863</v>
      </c>
      <c r="AU6" s="192">
        <v>2961213</v>
      </c>
      <c r="AV6" s="127">
        <f t="shared" ref="AV6:AV34" si="21">IFERROR(IF((ABS((AU6/$AR6)-1))&lt;100%,(AU6/$AR6)-1,"N/A"),"N/A")</f>
        <v>-0.243571200859932</v>
      </c>
      <c r="AW6" s="192">
        <v>6846212</v>
      </c>
      <c r="AX6" s="127">
        <f t="shared" ref="AX6:AX34" si="22">IFERROR(IF((ABS((AW6/$AR6)-1))&lt;100%,(AW6/$AR6)-1,"N/A"),"N/A")</f>
        <v>0.74883465722267295</v>
      </c>
      <c r="AY6" s="192">
        <v>4448466</v>
      </c>
      <c r="AZ6" s="127">
        <f t="shared" ref="AZ6:AZ34" si="23">IFERROR(IF((ABS((AY6/$AR6)-1))&lt;100%,(AY6/$AR6)-1,"N/A"),"N/A")</f>
        <v>0.1363410178178408</v>
      </c>
      <c r="BA6" s="191"/>
      <c r="BB6" s="189">
        <v>4448466</v>
      </c>
      <c r="BC6" s="192">
        <v>4084880</v>
      </c>
      <c r="BD6" s="127">
        <f t="shared" ref="BD6:BF34" si="24">IFERROR(IF((ABS((BC6/$BB6)-1))&lt;100%,(BC6/$BB6)-1,"N/A"),"N/A")</f>
        <v>-8.1732893990872357E-2</v>
      </c>
      <c r="BE6" s="192">
        <v>3572537</v>
      </c>
      <c r="BF6" s="127">
        <f t="shared" si="24"/>
        <v>-0.1969058547373409</v>
      </c>
      <c r="BG6" s="192">
        <v>3030347</v>
      </c>
      <c r="BH6" s="127">
        <f t="shared" ref="BH6" si="25">IFERROR(IF((ABS((BG6/$BB6)-1))&lt;100%,(BG6/$BB6)-1,"N/A"),"N/A")</f>
        <v>-0.31878831938920071</v>
      </c>
      <c r="BI6" s="192">
        <v>4309539</v>
      </c>
      <c r="BJ6" s="127">
        <f t="shared" ref="BJ6" si="26">IFERROR(IF((ABS((BI6/$BB6)-1))&lt;100%,(BI6/$BB6)-1,"N/A"),"N/A")</f>
        <v>-3.1230316248342715E-2</v>
      </c>
      <c r="BL6" s="189">
        <v>4309539</v>
      </c>
      <c r="BM6" s="192">
        <v>2900436</v>
      </c>
      <c r="BN6" s="451">
        <f t="shared" ref="BN6:BP34" si="27">IFERROR(IF((ABS((BM6/$BL6)-1))&lt;100%,(BM6/$BL6)-1,"N/A"),"N/A")</f>
        <v>-0.32697302426083164</v>
      </c>
      <c r="BO6" s="192">
        <v>3434152</v>
      </c>
      <c r="BP6" s="451">
        <f t="shared" si="27"/>
        <v>-0.20312775914082692</v>
      </c>
      <c r="BQ6" s="192">
        <v>3101196</v>
      </c>
      <c r="BR6" s="451">
        <f t="shared" ref="BR6:BT6" si="28">IFERROR(IF((ABS((BQ6/$BL6)-1))&lt;100%,(BQ6/$BL6)-1,"N/A"),"N/A")</f>
        <v>-0.28038799509645929</v>
      </c>
      <c r="BS6" s="192">
        <v>4686474</v>
      </c>
      <c r="BT6" s="451">
        <f t="shared" si="28"/>
        <v>8.746527180749486E-2</v>
      </c>
      <c r="BV6" s="189">
        <v>4686474</v>
      </c>
      <c r="BW6" s="192">
        <v>3436818</v>
      </c>
      <c r="BX6" s="451">
        <f t="shared" si="0"/>
        <v>-0.26665164471199454</v>
      </c>
      <c r="BY6" s="192">
        <v>3807944</v>
      </c>
      <c r="BZ6" s="451">
        <f t="shared" si="1"/>
        <v>-0.18746076474552087</v>
      </c>
      <c r="CA6" s="192" t="e">
        <v>#N/A</v>
      </c>
      <c r="CB6" s="451" t="str">
        <f t="shared" si="2"/>
        <v>N/A</v>
      </c>
      <c r="CC6" s="192" t="e">
        <v>#N/A</v>
      </c>
      <c r="CD6" s="451" t="str">
        <f t="shared" si="3"/>
        <v>N/A</v>
      </c>
    </row>
    <row r="7" spans="1:82" outlineLevel="1">
      <c r="A7" s="113" t="s">
        <v>278</v>
      </c>
      <c r="B7" s="44" t="s">
        <v>46</v>
      </c>
      <c r="C7" s="44" t="s">
        <v>47</v>
      </c>
      <c r="D7" s="130"/>
      <c r="E7" s="130"/>
      <c r="F7" s="131" t="str">
        <f t="shared" si="4"/>
        <v/>
      </c>
      <c r="G7" s="130"/>
      <c r="H7" s="131" t="str">
        <f t="shared" si="5"/>
        <v/>
      </c>
      <c r="I7" s="130"/>
      <c r="J7" s="131" t="str">
        <f t="shared" si="6"/>
        <v/>
      </c>
      <c r="K7" s="130">
        <v>810647</v>
      </c>
      <c r="L7" s="131" t="str">
        <f t="shared" si="7"/>
        <v>N/A</v>
      </c>
      <c r="M7" s="131"/>
      <c r="N7" s="130">
        <v>810647</v>
      </c>
      <c r="O7" s="130">
        <v>526778</v>
      </c>
      <c r="P7" s="131">
        <f t="shared" si="8"/>
        <v>-0.35017584719366135</v>
      </c>
      <c r="Q7" s="130">
        <v>495591</v>
      </c>
      <c r="R7" s="131">
        <f t="shared" si="9"/>
        <v>-0.38864758643404584</v>
      </c>
      <c r="S7" s="130">
        <v>453916</v>
      </c>
      <c r="T7" s="131">
        <f t="shared" si="10"/>
        <v>-0.44005713954409253</v>
      </c>
      <c r="U7" s="130">
        <v>1098825</v>
      </c>
      <c r="V7" s="131">
        <f t="shared" si="11"/>
        <v>0.35549135443664137</v>
      </c>
      <c r="W7" s="193"/>
      <c r="X7" s="130">
        <v>1098825</v>
      </c>
      <c r="Y7" s="130">
        <v>570245</v>
      </c>
      <c r="Z7" s="131">
        <f t="shared" si="12"/>
        <v>-0.48104111209701272</v>
      </c>
      <c r="AA7" s="130">
        <v>894349</v>
      </c>
      <c r="AB7" s="131">
        <f t="shared" si="13"/>
        <v>-0.18608604645871729</v>
      </c>
      <c r="AC7" s="130">
        <v>586761</v>
      </c>
      <c r="AD7" s="131">
        <f t="shared" si="14"/>
        <v>-0.46601051122790249</v>
      </c>
      <c r="AE7" s="130" t="e">
        <v>#VALUE!</v>
      </c>
      <c r="AF7" s="131" t="str">
        <f t="shared" si="15"/>
        <v>N/A</v>
      </c>
      <c r="AG7" s="131"/>
      <c r="AH7" s="130" t="e">
        <v>#VALUE!</v>
      </c>
      <c r="AI7" s="130">
        <v>630977</v>
      </c>
      <c r="AJ7" s="131" t="str">
        <f t="shared" si="16"/>
        <v>N/A</v>
      </c>
      <c r="AK7" s="130">
        <v>1482016</v>
      </c>
      <c r="AL7" s="131" t="str">
        <f t="shared" si="17"/>
        <v>N/A</v>
      </c>
      <c r="AM7" s="130">
        <v>568229</v>
      </c>
      <c r="AN7" s="131" t="str">
        <f t="shared" si="18"/>
        <v>N/A</v>
      </c>
      <c r="AO7" s="130">
        <v>1885868</v>
      </c>
      <c r="AP7" s="131" t="str">
        <f t="shared" si="19"/>
        <v>N/A</v>
      </c>
      <c r="AQ7" s="131"/>
      <c r="AR7" s="130">
        <v>1885868</v>
      </c>
      <c r="AS7" s="132">
        <v>494351</v>
      </c>
      <c r="AT7" s="131">
        <f t="shared" si="20"/>
        <v>-0.73786553459733129</v>
      </c>
      <c r="AU7" s="132">
        <v>881242</v>
      </c>
      <c r="AV7" s="131">
        <f t="shared" si="21"/>
        <v>-0.5327127879575877</v>
      </c>
      <c r="AW7" s="132">
        <v>543765</v>
      </c>
      <c r="AX7" s="131">
        <f t="shared" si="22"/>
        <v>-0.71166327653897299</v>
      </c>
      <c r="AY7" s="132">
        <v>2206153</v>
      </c>
      <c r="AZ7" s="131">
        <f t="shared" si="23"/>
        <v>0.16983426199500706</v>
      </c>
      <c r="BA7" s="131"/>
      <c r="BB7" s="130">
        <v>2206153</v>
      </c>
      <c r="BC7" s="132">
        <v>1681446</v>
      </c>
      <c r="BD7" s="131">
        <f t="shared" si="24"/>
        <v>-0.2378379921972773</v>
      </c>
      <c r="BE7" s="132">
        <v>1145644</v>
      </c>
      <c r="BF7" s="131">
        <f t="shared" si="24"/>
        <v>-0.4807051006888462</v>
      </c>
      <c r="BG7" s="132">
        <v>712291</v>
      </c>
      <c r="BH7" s="131">
        <f t="shared" ref="BH7" si="29">IFERROR(IF((ABS((BG7/$BB7)-1))&lt;100%,(BG7/$BB7)-1,"N/A"),"N/A")</f>
        <v>-0.67713436012824135</v>
      </c>
      <c r="BI7" s="132">
        <v>1969470</v>
      </c>
      <c r="BJ7" s="131">
        <f t="shared" ref="BJ7" si="30">IFERROR(IF((ABS((BI7/$BB7)-1))&lt;100%,(BI7/$BB7)-1,"N/A"),"N/A")</f>
        <v>-0.10728313040845305</v>
      </c>
      <c r="BL7" s="130">
        <v>1969470</v>
      </c>
      <c r="BM7" s="132">
        <v>513673</v>
      </c>
      <c r="BN7" s="450">
        <f t="shared" si="27"/>
        <v>-0.73918211498524977</v>
      </c>
      <c r="BO7" s="132">
        <v>932542</v>
      </c>
      <c r="BP7" s="450">
        <f t="shared" si="27"/>
        <v>-0.52650103835041917</v>
      </c>
      <c r="BQ7" s="132">
        <v>617252</v>
      </c>
      <c r="BR7" s="450">
        <f t="shared" ref="BR7:BT7" si="31">IFERROR(IF((ABS((BQ7/$BL7)-1))&lt;100%,(BQ7/$BL7)-1,"N/A"),"N/A")</f>
        <v>-0.68658979319309255</v>
      </c>
      <c r="BS7" s="132">
        <v>2063528</v>
      </c>
      <c r="BT7" s="450">
        <f t="shared" si="31"/>
        <v>4.7758026271027321E-2</v>
      </c>
      <c r="BV7" s="130">
        <v>2063528</v>
      </c>
      <c r="BW7" s="132">
        <v>682748</v>
      </c>
      <c r="BX7" s="450">
        <f t="shared" si="0"/>
        <v>-0.66913557751578856</v>
      </c>
      <c r="BY7" s="132">
        <v>715352</v>
      </c>
      <c r="BZ7" s="450">
        <f t="shared" si="1"/>
        <v>-0.65333545268103954</v>
      </c>
      <c r="CA7" s="132" t="e">
        <v>#N/A</v>
      </c>
      <c r="CB7" s="450" t="str">
        <f t="shared" si="2"/>
        <v>N/A</v>
      </c>
      <c r="CC7" s="132" t="e">
        <v>#N/A</v>
      </c>
      <c r="CD7" s="450" t="str">
        <f t="shared" si="3"/>
        <v>N/A</v>
      </c>
    </row>
    <row r="8" spans="1:82" outlineLevel="1">
      <c r="A8" s="113" t="s">
        <v>50</v>
      </c>
      <c r="B8" s="44" t="s">
        <v>50</v>
      </c>
      <c r="C8" s="44" t="s">
        <v>51</v>
      </c>
      <c r="D8" s="130"/>
      <c r="E8" s="130"/>
      <c r="F8" s="131" t="str">
        <f t="shared" si="4"/>
        <v/>
      </c>
      <c r="G8" s="130"/>
      <c r="H8" s="131" t="str">
        <f t="shared" si="5"/>
        <v/>
      </c>
      <c r="I8" s="130"/>
      <c r="J8" s="131" t="str">
        <f t="shared" si="6"/>
        <v/>
      </c>
      <c r="K8" s="130">
        <v>1144117</v>
      </c>
      <c r="L8" s="131" t="str">
        <f t="shared" si="7"/>
        <v>N/A</v>
      </c>
      <c r="M8" s="131"/>
      <c r="N8" s="130">
        <v>1144117</v>
      </c>
      <c r="O8" s="130">
        <v>1139693</v>
      </c>
      <c r="P8" s="131">
        <f t="shared" si="8"/>
        <v>-3.8667374053528158E-3</v>
      </c>
      <c r="Q8" s="130">
        <v>1176106</v>
      </c>
      <c r="R8" s="131">
        <f t="shared" si="9"/>
        <v>2.7959553087665068E-2</v>
      </c>
      <c r="S8" s="130">
        <v>1131115</v>
      </c>
      <c r="T8" s="131">
        <f t="shared" si="10"/>
        <v>-1.1364222365369936E-2</v>
      </c>
      <c r="U8" s="130">
        <v>1077659</v>
      </c>
      <c r="V8" s="131">
        <f t="shared" si="11"/>
        <v>-5.8086716655726622E-2</v>
      </c>
      <c r="W8" s="193"/>
      <c r="X8" s="130">
        <v>1077659</v>
      </c>
      <c r="Y8" s="130">
        <v>1080037</v>
      </c>
      <c r="Z8" s="131">
        <f t="shared" si="12"/>
        <v>2.2066349373968119E-3</v>
      </c>
      <c r="AA8" s="130">
        <v>1217439</v>
      </c>
      <c r="AB8" s="131">
        <f t="shared" si="13"/>
        <v>0.12970707802746517</v>
      </c>
      <c r="AC8" s="130">
        <v>1232502</v>
      </c>
      <c r="AD8" s="131">
        <f t="shared" si="14"/>
        <v>0.1436845978180481</v>
      </c>
      <c r="AE8" s="130" t="e">
        <v>#VALUE!</v>
      </c>
      <c r="AF8" s="131" t="str">
        <f t="shared" si="15"/>
        <v>N/A</v>
      </c>
      <c r="AG8" s="131"/>
      <c r="AH8" s="130" t="e">
        <v>#VALUE!</v>
      </c>
      <c r="AI8" s="130">
        <v>1185438</v>
      </c>
      <c r="AJ8" s="131" t="str">
        <f t="shared" si="16"/>
        <v>N/A</v>
      </c>
      <c r="AK8" s="130">
        <v>1273348</v>
      </c>
      <c r="AL8" s="131" t="str">
        <f t="shared" si="17"/>
        <v>N/A</v>
      </c>
      <c r="AM8" s="130">
        <v>1338863</v>
      </c>
      <c r="AN8" s="131" t="str">
        <f t="shared" si="18"/>
        <v>N/A</v>
      </c>
      <c r="AO8" s="130">
        <v>1398724</v>
      </c>
      <c r="AP8" s="131" t="str">
        <f t="shared" si="19"/>
        <v>N/A</v>
      </c>
      <c r="AQ8" s="131"/>
      <c r="AR8" s="130">
        <v>1398724</v>
      </c>
      <c r="AS8" s="132">
        <v>1407944</v>
      </c>
      <c r="AT8" s="131">
        <f t="shared" si="20"/>
        <v>6.5917221696345507E-3</v>
      </c>
      <c r="AU8" s="132">
        <v>1469310</v>
      </c>
      <c r="AV8" s="131">
        <f t="shared" si="21"/>
        <v>5.0464566276120282E-2</v>
      </c>
      <c r="AW8" s="132">
        <v>1612807</v>
      </c>
      <c r="AX8" s="131">
        <f t="shared" si="22"/>
        <v>0.15305592811734114</v>
      </c>
      <c r="AY8" s="132">
        <v>1555865</v>
      </c>
      <c r="AZ8" s="131">
        <f t="shared" si="23"/>
        <v>0.11234596675255437</v>
      </c>
      <c r="BA8" s="131"/>
      <c r="BB8" s="130">
        <v>1555865</v>
      </c>
      <c r="BC8" s="132">
        <v>1628225</v>
      </c>
      <c r="BD8" s="131">
        <f t="shared" si="24"/>
        <v>4.6507891108804378E-2</v>
      </c>
      <c r="BE8" s="132">
        <v>1674275</v>
      </c>
      <c r="BF8" s="131">
        <f t="shared" si="24"/>
        <v>7.6105574712459045E-2</v>
      </c>
      <c r="BG8" s="132">
        <v>1656772</v>
      </c>
      <c r="BH8" s="131">
        <f t="shared" ref="BH8" si="32">IFERROR(IF((ABS((BG8/$BB8)-1))&lt;100%,(BG8/$BB8)-1,"N/A"),"N/A")</f>
        <v>6.4855884025927679E-2</v>
      </c>
      <c r="BI8" s="132">
        <v>1583972</v>
      </c>
      <c r="BJ8" s="131">
        <f t="shared" ref="BJ8" si="33">IFERROR(IF((ABS((BI8/$BB8)-1))&lt;100%,(BI8/$BB8)-1,"N/A"),"N/A")</f>
        <v>1.8065192031442301E-2</v>
      </c>
      <c r="BL8" s="130">
        <v>1583972</v>
      </c>
      <c r="BM8" s="132">
        <v>1598199</v>
      </c>
      <c r="BN8" s="450">
        <f t="shared" si="27"/>
        <v>8.9818506892798133E-3</v>
      </c>
      <c r="BO8" s="132">
        <v>1633112</v>
      </c>
      <c r="BP8" s="450">
        <f t="shared" si="27"/>
        <v>3.1023275663963679E-2</v>
      </c>
      <c r="BQ8" s="132">
        <v>1728387</v>
      </c>
      <c r="BR8" s="450">
        <f t="shared" ref="BR8:BT8" si="34">IFERROR(IF((ABS((BQ8/$BL8)-1))&lt;100%,(BQ8/$BL8)-1,"N/A"),"N/A")</f>
        <v>9.1172697497178046E-2</v>
      </c>
      <c r="BS8" s="132">
        <v>1680108</v>
      </c>
      <c r="BT8" s="450">
        <f t="shared" si="34"/>
        <v>6.0692992047839178E-2</v>
      </c>
      <c r="BV8" s="130">
        <v>1680108</v>
      </c>
      <c r="BW8" s="132">
        <v>1800124</v>
      </c>
      <c r="BX8" s="450">
        <f t="shared" si="0"/>
        <v>7.1433503084325611E-2</v>
      </c>
      <c r="BY8" s="132">
        <v>2095875</v>
      </c>
      <c r="BZ8" s="450">
        <f t="shared" si="1"/>
        <v>0.24746444871401119</v>
      </c>
      <c r="CA8" s="132" t="e">
        <v>#N/A</v>
      </c>
      <c r="CB8" s="450" t="str">
        <f t="shared" si="2"/>
        <v>N/A</v>
      </c>
      <c r="CC8" s="132" t="e">
        <v>#N/A</v>
      </c>
      <c r="CD8" s="450" t="str">
        <f t="shared" si="3"/>
        <v>N/A</v>
      </c>
    </row>
    <row r="9" spans="1:82" outlineLevel="1">
      <c r="A9" s="113" t="s">
        <v>53</v>
      </c>
      <c r="B9" s="44" t="s">
        <v>53</v>
      </c>
      <c r="C9" s="44" t="s">
        <v>54</v>
      </c>
      <c r="D9" s="130"/>
      <c r="E9" s="130"/>
      <c r="F9" s="131" t="str">
        <f t="shared" si="4"/>
        <v/>
      </c>
      <c r="G9" s="130"/>
      <c r="H9" s="131" t="str">
        <f t="shared" si="5"/>
        <v/>
      </c>
      <c r="I9" s="130"/>
      <c r="J9" s="131" t="str">
        <f t="shared" si="6"/>
        <v/>
      </c>
      <c r="K9" s="130">
        <v>217742</v>
      </c>
      <c r="L9" s="131" t="str">
        <f t="shared" si="7"/>
        <v>N/A</v>
      </c>
      <c r="M9" s="131"/>
      <c r="N9" s="130">
        <v>217742</v>
      </c>
      <c r="O9" s="130">
        <v>192541</v>
      </c>
      <c r="P9" s="131">
        <f t="shared" si="8"/>
        <v>-0.11573789163321735</v>
      </c>
      <c r="Q9" s="130">
        <v>168006</v>
      </c>
      <c r="R9" s="131">
        <f t="shared" si="9"/>
        <v>-0.22841711750603921</v>
      </c>
      <c r="S9" s="130">
        <v>204836</v>
      </c>
      <c r="T9" s="131">
        <f t="shared" si="10"/>
        <v>-5.9271982437931081E-2</v>
      </c>
      <c r="U9" s="130">
        <v>183330</v>
      </c>
      <c r="V9" s="131">
        <f t="shared" si="11"/>
        <v>-0.15804024946955575</v>
      </c>
      <c r="W9" s="193"/>
      <c r="X9" s="130">
        <v>183330</v>
      </c>
      <c r="Y9" s="130">
        <v>162821</v>
      </c>
      <c r="Z9" s="131">
        <f t="shared" si="12"/>
        <v>-0.11186930671466755</v>
      </c>
      <c r="AA9" s="130">
        <v>145195</v>
      </c>
      <c r="AB9" s="131">
        <f t="shared" si="13"/>
        <v>-0.20801287296132653</v>
      </c>
      <c r="AC9" s="130">
        <v>153903</v>
      </c>
      <c r="AD9" s="131">
        <f t="shared" si="14"/>
        <v>-0.16051382752413679</v>
      </c>
      <c r="AE9" s="130" t="e">
        <v>#VALUE!</v>
      </c>
      <c r="AF9" s="131" t="str">
        <f t="shared" si="15"/>
        <v>N/A</v>
      </c>
      <c r="AG9" s="131"/>
      <c r="AH9" s="130" t="e">
        <v>#VALUE!</v>
      </c>
      <c r="AI9" s="130">
        <v>149893</v>
      </c>
      <c r="AJ9" s="131" t="str">
        <f t="shared" si="16"/>
        <v>N/A</v>
      </c>
      <c r="AK9" s="130">
        <v>128052</v>
      </c>
      <c r="AL9" s="131" t="str">
        <f t="shared" si="17"/>
        <v>N/A</v>
      </c>
      <c r="AM9" s="130">
        <v>145062</v>
      </c>
      <c r="AN9" s="131" t="str">
        <f t="shared" si="18"/>
        <v>N/A</v>
      </c>
      <c r="AO9" s="130">
        <v>218109</v>
      </c>
      <c r="AP9" s="131" t="str">
        <f t="shared" si="19"/>
        <v>N/A</v>
      </c>
      <c r="AQ9" s="131"/>
      <c r="AR9" s="130">
        <v>218109</v>
      </c>
      <c r="AS9" s="132">
        <v>165504</v>
      </c>
      <c r="AT9" s="131">
        <f t="shared" si="20"/>
        <v>-0.24118674607650303</v>
      </c>
      <c r="AU9" s="132">
        <v>168494</v>
      </c>
      <c r="AV9" s="131">
        <f t="shared" si="21"/>
        <v>-0.22747800411720742</v>
      </c>
      <c r="AW9" s="132">
        <v>149772</v>
      </c>
      <c r="AX9" s="131">
        <f t="shared" si="22"/>
        <v>-0.3133158191546429</v>
      </c>
      <c r="AY9" s="132">
        <v>199712</v>
      </c>
      <c r="AZ9" s="131">
        <f t="shared" si="23"/>
        <v>-8.4347734389685902E-2</v>
      </c>
      <c r="BA9" s="131"/>
      <c r="BB9" s="130">
        <v>199712</v>
      </c>
      <c r="BC9" s="132">
        <v>155798</v>
      </c>
      <c r="BD9" s="131">
        <f t="shared" si="24"/>
        <v>-0.21988663675692999</v>
      </c>
      <c r="BE9" s="132">
        <v>205204</v>
      </c>
      <c r="BF9" s="131">
        <f t="shared" si="24"/>
        <v>2.7499599423169263E-2</v>
      </c>
      <c r="BG9" s="132">
        <v>241397</v>
      </c>
      <c r="BH9" s="131">
        <f t="shared" ref="BH9" si="35">IFERROR(IF((ABS((BG9/$BB9)-1))&lt;100%,(BG9/$BB9)-1,"N/A"),"N/A")</f>
        <v>0.20872556481333127</v>
      </c>
      <c r="BI9" s="132">
        <v>292941</v>
      </c>
      <c r="BJ9" s="131">
        <f t="shared" ref="BJ9" si="36">IFERROR(IF((ABS((BI9/$BB9)-1))&lt;100%,(BI9/$BB9)-1,"N/A"),"N/A")</f>
        <v>0.46681721679218069</v>
      </c>
      <c r="BL9" s="130">
        <v>292941</v>
      </c>
      <c r="BM9" s="132">
        <v>230016</v>
      </c>
      <c r="BN9" s="450">
        <f t="shared" si="27"/>
        <v>-0.21480434626767853</v>
      </c>
      <c r="BO9" s="132">
        <v>272651</v>
      </c>
      <c r="BP9" s="450">
        <f t="shared" si="27"/>
        <v>-6.9263093933590758E-2</v>
      </c>
      <c r="BQ9" s="132">
        <v>306346</v>
      </c>
      <c r="BR9" s="450">
        <f t="shared" ref="BR9:BT9" si="37">IFERROR(IF((ABS((BQ9/$BL9)-1))&lt;100%,(BQ9/$BL9)-1,"N/A"),"N/A")</f>
        <v>4.5760067726948517E-2</v>
      </c>
      <c r="BS9" s="132">
        <v>434945</v>
      </c>
      <c r="BT9" s="450">
        <f t="shared" si="37"/>
        <v>0.48475290246158775</v>
      </c>
      <c r="BV9" s="130">
        <v>434945</v>
      </c>
      <c r="BW9" s="132">
        <v>414601</v>
      </c>
      <c r="BX9" s="450">
        <f t="shared" si="0"/>
        <v>-4.6773730011840597E-2</v>
      </c>
      <c r="BY9" s="132">
        <v>377852</v>
      </c>
      <c r="BZ9" s="450">
        <f t="shared" si="1"/>
        <v>-0.13126487257009511</v>
      </c>
      <c r="CA9" s="132" t="e">
        <v>#N/A</v>
      </c>
      <c r="CB9" s="450" t="str">
        <f t="shared" si="2"/>
        <v>N/A</v>
      </c>
      <c r="CC9" s="132" t="e">
        <v>#N/A</v>
      </c>
      <c r="CD9" s="450" t="str">
        <f t="shared" si="3"/>
        <v>N/A</v>
      </c>
    </row>
    <row r="10" spans="1:82" outlineLevel="1">
      <c r="A10" s="113" t="s">
        <v>57</v>
      </c>
      <c r="B10" s="44" t="s">
        <v>57</v>
      </c>
      <c r="C10" s="44" t="s">
        <v>58</v>
      </c>
      <c r="D10" s="130"/>
      <c r="E10" s="130"/>
      <c r="F10" s="131" t="str">
        <f t="shared" si="4"/>
        <v/>
      </c>
      <c r="G10" s="130"/>
      <c r="H10" s="131" t="str">
        <f t="shared" si="5"/>
        <v/>
      </c>
      <c r="I10" s="130"/>
      <c r="J10" s="131" t="str">
        <f t="shared" si="6"/>
        <v/>
      </c>
      <c r="K10" s="130">
        <v>133373</v>
      </c>
      <c r="L10" s="131" t="str">
        <f t="shared" si="7"/>
        <v>N/A</v>
      </c>
      <c r="M10" s="131"/>
      <c r="N10" s="130">
        <v>133373</v>
      </c>
      <c r="O10" s="130">
        <v>180966</v>
      </c>
      <c r="P10" s="131">
        <f t="shared" si="8"/>
        <v>0.35684133970143872</v>
      </c>
      <c r="Q10" s="130">
        <v>204124</v>
      </c>
      <c r="R10" s="131">
        <f t="shared" si="9"/>
        <v>0.53047468378157503</v>
      </c>
      <c r="S10" s="130">
        <v>153766</v>
      </c>
      <c r="T10" s="131">
        <f t="shared" si="10"/>
        <v>0.15290201165153361</v>
      </c>
      <c r="U10" s="130">
        <v>191292</v>
      </c>
      <c r="V10" s="131">
        <f t="shared" si="11"/>
        <v>0.43426330666626689</v>
      </c>
      <c r="W10" s="193"/>
      <c r="X10" s="130">
        <v>191292</v>
      </c>
      <c r="Y10" s="130">
        <v>274049</v>
      </c>
      <c r="Z10" s="131">
        <f t="shared" si="12"/>
        <v>0.43262133283148274</v>
      </c>
      <c r="AA10" s="130">
        <v>85561</v>
      </c>
      <c r="AB10" s="131">
        <f t="shared" si="13"/>
        <v>-0.55272044831984612</v>
      </c>
      <c r="AC10" s="130">
        <v>125050</v>
      </c>
      <c r="AD10" s="131">
        <f t="shared" si="14"/>
        <v>-0.3462873512744914</v>
      </c>
      <c r="AE10" s="130" t="e">
        <v>#VALUE!</v>
      </c>
      <c r="AF10" s="131" t="str">
        <f t="shared" si="15"/>
        <v>N/A</v>
      </c>
      <c r="AG10" s="131"/>
      <c r="AH10" s="130" t="e">
        <v>#VALUE!</v>
      </c>
      <c r="AI10" s="130">
        <v>200260</v>
      </c>
      <c r="AJ10" s="131" t="str">
        <f t="shared" si="16"/>
        <v>N/A</v>
      </c>
      <c r="AK10" s="130">
        <v>237473</v>
      </c>
      <c r="AL10" s="131" t="str">
        <f t="shared" si="17"/>
        <v>N/A</v>
      </c>
      <c r="AM10" s="130">
        <v>118916</v>
      </c>
      <c r="AN10" s="131" t="str">
        <f t="shared" si="18"/>
        <v>N/A</v>
      </c>
      <c r="AO10" s="130">
        <v>168907</v>
      </c>
      <c r="AP10" s="131" t="str">
        <f t="shared" si="19"/>
        <v>N/A</v>
      </c>
      <c r="AQ10" s="131"/>
      <c r="AR10" s="130">
        <v>168907</v>
      </c>
      <c r="AS10" s="132">
        <v>227018</v>
      </c>
      <c r="AT10" s="131">
        <f t="shared" si="20"/>
        <v>0.34404139556087077</v>
      </c>
      <c r="AU10" s="132">
        <v>288280</v>
      </c>
      <c r="AV10" s="131">
        <f t="shared" si="21"/>
        <v>0.70673802743521574</v>
      </c>
      <c r="AW10" s="132">
        <v>358529</v>
      </c>
      <c r="AX10" s="131" t="str">
        <f t="shared" si="22"/>
        <v>N/A</v>
      </c>
      <c r="AY10" s="132">
        <v>314736</v>
      </c>
      <c r="AZ10" s="131">
        <f t="shared" si="23"/>
        <v>0.86336859928836573</v>
      </c>
      <c r="BA10" s="131"/>
      <c r="BB10" s="130">
        <v>314736</v>
      </c>
      <c r="BC10" s="132">
        <v>373855</v>
      </c>
      <c r="BD10" s="131">
        <f t="shared" si="24"/>
        <v>0.18783679019876987</v>
      </c>
      <c r="BE10" s="132">
        <v>413135</v>
      </c>
      <c r="BF10" s="131">
        <f t="shared" si="24"/>
        <v>0.31263979970514977</v>
      </c>
      <c r="BG10" s="132">
        <v>281164</v>
      </c>
      <c r="BH10" s="131">
        <f t="shared" ref="BH10" si="38">IFERROR(IF((ABS((BG10/$BB10)-1))&lt;100%,(BG10/$BB10)-1,"N/A"),"N/A")</f>
        <v>-0.10666717502923084</v>
      </c>
      <c r="BI10" s="132">
        <v>339539</v>
      </c>
      <c r="BJ10" s="131">
        <f t="shared" ref="BJ10" si="39">IFERROR(IF((ABS((BI10/$BB10)-1))&lt;100%,(BI10/$BB10)-1,"N/A"),"N/A")</f>
        <v>7.880572924609841E-2</v>
      </c>
      <c r="BL10" s="130">
        <v>339539</v>
      </c>
      <c r="BM10" s="132">
        <v>413400</v>
      </c>
      <c r="BN10" s="450">
        <f t="shared" si="27"/>
        <v>0.21753318470043204</v>
      </c>
      <c r="BO10" s="132">
        <v>479181</v>
      </c>
      <c r="BP10" s="450">
        <f t="shared" si="27"/>
        <v>0.41126939762442616</v>
      </c>
      <c r="BQ10" s="132">
        <v>345077</v>
      </c>
      <c r="BR10" s="450">
        <f t="shared" ref="BR10:BT10" si="40">IFERROR(IF((ABS((BQ10/$BL10)-1))&lt;100%,(BQ10/$BL10)-1,"N/A"),"N/A")</f>
        <v>1.6310350210137825E-2</v>
      </c>
      <c r="BS10" s="132">
        <v>331424</v>
      </c>
      <c r="BT10" s="450">
        <f t="shared" si="40"/>
        <v>-2.3900052718539011E-2</v>
      </c>
      <c r="BV10" s="130">
        <v>331424</v>
      </c>
      <c r="BW10" s="132">
        <v>431382</v>
      </c>
      <c r="BX10" s="450">
        <f t="shared" si="0"/>
        <v>0.30160157381481123</v>
      </c>
      <c r="BY10" s="132">
        <v>480826</v>
      </c>
      <c r="BZ10" s="450">
        <f t="shared" si="1"/>
        <v>0.45078811431881816</v>
      </c>
      <c r="CA10" s="132" t="e">
        <v>#N/A</v>
      </c>
      <c r="CB10" s="450" t="str">
        <f t="shared" si="2"/>
        <v>N/A</v>
      </c>
      <c r="CC10" s="132" t="e">
        <v>#N/A</v>
      </c>
      <c r="CD10" s="450" t="str">
        <f t="shared" si="3"/>
        <v>N/A</v>
      </c>
    </row>
    <row r="11" spans="1:82" outlineLevel="1">
      <c r="A11" s="113"/>
      <c r="B11" s="44" t="s">
        <v>61</v>
      </c>
      <c r="C11" s="44" t="s">
        <v>62</v>
      </c>
      <c r="D11" s="130"/>
      <c r="E11" s="130"/>
      <c r="F11" s="131" t="str">
        <f t="shared" si="4"/>
        <v/>
      </c>
      <c r="G11" s="130"/>
      <c r="H11" s="131" t="str">
        <f t="shared" si="5"/>
        <v/>
      </c>
      <c r="I11" s="130"/>
      <c r="J11" s="131" t="str">
        <f t="shared" si="6"/>
        <v/>
      </c>
      <c r="K11" s="130">
        <f>K6-SUM(K7:K10)</f>
        <v>156922</v>
      </c>
      <c r="L11" s="131" t="str">
        <f t="shared" si="7"/>
        <v>N/A</v>
      </c>
      <c r="M11" s="131"/>
      <c r="N11" s="130">
        <f>N6-SUM(N7:N10)</f>
        <v>156922</v>
      </c>
      <c r="O11" s="130">
        <f>O6-SUM(O7:O10)</f>
        <v>122116</v>
      </c>
      <c r="P11" s="131">
        <f t="shared" si="8"/>
        <v>-0.22180446336396431</v>
      </c>
      <c r="Q11" s="130">
        <f>Q6-SUM(Q7:Q10)</f>
        <v>106196</v>
      </c>
      <c r="R11" s="131">
        <f t="shared" si="9"/>
        <v>-0.32325613999311764</v>
      </c>
      <c r="S11" s="130">
        <f>+S6-SUM(S7:S10)</f>
        <v>117824</v>
      </c>
      <c r="T11" s="131">
        <f t="shared" si="10"/>
        <v>-0.24915563146021591</v>
      </c>
      <c r="U11" s="130">
        <f>+U6-SUM(U7:U10)</f>
        <v>140574</v>
      </c>
      <c r="V11" s="131">
        <f t="shared" si="11"/>
        <v>-0.10417914632747483</v>
      </c>
      <c r="W11" s="193"/>
      <c r="X11" s="130">
        <f>+X6-SUM(X7:X10)</f>
        <v>140574</v>
      </c>
      <c r="Y11" s="130">
        <f>+Y6-SUM(Y7:Y10)</f>
        <v>81977</v>
      </c>
      <c r="Z11" s="131">
        <f t="shared" si="12"/>
        <v>-0.4168409520964047</v>
      </c>
      <c r="AA11" s="130">
        <f>+AA6-SUM(AA7:AA10)</f>
        <v>160926</v>
      </c>
      <c r="AB11" s="131">
        <f t="shared" si="13"/>
        <v>0.14477783942976652</v>
      </c>
      <c r="AC11" s="130">
        <f>+AC6-SUM(AC7:AC10)</f>
        <v>140190</v>
      </c>
      <c r="AD11" s="131">
        <f t="shared" si="14"/>
        <v>-2.7316573477313977E-3</v>
      </c>
      <c r="AE11" s="130" t="e">
        <f>+AE6-SUM(AE7:AE10)</f>
        <v>#VALUE!</v>
      </c>
      <c r="AF11" s="131" t="str">
        <f t="shared" si="15"/>
        <v>N/A</v>
      </c>
      <c r="AG11" s="131"/>
      <c r="AH11" s="130" t="e">
        <f>+AH6-SUM(AH7:AH10)</f>
        <v>#VALUE!</v>
      </c>
      <c r="AI11" s="130">
        <f>+AI6-SUM(AI7:AI10)</f>
        <v>120082</v>
      </c>
      <c r="AJ11" s="131" t="str">
        <f t="shared" si="16"/>
        <v>N/A</v>
      </c>
      <c r="AK11" s="130">
        <f>+AK6-SUM(AK7:AK10)</f>
        <v>249219</v>
      </c>
      <c r="AL11" s="131" t="str">
        <f t="shared" si="17"/>
        <v>N/A</v>
      </c>
      <c r="AM11" s="130">
        <f>+AM6-SUM(AM7:AM10)</f>
        <v>287422</v>
      </c>
      <c r="AN11" s="131" t="str">
        <f t="shared" si="18"/>
        <v>N/A</v>
      </c>
      <c r="AO11" s="130">
        <f>+AO6-SUM(AO7:AO10)</f>
        <v>243120</v>
      </c>
      <c r="AP11" s="131" t="str">
        <f t="shared" si="19"/>
        <v>N/A</v>
      </c>
      <c r="AQ11" s="131"/>
      <c r="AR11" s="130">
        <f>+AR6-SUM(AR7:AR10)</f>
        <v>243120</v>
      </c>
      <c r="AS11" s="132">
        <v>193077</v>
      </c>
      <c r="AT11" s="131">
        <f t="shared" si="20"/>
        <v>-0.20583662388943735</v>
      </c>
      <c r="AU11" s="132">
        <f>+AU6-SUM(AU7:AU10)</f>
        <v>153887</v>
      </c>
      <c r="AV11" s="131">
        <f t="shared" si="21"/>
        <v>-0.36703274103323458</v>
      </c>
      <c r="AW11" s="132">
        <f>+AW6-SUM(AW7:AW10)</f>
        <v>4181339</v>
      </c>
      <c r="AX11" s="131" t="str">
        <f t="shared" si="22"/>
        <v>N/A</v>
      </c>
      <c r="AY11" s="132">
        <f>+AY6-SUM(AY7:AY10)</f>
        <v>172000</v>
      </c>
      <c r="AZ11" s="131">
        <f t="shared" si="23"/>
        <v>-0.2925304376439618</v>
      </c>
      <c r="BA11" s="131"/>
      <c r="BB11" s="130">
        <f>+BB6-SUM(BB7:BB10)</f>
        <v>172000</v>
      </c>
      <c r="BC11" s="132">
        <f>+BC6-SUM(BC7:BC10)</f>
        <v>245556</v>
      </c>
      <c r="BD11" s="131">
        <f t="shared" si="24"/>
        <v>0.42765116279069759</v>
      </c>
      <c r="BE11" s="132">
        <f>+BE6-SUM(BE7:BE10)</f>
        <v>134279</v>
      </c>
      <c r="BF11" s="131">
        <f t="shared" si="24"/>
        <v>-0.21930813953488371</v>
      </c>
      <c r="BG11" s="132">
        <f>+BG6-SUM(BG7:BG10)</f>
        <v>138723</v>
      </c>
      <c r="BH11" s="131">
        <f t="shared" ref="BH11" si="41">IFERROR(IF((ABS((BG11/$BB11)-1))&lt;100%,(BG11/$BB11)-1,"N/A"),"N/A")</f>
        <v>-0.19347093023255812</v>
      </c>
      <c r="BI11" s="132">
        <f>+BI6-SUM(BI7:BI10)</f>
        <v>123617</v>
      </c>
      <c r="BJ11" s="131">
        <f t="shared" ref="BJ11" si="42">IFERROR(IF((ABS((BI11/$BB11)-1))&lt;100%,(BI11/$BB11)-1,"N/A"),"N/A")</f>
        <v>-0.28129651162790703</v>
      </c>
      <c r="BL11" s="130">
        <f>+BL6-SUM(BL7:BL10)</f>
        <v>123617</v>
      </c>
      <c r="BM11" s="132">
        <f>+BM6-SUM(BM7:BM10)</f>
        <v>145148</v>
      </c>
      <c r="BN11" s="450">
        <f t="shared" si="27"/>
        <v>0.17417507300775781</v>
      </c>
      <c r="BO11" s="132">
        <f>+BO6-SUM(BO7:BO10)</f>
        <v>116666</v>
      </c>
      <c r="BP11" s="450">
        <f t="shared" si="27"/>
        <v>-5.6230130160091263E-2</v>
      </c>
      <c r="BQ11" s="132">
        <f>+BQ6-SUM(BQ7:BQ10)</f>
        <v>104134</v>
      </c>
      <c r="BR11" s="450">
        <f t="shared" ref="BR11:BT11" si="43">IFERROR(IF((ABS((BQ11/$BL11)-1))&lt;100%,(BQ11/$BL11)-1,"N/A"),"N/A")</f>
        <v>-0.15760777239376467</v>
      </c>
      <c r="BS11" s="132">
        <f>+BS6-SUM(BS7:BS10)</f>
        <v>176469</v>
      </c>
      <c r="BT11" s="450">
        <f t="shared" si="43"/>
        <v>0.42754637307166488</v>
      </c>
      <c r="BV11" s="130">
        <f>+BV6-SUM(BV7:BV10)</f>
        <v>176469</v>
      </c>
      <c r="BW11" s="132">
        <f>+BW6-SUM(BW7:BW10)</f>
        <v>107963</v>
      </c>
      <c r="BX11" s="450">
        <f t="shared" si="0"/>
        <v>-0.38820416050411122</v>
      </c>
      <c r="BY11" s="132">
        <f>+BY6-SUM(BY7:BY10)</f>
        <v>138039</v>
      </c>
      <c r="BZ11" s="450">
        <f t="shared" si="1"/>
        <v>-0.21777195994763954</v>
      </c>
      <c r="CA11" s="132" t="e">
        <f>+CA6-SUM(CA7:CA10)</f>
        <v>#N/A</v>
      </c>
      <c r="CB11" s="450" t="str">
        <f t="shared" si="2"/>
        <v>N/A</v>
      </c>
      <c r="CC11" s="132" t="e">
        <f>+CC6-SUM(CC7:CC10)</f>
        <v>#N/A</v>
      </c>
      <c r="CD11" s="450" t="str">
        <f t="shared" si="3"/>
        <v>N/A</v>
      </c>
    </row>
    <row r="12" spans="1:82" outlineLevel="1">
      <c r="A12" s="113" t="s">
        <v>305</v>
      </c>
      <c r="B12" s="189" t="s">
        <v>65</v>
      </c>
      <c r="C12" s="189" t="s">
        <v>66</v>
      </c>
      <c r="D12" s="126"/>
      <c r="E12" s="126"/>
      <c r="F12" s="127" t="str">
        <f t="shared" si="4"/>
        <v/>
      </c>
      <c r="G12" s="126"/>
      <c r="H12" s="127" t="str">
        <f t="shared" si="5"/>
        <v/>
      </c>
      <c r="I12" s="126"/>
      <c r="J12" s="127" t="str">
        <f t="shared" si="6"/>
        <v/>
      </c>
      <c r="K12" s="126">
        <v>12722617</v>
      </c>
      <c r="L12" s="127" t="str">
        <f t="shared" si="7"/>
        <v>N/A</v>
      </c>
      <c r="M12" s="127"/>
      <c r="N12" s="126">
        <v>12722617</v>
      </c>
      <c r="O12" s="126">
        <v>12812545</v>
      </c>
      <c r="P12" s="127">
        <f t="shared" si="8"/>
        <v>7.068357084081045E-3</v>
      </c>
      <c r="Q12" s="126">
        <v>12803876</v>
      </c>
      <c r="R12" s="127">
        <f t="shared" si="9"/>
        <v>6.3869721143063884E-3</v>
      </c>
      <c r="S12" s="126">
        <v>12614211</v>
      </c>
      <c r="T12" s="127">
        <f t="shared" si="10"/>
        <v>-8.5207312300605853E-3</v>
      </c>
      <c r="U12" s="126">
        <v>12758428</v>
      </c>
      <c r="V12" s="127">
        <f t="shared" si="11"/>
        <v>2.8147510846234791E-3</v>
      </c>
      <c r="W12" s="190"/>
      <c r="X12" s="126">
        <v>12758428</v>
      </c>
      <c r="Y12" s="126">
        <v>12857745</v>
      </c>
      <c r="Z12" s="127">
        <f t="shared" si="12"/>
        <v>7.7844229712311641E-3</v>
      </c>
      <c r="AA12" s="126">
        <v>12947810</v>
      </c>
      <c r="AB12" s="127">
        <f t="shared" si="13"/>
        <v>1.4843678233713353E-2</v>
      </c>
      <c r="AC12" s="126">
        <v>12925744</v>
      </c>
      <c r="AD12" s="127">
        <f t="shared" si="14"/>
        <v>1.3114154815938139E-2</v>
      </c>
      <c r="AE12" s="126">
        <v>12689428</v>
      </c>
      <c r="AF12" s="127">
        <f t="shared" si="15"/>
        <v>-5.4081897863905715E-3</v>
      </c>
      <c r="AG12" s="127"/>
      <c r="AH12" s="126">
        <v>12689428</v>
      </c>
      <c r="AI12" s="126">
        <v>12216717</v>
      </c>
      <c r="AJ12" s="127">
        <f t="shared" si="16"/>
        <v>-3.725234896324725E-2</v>
      </c>
      <c r="AK12" s="126">
        <v>10841447</v>
      </c>
      <c r="AL12" s="127">
        <f t="shared" si="17"/>
        <v>-0.14563154462123906</v>
      </c>
      <c r="AM12" s="126">
        <v>10636571</v>
      </c>
      <c r="AN12" s="127">
        <f t="shared" si="18"/>
        <v>-0.16177695322436914</v>
      </c>
      <c r="AO12" s="126">
        <v>13016897</v>
      </c>
      <c r="AP12" s="127">
        <f t="shared" si="19"/>
        <v>2.5806442969690924E-2</v>
      </c>
      <c r="AQ12" s="127"/>
      <c r="AR12" s="126">
        <v>13016897</v>
      </c>
      <c r="AS12" s="128">
        <v>12681393</v>
      </c>
      <c r="AT12" s="127">
        <f t="shared" si="20"/>
        <v>-2.5774499099132431E-2</v>
      </c>
      <c r="AU12" s="128" t="e">
        <v>#VALUE!</v>
      </c>
      <c r="AV12" s="127" t="str">
        <f t="shared" si="21"/>
        <v>N/A</v>
      </c>
      <c r="AW12" s="128">
        <v>8986539</v>
      </c>
      <c r="AX12" s="127">
        <f t="shared" si="22"/>
        <v>-0.30962509728701082</v>
      </c>
      <c r="AY12" s="128">
        <v>9070747</v>
      </c>
      <c r="AZ12" s="127">
        <f t="shared" si="23"/>
        <v>-0.30315596720170712</v>
      </c>
      <c r="BA12" s="127"/>
      <c r="BB12" s="126">
        <v>9070747</v>
      </c>
      <c r="BC12" s="128">
        <v>9321114</v>
      </c>
      <c r="BD12" s="127">
        <f t="shared" si="24"/>
        <v>2.7601585624645875E-2</v>
      </c>
      <c r="BE12" s="128">
        <v>10003384</v>
      </c>
      <c r="BF12" s="127">
        <f t="shared" si="24"/>
        <v>0.10281810307353956</v>
      </c>
      <c r="BG12" s="128">
        <v>9717196</v>
      </c>
      <c r="BH12" s="127">
        <f t="shared" ref="BH12" si="44">IFERROR(IF((ABS((BG12/$BB12)-1))&lt;100%,(BG12/$BB12)-1,"N/A"),"N/A")</f>
        <v>7.1267449086607648E-2</v>
      </c>
      <c r="BI12" s="128">
        <v>9158541</v>
      </c>
      <c r="BJ12" s="127">
        <f t="shared" ref="BJ12" si="45">IFERROR(IF((ABS((BI12/$BB12)-1))&lt;100%,(BI12/$BB12)-1,"N/A"),"N/A")</f>
        <v>9.6788059461916376E-3</v>
      </c>
      <c r="BL12" s="126">
        <v>9158541</v>
      </c>
      <c r="BM12" s="128">
        <v>9367581</v>
      </c>
      <c r="BN12" s="451">
        <f t="shared" si="27"/>
        <v>2.2824596188410373E-2</v>
      </c>
      <c r="BO12" s="128">
        <v>9409239</v>
      </c>
      <c r="BP12" s="451">
        <f t="shared" si="27"/>
        <v>2.7373137271537118E-2</v>
      </c>
      <c r="BQ12" s="128">
        <v>9507309</v>
      </c>
      <c r="BR12" s="451">
        <f t="shared" ref="BR12:BT12" si="46">IFERROR(IF((ABS((BQ12/$BL12)-1))&lt;100%,(BQ12/$BL12)-1,"N/A"),"N/A")</f>
        <v>3.8081174719859945E-2</v>
      </c>
      <c r="BS12" s="128">
        <v>9735996</v>
      </c>
      <c r="BT12" s="451">
        <f t="shared" si="46"/>
        <v>6.3050981591936894E-2</v>
      </c>
      <c r="BV12" s="126">
        <v>9735996</v>
      </c>
      <c r="BW12" s="128">
        <v>9838564</v>
      </c>
      <c r="BX12" s="451">
        <f t="shared" si="0"/>
        <v>1.0534926267430578E-2</v>
      </c>
      <c r="BY12" s="128">
        <v>10123229</v>
      </c>
      <c r="BZ12" s="451">
        <f t="shared" si="1"/>
        <v>3.9773331870719852E-2</v>
      </c>
      <c r="CA12" s="128" t="e">
        <v>#N/A</v>
      </c>
      <c r="CB12" s="451" t="str">
        <f t="shared" si="2"/>
        <v>N/A</v>
      </c>
      <c r="CC12" s="128" t="e">
        <v>#N/A</v>
      </c>
      <c r="CD12" s="451" t="str">
        <f t="shared" si="3"/>
        <v>N/A</v>
      </c>
    </row>
    <row r="13" spans="1:82" outlineLevel="1">
      <c r="A13" s="113" t="s">
        <v>67</v>
      </c>
      <c r="B13" s="44" t="s">
        <v>67</v>
      </c>
      <c r="C13" s="44" t="s">
        <v>68</v>
      </c>
      <c r="D13" s="130"/>
      <c r="E13" s="130"/>
      <c r="F13" s="131" t="str">
        <f t="shared" si="4"/>
        <v/>
      </c>
      <c r="G13" s="130"/>
      <c r="H13" s="131" t="str">
        <f t="shared" si="5"/>
        <v/>
      </c>
      <c r="I13" s="130"/>
      <c r="J13" s="131" t="str">
        <f t="shared" si="6"/>
        <v/>
      </c>
      <c r="K13" s="130">
        <v>1453077</v>
      </c>
      <c r="L13" s="131" t="str">
        <f t="shared" si="7"/>
        <v>N/A</v>
      </c>
      <c r="M13" s="131"/>
      <c r="N13" s="130">
        <v>1453077</v>
      </c>
      <c r="O13" s="130">
        <v>1453077</v>
      </c>
      <c r="P13" s="131">
        <f t="shared" si="8"/>
        <v>0</v>
      </c>
      <c r="Q13" s="130">
        <v>1453077</v>
      </c>
      <c r="R13" s="131">
        <f t="shared" si="9"/>
        <v>0</v>
      </c>
      <c r="S13" s="130">
        <v>1453077</v>
      </c>
      <c r="T13" s="131">
        <f t="shared" si="10"/>
        <v>0</v>
      </c>
      <c r="U13" s="130">
        <v>1453077</v>
      </c>
      <c r="V13" s="131">
        <f t="shared" si="11"/>
        <v>0</v>
      </c>
      <c r="W13" s="193"/>
      <c r="X13" s="130">
        <v>1453077</v>
      </c>
      <c r="Y13" s="130">
        <v>1453077</v>
      </c>
      <c r="Z13" s="131">
        <f t="shared" si="12"/>
        <v>0</v>
      </c>
      <c r="AA13" s="130">
        <v>1453077</v>
      </c>
      <c r="AB13" s="131">
        <f t="shared" si="13"/>
        <v>0</v>
      </c>
      <c r="AC13" s="130">
        <v>1453077</v>
      </c>
      <c r="AD13" s="131">
        <f t="shared" si="14"/>
        <v>0</v>
      </c>
      <c r="AE13" s="130" t="e">
        <v>#VALUE!</v>
      </c>
      <c r="AF13" s="131" t="str">
        <f t="shared" si="15"/>
        <v>N/A</v>
      </c>
      <c r="AG13" s="131"/>
      <c r="AH13" s="130" t="e">
        <v>#VALUE!</v>
      </c>
      <c r="AI13" s="130">
        <v>1453077</v>
      </c>
      <c r="AJ13" s="131" t="str">
        <f t="shared" si="16"/>
        <v>N/A</v>
      </c>
      <c r="AK13" s="130">
        <v>1453077</v>
      </c>
      <c r="AL13" s="131" t="str">
        <f t="shared" si="17"/>
        <v>N/A</v>
      </c>
      <c r="AM13" s="130">
        <v>1453077</v>
      </c>
      <c r="AN13" s="131" t="str">
        <f t="shared" si="18"/>
        <v>N/A</v>
      </c>
      <c r="AO13" s="130">
        <v>1453077</v>
      </c>
      <c r="AP13" s="131" t="str">
        <f t="shared" si="19"/>
        <v>N/A</v>
      </c>
      <c r="AQ13" s="131"/>
      <c r="AR13" s="130">
        <v>1453077</v>
      </c>
      <c r="AS13" s="132">
        <v>1453077</v>
      </c>
      <c r="AT13" s="131">
        <f t="shared" si="20"/>
        <v>0</v>
      </c>
      <c r="AU13" s="132">
        <v>1453077</v>
      </c>
      <c r="AV13" s="131">
        <f t="shared" si="21"/>
        <v>0</v>
      </c>
      <c r="AW13" s="132">
        <v>1453077</v>
      </c>
      <c r="AX13" s="131">
        <f t="shared" si="22"/>
        <v>0</v>
      </c>
      <c r="AY13" s="132">
        <v>1453077</v>
      </c>
      <c r="AZ13" s="131">
        <f t="shared" si="23"/>
        <v>0</v>
      </c>
      <c r="BA13" s="131"/>
      <c r="BB13" s="130">
        <v>1453077</v>
      </c>
      <c r="BC13" s="132">
        <v>1453077</v>
      </c>
      <c r="BD13" s="131">
        <f t="shared" si="24"/>
        <v>0</v>
      </c>
      <c r="BE13" s="132">
        <v>1453077</v>
      </c>
      <c r="BF13" s="131">
        <f t="shared" si="24"/>
        <v>0</v>
      </c>
      <c r="BG13" s="132">
        <v>1453077</v>
      </c>
      <c r="BH13" s="131">
        <f t="shared" ref="BH13" si="47">IFERROR(IF((ABS((BG13/$BB13)-1))&lt;100%,(BG13/$BB13)-1,"N/A"),"N/A")</f>
        <v>0</v>
      </c>
      <c r="BI13" s="132">
        <v>1453077</v>
      </c>
      <c r="BJ13" s="131">
        <f t="shared" ref="BJ13" si="48">IFERROR(IF((ABS((BI13/$BB13)-1))&lt;100%,(BI13/$BB13)-1,"N/A"),"N/A")</f>
        <v>0</v>
      </c>
      <c r="BL13" s="130">
        <v>1453077</v>
      </c>
      <c r="BM13" s="132">
        <v>1453077</v>
      </c>
      <c r="BN13" s="450">
        <f t="shared" si="27"/>
        <v>0</v>
      </c>
      <c r="BO13" s="132">
        <v>1453077</v>
      </c>
      <c r="BP13" s="450">
        <f t="shared" si="27"/>
        <v>0</v>
      </c>
      <c r="BQ13" s="132">
        <v>1453077</v>
      </c>
      <c r="BR13" s="450">
        <f t="shared" ref="BR13:BT13" si="49">IFERROR(IF((ABS((BQ13/$BL13)-1))&lt;100%,(BQ13/$BL13)-1,"N/A"),"N/A")</f>
        <v>0</v>
      </c>
      <c r="BS13" s="132">
        <v>1453077</v>
      </c>
      <c r="BT13" s="450">
        <f t="shared" si="49"/>
        <v>0</v>
      </c>
      <c r="BV13" s="130">
        <v>1453077</v>
      </c>
      <c r="BW13" s="132">
        <v>1453077</v>
      </c>
      <c r="BX13" s="450">
        <f t="shared" si="0"/>
        <v>0</v>
      </c>
      <c r="BY13" s="132">
        <v>1453077</v>
      </c>
      <c r="BZ13" s="450">
        <f t="shared" si="1"/>
        <v>0</v>
      </c>
      <c r="CA13" s="132" t="e">
        <v>#N/A</v>
      </c>
      <c r="CB13" s="450" t="str">
        <f t="shared" si="2"/>
        <v>N/A</v>
      </c>
      <c r="CC13" s="132" t="e">
        <v>#N/A</v>
      </c>
      <c r="CD13" s="450" t="str">
        <f t="shared" si="3"/>
        <v>N/A</v>
      </c>
    </row>
    <row r="14" spans="1:82" outlineLevel="1">
      <c r="A14" s="113" t="s">
        <v>281</v>
      </c>
      <c r="B14" s="44" t="s">
        <v>71</v>
      </c>
      <c r="C14" s="44" t="s">
        <v>72</v>
      </c>
      <c r="D14" s="130"/>
      <c r="E14" s="130"/>
      <c r="F14" s="131" t="str">
        <f t="shared" si="4"/>
        <v/>
      </c>
      <c r="G14" s="130"/>
      <c r="H14" s="131" t="str">
        <f t="shared" si="5"/>
        <v/>
      </c>
      <c r="I14" s="130"/>
      <c r="J14" s="131" t="str">
        <f t="shared" si="6"/>
        <v/>
      </c>
      <c r="K14" s="130">
        <v>140115</v>
      </c>
      <c r="L14" s="131" t="str">
        <f t="shared" si="7"/>
        <v>N/A</v>
      </c>
      <c r="M14" s="131"/>
      <c r="N14" s="130">
        <v>140115</v>
      </c>
      <c r="O14" s="130">
        <v>141624</v>
      </c>
      <c r="P14" s="131">
        <f t="shared" si="8"/>
        <v>1.0769724868857633E-2</v>
      </c>
      <c r="Q14" s="130">
        <v>153445</v>
      </c>
      <c r="R14" s="131">
        <f t="shared" si="9"/>
        <v>9.5136138172215778E-2</v>
      </c>
      <c r="S14" s="130">
        <v>165570</v>
      </c>
      <c r="T14" s="131">
        <f t="shared" si="10"/>
        <v>0.18167219783749067</v>
      </c>
      <c r="U14" s="130">
        <v>174413</v>
      </c>
      <c r="V14" s="131">
        <f t="shared" si="11"/>
        <v>0.2447846411875958</v>
      </c>
      <c r="W14" s="193"/>
      <c r="X14" s="130">
        <v>174413</v>
      </c>
      <c r="Y14" s="130">
        <v>169783</v>
      </c>
      <c r="Z14" s="131">
        <f t="shared" si="12"/>
        <v>-2.6546186350788092E-2</v>
      </c>
      <c r="AA14" s="130">
        <v>165809</v>
      </c>
      <c r="AB14" s="131">
        <f t="shared" si="13"/>
        <v>-4.9331185175417014E-2</v>
      </c>
      <c r="AC14" s="130">
        <v>163964</v>
      </c>
      <c r="AD14" s="131">
        <f t="shared" si="14"/>
        <v>-5.9909525092739613E-2</v>
      </c>
      <c r="AE14" s="130" t="e">
        <v>#VALUE!</v>
      </c>
      <c r="AF14" s="131" t="str">
        <f t="shared" si="15"/>
        <v>N/A</v>
      </c>
      <c r="AG14" s="131"/>
      <c r="AH14" s="130" t="e">
        <v>#VALUE!</v>
      </c>
      <c r="AI14" s="130">
        <v>151968</v>
      </c>
      <c r="AJ14" s="131" t="str">
        <f t="shared" si="16"/>
        <v>N/A</v>
      </c>
      <c r="AK14" s="130">
        <v>147333</v>
      </c>
      <c r="AL14" s="131" t="str">
        <f t="shared" si="17"/>
        <v>N/A</v>
      </c>
      <c r="AM14" s="130">
        <v>146385</v>
      </c>
      <c r="AN14" s="131" t="str">
        <f t="shared" si="18"/>
        <v>N/A</v>
      </c>
      <c r="AO14" s="130">
        <v>144245</v>
      </c>
      <c r="AP14" s="131" t="str">
        <f t="shared" si="19"/>
        <v>N/A</v>
      </c>
      <c r="AQ14" s="131"/>
      <c r="AR14" s="130">
        <v>144245</v>
      </c>
      <c r="AS14" s="132">
        <v>143997</v>
      </c>
      <c r="AT14" s="131">
        <f t="shared" si="20"/>
        <v>-1.7192970293598009E-3</v>
      </c>
      <c r="AU14" s="132">
        <v>148805</v>
      </c>
      <c r="AV14" s="131">
        <f t="shared" si="21"/>
        <v>3.1612880862421644E-2</v>
      </c>
      <c r="AW14" s="132">
        <v>152725</v>
      </c>
      <c r="AX14" s="131">
        <f t="shared" si="22"/>
        <v>5.8788866165204956E-2</v>
      </c>
      <c r="AY14" s="132">
        <v>159225</v>
      </c>
      <c r="AZ14" s="131">
        <f t="shared" si="23"/>
        <v>0.10385108669277954</v>
      </c>
      <c r="BA14" s="131"/>
      <c r="BB14" s="130">
        <v>159225</v>
      </c>
      <c r="BC14" s="132">
        <v>163486</v>
      </c>
      <c r="BD14" s="131">
        <f t="shared" si="24"/>
        <v>2.6760872978489614E-2</v>
      </c>
      <c r="BE14" s="132">
        <v>167090</v>
      </c>
      <c r="BF14" s="131">
        <f t="shared" si="24"/>
        <v>4.9395509499136514E-2</v>
      </c>
      <c r="BG14" s="132">
        <v>172532</v>
      </c>
      <c r="BH14" s="131">
        <f t="shared" ref="BH14" si="50">IFERROR(IF((ABS((BG14/$BB14)-1))&lt;100%,(BG14/$BB14)-1,"N/A"),"N/A")</f>
        <v>8.3573559428481659E-2</v>
      </c>
      <c r="BI14" s="132">
        <v>166511</v>
      </c>
      <c r="BJ14" s="131">
        <f t="shared" ref="BJ14" si="51">IFERROR(IF((ABS((BI14/$BB14)-1))&lt;100%,(BI14/$BB14)-1,"N/A"),"N/A")</f>
        <v>4.5759145862772854E-2</v>
      </c>
      <c r="BL14" s="130">
        <v>166511</v>
      </c>
      <c r="BM14" s="132">
        <v>171338</v>
      </c>
      <c r="BN14" s="450">
        <f t="shared" si="27"/>
        <v>2.8989075796794106E-2</v>
      </c>
      <c r="BO14" s="132">
        <v>178391</v>
      </c>
      <c r="BP14" s="450">
        <f t="shared" si="27"/>
        <v>7.1346637759667431E-2</v>
      </c>
      <c r="BQ14" s="132">
        <v>189489</v>
      </c>
      <c r="BR14" s="450">
        <f t="shared" ref="BR14:BT14" si="52">IFERROR(IF((ABS((BQ14/$BL14)-1))&lt;100%,(BQ14/$BL14)-1,"N/A"),"N/A")</f>
        <v>0.1379968890944141</v>
      </c>
      <c r="BS14" s="132">
        <v>191559</v>
      </c>
      <c r="BT14" s="450">
        <f t="shared" si="52"/>
        <v>0.15042850021920473</v>
      </c>
      <c r="BV14" s="130">
        <v>191559</v>
      </c>
      <c r="BW14" s="132">
        <v>188281</v>
      </c>
      <c r="BX14" s="450">
        <f t="shared" si="0"/>
        <v>-1.7112221299965036E-2</v>
      </c>
      <c r="BY14" s="132">
        <v>188268</v>
      </c>
      <c r="BZ14" s="450">
        <f t="shared" si="1"/>
        <v>-1.7180085508903264E-2</v>
      </c>
      <c r="CA14" s="132" t="e">
        <v>#N/A</v>
      </c>
      <c r="CB14" s="450" t="str">
        <f t="shared" si="2"/>
        <v>N/A</v>
      </c>
      <c r="CC14" s="132" t="e">
        <v>#N/A</v>
      </c>
      <c r="CD14" s="450" t="str">
        <f t="shared" si="3"/>
        <v>N/A</v>
      </c>
    </row>
    <row r="15" spans="1:82" outlineLevel="1">
      <c r="A15" s="113" t="s">
        <v>282</v>
      </c>
      <c r="B15" s="44" t="s">
        <v>73</v>
      </c>
      <c r="C15" s="44" t="s">
        <v>74</v>
      </c>
      <c r="D15" s="130"/>
      <c r="E15" s="130"/>
      <c r="F15" s="131" t="str">
        <f t="shared" si="4"/>
        <v/>
      </c>
      <c r="G15" s="130"/>
      <c r="H15" s="131" t="str">
        <f t="shared" si="5"/>
        <v/>
      </c>
      <c r="I15" s="130"/>
      <c r="J15" s="131" t="str">
        <f t="shared" si="6"/>
        <v/>
      </c>
      <c r="K15" s="130">
        <v>2961052</v>
      </c>
      <c r="L15" s="131" t="str">
        <f t="shared" si="7"/>
        <v>N/A</v>
      </c>
      <c r="M15" s="131"/>
      <c r="N15" s="130">
        <v>2961052</v>
      </c>
      <c r="O15" s="130">
        <v>2950194</v>
      </c>
      <c r="P15" s="131">
        <f t="shared" si="8"/>
        <v>-3.6669399929484259E-3</v>
      </c>
      <c r="Q15" s="130">
        <v>3008974</v>
      </c>
      <c r="R15" s="131">
        <f t="shared" si="9"/>
        <v>1.6184112943643081E-2</v>
      </c>
      <c r="S15" s="130">
        <v>2705064</v>
      </c>
      <c r="T15" s="131">
        <f t="shared" si="10"/>
        <v>-8.6451707028447955E-2</v>
      </c>
      <c r="U15" s="130">
        <v>2497016</v>
      </c>
      <c r="V15" s="131">
        <f t="shared" si="11"/>
        <v>-0.15671322219265316</v>
      </c>
      <c r="W15" s="193"/>
      <c r="X15" s="130">
        <v>2497016</v>
      </c>
      <c r="Y15" s="130">
        <v>2468519</v>
      </c>
      <c r="Z15" s="131">
        <f t="shared" si="12"/>
        <v>-1.1412421866740186E-2</v>
      </c>
      <c r="AA15" s="130">
        <v>2444465</v>
      </c>
      <c r="AB15" s="131">
        <f t="shared" si="13"/>
        <v>-2.1045519932591517E-2</v>
      </c>
      <c r="AC15" s="130">
        <v>2423585</v>
      </c>
      <c r="AD15" s="131">
        <f t="shared" si="14"/>
        <v>-2.9407500792946406E-2</v>
      </c>
      <c r="AE15" s="130" t="e">
        <v>#VALUE!</v>
      </c>
      <c r="AF15" s="131" t="str">
        <f t="shared" si="15"/>
        <v>N/A</v>
      </c>
      <c r="AG15" s="131"/>
      <c r="AH15" s="130" t="e">
        <v>#VALUE!</v>
      </c>
      <c r="AI15" s="130">
        <v>2353121</v>
      </c>
      <c r="AJ15" s="131" t="str">
        <f t="shared" si="16"/>
        <v>N/A</v>
      </c>
      <c r="AK15" s="130">
        <v>2064010</v>
      </c>
      <c r="AL15" s="131" t="str">
        <f t="shared" si="17"/>
        <v>N/A</v>
      </c>
      <c r="AM15" s="130">
        <v>2051956</v>
      </c>
      <c r="AN15" s="131" t="str">
        <f t="shared" si="18"/>
        <v>N/A</v>
      </c>
      <c r="AO15" s="130">
        <v>2055879</v>
      </c>
      <c r="AP15" s="131" t="str">
        <f t="shared" si="19"/>
        <v>N/A</v>
      </c>
      <c r="AQ15" s="131"/>
      <c r="AR15" s="130">
        <v>2055879</v>
      </c>
      <c r="AS15" s="132">
        <v>2044919</v>
      </c>
      <c r="AT15" s="131">
        <f t="shared" si="20"/>
        <v>-5.3310530434913517E-3</v>
      </c>
      <c r="AU15" s="132">
        <v>2037284</v>
      </c>
      <c r="AV15" s="131">
        <f t="shared" si="21"/>
        <v>-9.0447930058140669E-3</v>
      </c>
      <c r="AW15" s="132">
        <v>2046457</v>
      </c>
      <c r="AX15" s="131">
        <f t="shared" si="22"/>
        <v>-4.5829545415854156E-3</v>
      </c>
      <c r="AY15" s="132">
        <v>2027180</v>
      </c>
      <c r="AZ15" s="131">
        <f t="shared" si="23"/>
        <v>-1.3959479132769959E-2</v>
      </c>
      <c r="BA15" s="131"/>
      <c r="BB15" s="130">
        <v>2027180</v>
      </c>
      <c r="BC15" s="132">
        <v>1994391</v>
      </c>
      <c r="BD15" s="131">
        <f t="shared" si="24"/>
        <v>-1.6174686017028539E-2</v>
      </c>
      <c r="BE15" s="132">
        <v>1972642</v>
      </c>
      <c r="BF15" s="131">
        <f t="shared" si="24"/>
        <v>-2.6903383024694416E-2</v>
      </c>
      <c r="BG15" s="132">
        <v>1951067</v>
      </c>
      <c r="BH15" s="131">
        <f t="shared" ref="BH15" si="53">IFERROR(IF((ABS((BG15/$BB15)-1))&lt;100%,(BG15/$BB15)-1,"N/A"),"N/A")</f>
        <v>-3.7546246509930103E-2</v>
      </c>
      <c r="BI15" s="132">
        <v>1909426</v>
      </c>
      <c r="BJ15" s="131">
        <f t="shared" ref="BJ15" si="54">IFERROR(IF((ABS((BI15/$BB15)-1))&lt;100%,(BI15/$BB15)-1,"N/A"),"N/A")</f>
        <v>-5.808758965656724E-2</v>
      </c>
      <c r="BL15" s="130">
        <v>1909426</v>
      </c>
      <c r="BM15" s="132">
        <v>1958278</v>
      </c>
      <c r="BN15" s="450">
        <f t="shared" si="27"/>
        <v>2.5584652141533715E-2</v>
      </c>
      <c r="BO15" s="132">
        <v>1945964</v>
      </c>
      <c r="BP15" s="450">
        <f t="shared" si="27"/>
        <v>1.913559362866124E-2</v>
      </c>
      <c r="BQ15" s="132">
        <v>1949620</v>
      </c>
      <c r="BR15" s="450">
        <f t="shared" ref="BR15:BT15" si="55">IFERROR(IF((ABS((BQ15/$BL15)-1))&lt;100%,(BQ15/$BL15)-1,"N/A"),"N/A")</f>
        <v>2.1050305170244865E-2</v>
      </c>
      <c r="BS15" s="132">
        <v>1984771</v>
      </c>
      <c r="BT15" s="450">
        <f t="shared" si="55"/>
        <v>3.9459502489229692E-2</v>
      </c>
      <c r="BV15" s="130">
        <v>1984771</v>
      </c>
      <c r="BW15" s="132">
        <v>1953892</v>
      </c>
      <c r="BX15" s="450">
        <f t="shared" si="0"/>
        <v>-1.555796613312066E-2</v>
      </c>
      <c r="BY15" s="132">
        <v>1946750</v>
      </c>
      <c r="BZ15" s="450">
        <f t="shared" si="1"/>
        <v>-1.9156366150049564E-2</v>
      </c>
      <c r="CA15" s="132" t="e">
        <v>#N/A</v>
      </c>
      <c r="CB15" s="450" t="str">
        <f t="shared" si="2"/>
        <v>N/A</v>
      </c>
      <c r="CC15" s="132" t="e">
        <v>#N/A</v>
      </c>
      <c r="CD15" s="450" t="str">
        <f t="shared" si="3"/>
        <v>N/A</v>
      </c>
    </row>
    <row r="16" spans="1:82" outlineLevel="1">
      <c r="A16" s="113" t="s">
        <v>283</v>
      </c>
      <c r="B16" s="44" t="s">
        <v>76</v>
      </c>
      <c r="C16" s="44" t="s">
        <v>216</v>
      </c>
      <c r="D16" s="130"/>
      <c r="E16" s="130"/>
      <c r="F16" s="131" t="str">
        <f t="shared" si="4"/>
        <v/>
      </c>
      <c r="G16" s="130"/>
      <c r="H16" s="131" t="str">
        <f t="shared" si="5"/>
        <v/>
      </c>
      <c r="I16" s="130"/>
      <c r="J16" s="131" t="str">
        <f t="shared" si="6"/>
        <v/>
      </c>
      <c r="K16" s="130">
        <v>96442</v>
      </c>
      <c r="L16" s="131" t="str">
        <f t="shared" si="7"/>
        <v>N/A</v>
      </c>
      <c r="M16" s="131"/>
      <c r="N16" s="130">
        <v>96442</v>
      </c>
      <c r="O16" s="130">
        <v>148279</v>
      </c>
      <c r="P16" s="131">
        <f t="shared" si="8"/>
        <v>0.5374940378673192</v>
      </c>
      <c r="Q16" s="130">
        <v>147769</v>
      </c>
      <c r="R16" s="131">
        <f t="shared" si="9"/>
        <v>0.53220588540262548</v>
      </c>
      <c r="S16" s="130">
        <v>103332</v>
      </c>
      <c r="T16" s="131">
        <f t="shared" si="10"/>
        <v>7.1441902905373222E-2</v>
      </c>
      <c r="U16" s="130">
        <v>312047</v>
      </c>
      <c r="V16" s="131" t="str">
        <f t="shared" si="11"/>
        <v>N/A</v>
      </c>
      <c r="W16" s="193"/>
      <c r="X16" s="130">
        <v>312047</v>
      </c>
      <c r="Y16" s="130">
        <v>379389</v>
      </c>
      <c r="Z16" s="131">
        <f t="shared" si="12"/>
        <v>0.21580723416664793</v>
      </c>
      <c r="AA16" s="130">
        <v>418939</v>
      </c>
      <c r="AB16" s="131">
        <f t="shared" si="13"/>
        <v>0.34255096187433298</v>
      </c>
      <c r="AC16" s="130">
        <v>453296</v>
      </c>
      <c r="AD16" s="131">
        <f t="shared" si="14"/>
        <v>0.45265296573913538</v>
      </c>
      <c r="AE16" s="130" t="e">
        <v>#VALUE!</v>
      </c>
      <c r="AF16" s="131" t="str">
        <f t="shared" si="15"/>
        <v>N/A</v>
      </c>
      <c r="AG16" s="131"/>
      <c r="AH16" s="130" t="e">
        <v>#VALUE!</v>
      </c>
      <c r="AI16" s="130">
        <v>334532</v>
      </c>
      <c r="AJ16" s="131" t="str">
        <f t="shared" si="16"/>
        <v>N/A</v>
      </c>
      <c r="AK16" s="130">
        <v>209132</v>
      </c>
      <c r="AL16" s="131" t="str">
        <f t="shared" si="17"/>
        <v>N/A</v>
      </c>
      <c r="AM16" s="130">
        <v>202450</v>
      </c>
      <c r="AN16" s="131" t="str">
        <f t="shared" si="18"/>
        <v>N/A</v>
      </c>
      <c r="AO16" s="130">
        <v>97680</v>
      </c>
      <c r="AP16" s="131" t="str">
        <f t="shared" si="19"/>
        <v>N/A</v>
      </c>
      <c r="AQ16" s="131"/>
      <c r="AR16" s="130">
        <v>97680</v>
      </c>
      <c r="AS16" s="132">
        <v>98847</v>
      </c>
      <c r="AT16" s="131">
        <f t="shared" si="20"/>
        <v>1.1947174447174413E-2</v>
      </c>
      <c r="AU16" s="132">
        <v>89482</v>
      </c>
      <c r="AV16" s="131">
        <f t="shared" si="21"/>
        <v>-8.3927108927108973E-2</v>
      </c>
      <c r="AW16" s="132">
        <v>89442</v>
      </c>
      <c r="AX16" s="131">
        <f t="shared" si="22"/>
        <v>-8.4336609336609358E-2</v>
      </c>
      <c r="AY16" s="132">
        <v>91889</v>
      </c>
      <c r="AZ16" s="131">
        <f t="shared" si="23"/>
        <v>-5.9285421785421732E-2</v>
      </c>
      <c r="BA16" s="131"/>
      <c r="BB16" s="130">
        <v>91889</v>
      </c>
      <c r="BC16" s="132">
        <v>91878</v>
      </c>
      <c r="BD16" s="131">
        <f t="shared" si="24"/>
        <v>-1.1970964968599507E-4</v>
      </c>
      <c r="BE16" s="132">
        <v>89959</v>
      </c>
      <c r="BF16" s="131">
        <f t="shared" si="24"/>
        <v>-2.1003602172185998E-2</v>
      </c>
      <c r="BG16" s="132">
        <v>89957</v>
      </c>
      <c r="BH16" s="131">
        <f t="shared" ref="BH16" si="56">IFERROR(IF((ABS((BG16/$BB16)-1))&lt;100%,(BG16/$BB16)-1,"N/A"),"N/A")</f>
        <v>-2.1025367563037967E-2</v>
      </c>
      <c r="BI16" s="132">
        <v>89246</v>
      </c>
      <c r="BJ16" s="131">
        <f t="shared" ref="BJ16" si="57">IFERROR(IF((ABS((BI16/$BB16)-1))&lt;100%,(BI16/$BB16)-1,"N/A"),"N/A")</f>
        <v>-2.8762964010926262E-2</v>
      </c>
      <c r="BL16" s="130">
        <v>89246</v>
      </c>
      <c r="BM16" s="132">
        <v>89223</v>
      </c>
      <c r="BN16" s="450">
        <f t="shared" si="27"/>
        <v>-2.577146314680645E-4</v>
      </c>
      <c r="BO16" s="132">
        <v>88742</v>
      </c>
      <c r="BP16" s="450">
        <f t="shared" si="27"/>
        <v>-5.6473119243439784E-3</v>
      </c>
      <c r="BQ16" s="132">
        <v>79424</v>
      </c>
      <c r="BR16" s="450">
        <f t="shared" ref="BR16:BT16" si="58">IFERROR(IF((ABS((BQ16/$BL16)-1))&lt;100%,(BQ16/$BL16)-1,"N/A"),"N/A")</f>
        <v>-0.11005535262084576</v>
      </c>
      <c r="BS16" s="132">
        <v>78586</v>
      </c>
      <c r="BT16" s="450">
        <f t="shared" si="58"/>
        <v>-0.11944512919346528</v>
      </c>
      <c r="BV16" s="130">
        <v>78586</v>
      </c>
      <c r="BW16" s="132">
        <v>78405</v>
      </c>
      <c r="BX16" s="450">
        <f t="shared" si="0"/>
        <v>-2.3032092230168555E-3</v>
      </c>
      <c r="BY16" s="132">
        <v>81473</v>
      </c>
      <c r="BZ16" s="450">
        <f t="shared" si="1"/>
        <v>3.6736823352760073E-2</v>
      </c>
      <c r="CA16" s="132" t="e">
        <v>#N/A</v>
      </c>
      <c r="CB16" s="450" t="str">
        <f t="shared" si="2"/>
        <v>N/A</v>
      </c>
      <c r="CC16" s="132" t="e">
        <v>#N/A</v>
      </c>
      <c r="CD16" s="450" t="str">
        <f t="shared" si="3"/>
        <v>N/A</v>
      </c>
    </row>
    <row r="17" spans="1:82" outlineLevel="1">
      <c r="A17" s="113" t="s">
        <v>284</v>
      </c>
      <c r="B17" s="44" t="s">
        <v>79</v>
      </c>
      <c r="C17" s="44" t="s">
        <v>80</v>
      </c>
      <c r="D17" s="130"/>
      <c r="E17" s="130"/>
      <c r="F17" s="131" t="str">
        <f t="shared" si="4"/>
        <v/>
      </c>
      <c r="G17" s="130"/>
      <c r="H17" s="131" t="str">
        <f t="shared" si="5"/>
        <v/>
      </c>
      <c r="I17" s="130"/>
      <c r="J17" s="131" t="str">
        <f t="shared" si="6"/>
        <v/>
      </c>
      <c r="K17" s="130">
        <v>0</v>
      </c>
      <c r="L17" s="131" t="str">
        <f t="shared" si="7"/>
        <v>N/A</v>
      </c>
      <c r="M17" s="131"/>
      <c r="N17" s="130">
        <v>0</v>
      </c>
      <c r="O17" s="130">
        <v>0</v>
      </c>
      <c r="P17" s="131" t="str">
        <f t="shared" si="8"/>
        <v>N/A</v>
      </c>
      <c r="Q17" s="130">
        <v>0</v>
      </c>
      <c r="R17" s="131" t="str">
        <f t="shared" si="9"/>
        <v>N/A</v>
      </c>
      <c r="S17" s="130">
        <v>0</v>
      </c>
      <c r="T17" s="131" t="str">
        <f t="shared" si="10"/>
        <v>N/A</v>
      </c>
      <c r="U17" s="130">
        <v>0</v>
      </c>
      <c r="V17" s="131" t="str">
        <f t="shared" si="11"/>
        <v>N/A</v>
      </c>
      <c r="W17" s="193"/>
      <c r="X17" s="130">
        <v>0</v>
      </c>
      <c r="Y17" s="130">
        <v>0</v>
      </c>
      <c r="Z17" s="131" t="str">
        <f t="shared" si="12"/>
        <v>N/A</v>
      </c>
      <c r="AA17" s="130">
        <v>0</v>
      </c>
      <c r="AB17" s="131" t="str">
        <f t="shared" si="13"/>
        <v>N/A</v>
      </c>
      <c r="AC17" s="130">
        <v>0</v>
      </c>
      <c r="AD17" s="131" t="str">
        <f t="shared" si="14"/>
        <v>N/A</v>
      </c>
      <c r="AE17" s="130">
        <v>0</v>
      </c>
      <c r="AF17" s="131" t="str">
        <f t="shared" si="15"/>
        <v>N/A</v>
      </c>
      <c r="AG17" s="131"/>
      <c r="AH17" s="130">
        <v>0</v>
      </c>
      <c r="AI17" s="130">
        <v>0</v>
      </c>
      <c r="AJ17" s="131" t="str">
        <f t="shared" si="16"/>
        <v>N/A</v>
      </c>
      <c r="AK17" s="130">
        <v>0</v>
      </c>
      <c r="AL17" s="131" t="str">
        <f t="shared" si="17"/>
        <v>N/A</v>
      </c>
      <c r="AM17" s="130">
        <v>0</v>
      </c>
      <c r="AN17" s="131" t="str">
        <f t="shared" si="18"/>
        <v>N/A</v>
      </c>
      <c r="AO17" s="130">
        <v>1299546</v>
      </c>
      <c r="AP17" s="131" t="str">
        <f t="shared" si="19"/>
        <v>N/A</v>
      </c>
      <c r="AQ17" s="131"/>
      <c r="AR17" s="130">
        <v>1299546</v>
      </c>
      <c r="AS17" s="132">
        <v>1319305</v>
      </c>
      <c r="AT17" s="131">
        <f t="shared" si="20"/>
        <v>1.5204540662662192E-2</v>
      </c>
      <c r="AU17" s="132">
        <v>1284592</v>
      </c>
      <c r="AV17" s="131">
        <f t="shared" si="21"/>
        <v>-1.1507095554909141E-2</v>
      </c>
      <c r="AW17" s="132">
        <v>1260351</v>
      </c>
      <c r="AX17" s="131">
        <f t="shared" si="22"/>
        <v>-3.0160532986135191E-2</v>
      </c>
      <c r="AY17" s="132">
        <v>1411410</v>
      </c>
      <c r="AZ17" s="131">
        <f t="shared" si="23"/>
        <v>8.6079292306697974E-2</v>
      </c>
      <c r="BA17" s="131"/>
      <c r="BB17" s="130">
        <v>1411410</v>
      </c>
      <c r="BC17" s="132">
        <v>1427553</v>
      </c>
      <c r="BD17" s="131">
        <f t="shared" si="24"/>
        <v>1.1437498671541313E-2</v>
      </c>
      <c r="BE17" s="132">
        <v>2266267</v>
      </c>
      <c r="BF17" s="131">
        <f t="shared" si="24"/>
        <v>0.60567588439928866</v>
      </c>
      <c r="BG17" s="132">
        <v>1838344</v>
      </c>
      <c r="BH17" s="131">
        <f t="shared" ref="BH17" si="59">IFERROR(IF((ABS((BG17/$BB17)-1))&lt;100%,(BG17/$BB17)-1,"N/A"),"N/A")</f>
        <v>0.30248758333864711</v>
      </c>
      <c r="BI17" s="132">
        <v>1570161</v>
      </c>
      <c r="BJ17" s="131">
        <f t="shared" ref="BJ17" si="60">IFERROR(IF((ABS((BI17/$BB17)-1))&lt;100%,(BI17/$BB17)-1,"N/A"),"N/A")</f>
        <v>0.11247688481731033</v>
      </c>
      <c r="BL17" s="130">
        <v>1570161</v>
      </c>
      <c r="BM17" s="132">
        <v>1576030</v>
      </c>
      <c r="BN17" s="450">
        <f t="shared" si="27"/>
        <v>3.7378332540420889E-3</v>
      </c>
      <c r="BO17" s="132">
        <v>1545909</v>
      </c>
      <c r="BP17" s="450">
        <f t="shared" si="27"/>
        <v>-1.5445549851257345E-2</v>
      </c>
      <c r="BQ17" s="132">
        <v>1523664</v>
      </c>
      <c r="BR17" s="450">
        <f t="shared" ref="BR17:BT17" si="61">IFERROR(IF((ABS((BQ17/$BL17)-1))&lt;100%,(BQ17/$BL17)-1,"N/A"),"N/A")</f>
        <v>-2.9612886831350438E-2</v>
      </c>
      <c r="BS17" s="132">
        <v>1609599</v>
      </c>
      <c r="BT17" s="450">
        <f t="shared" si="61"/>
        <v>2.5117169513189985E-2</v>
      </c>
      <c r="BV17" s="130">
        <v>1609599</v>
      </c>
      <c r="BW17" s="132">
        <v>1698242</v>
      </c>
      <c r="BX17" s="450">
        <f t="shared" si="0"/>
        <v>5.5071480536456496E-2</v>
      </c>
      <c r="BY17" s="132">
        <v>1636442</v>
      </c>
      <c r="BZ17" s="450">
        <f t="shared" si="1"/>
        <v>1.6676824476158369E-2</v>
      </c>
      <c r="CA17" s="132" t="e">
        <v>#N/A</v>
      </c>
      <c r="CB17" s="450" t="str">
        <f t="shared" si="2"/>
        <v>N/A</v>
      </c>
      <c r="CC17" s="132" t="e">
        <v>#N/A</v>
      </c>
      <c r="CD17" s="450" t="str">
        <f t="shared" si="3"/>
        <v>N/A</v>
      </c>
    </row>
    <row r="18" spans="1:82" outlineLevel="1">
      <c r="A18" s="113" t="s">
        <v>285</v>
      </c>
      <c r="B18" s="44" t="s">
        <v>219</v>
      </c>
      <c r="C18" s="44" t="s">
        <v>220</v>
      </c>
      <c r="D18" s="130"/>
      <c r="E18" s="130"/>
      <c r="F18" s="131" t="str">
        <f t="shared" si="4"/>
        <v/>
      </c>
      <c r="G18" s="130"/>
      <c r="H18" s="131" t="str">
        <f t="shared" si="5"/>
        <v/>
      </c>
      <c r="I18" s="130"/>
      <c r="J18" s="131" t="str">
        <f t="shared" si="6"/>
        <v/>
      </c>
      <c r="K18" s="130">
        <v>7900651</v>
      </c>
      <c r="L18" s="131" t="str">
        <f t="shared" si="7"/>
        <v>N/A</v>
      </c>
      <c r="M18" s="131"/>
      <c r="N18" s="130">
        <v>7900651</v>
      </c>
      <c r="O18" s="130">
        <v>7976814</v>
      </c>
      <c r="P18" s="131">
        <f t="shared" si="8"/>
        <v>9.640091683584151E-3</v>
      </c>
      <c r="Q18" s="130">
        <v>7900518</v>
      </c>
      <c r="R18" s="131">
        <f t="shared" si="9"/>
        <v>-1.6834055826531191E-5</v>
      </c>
      <c r="S18" s="130">
        <v>8040202</v>
      </c>
      <c r="T18" s="131">
        <f t="shared" si="10"/>
        <v>1.766322800488207E-2</v>
      </c>
      <c r="U18" s="130">
        <v>8207810</v>
      </c>
      <c r="V18" s="131">
        <f t="shared" si="11"/>
        <v>3.8877682358074095E-2</v>
      </c>
      <c r="W18" s="193"/>
      <c r="X18" s="130">
        <v>8207810</v>
      </c>
      <c r="Y18" s="130">
        <v>8278463</v>
      </c>
      <c r="Z18" s="131">
        <f t="shared" si="12"/>
        <v>8.6080208971699435E-3</v>
      </c>
      <c r="AA18" s="130">
        <v>8358085</v>
      </c>
      <c r="AB18" s="131">
        <f t="shared" si="13"/>
        <v>1.8308781514192018E-2</v>
      </c>
      <c r="AC18" s="130">
        <v>8329479</v>
      </c>
      <c r="AD18" s="131">
        <f t="shared" si="14"/>
        <v>1.4823564385627819E-2</v>
      </c>
      <c r="AE18" s="130">
        <v>8287426</v>
      </c>
      <c r="AF18" s="131">
        <f t="shared" si="15"/>
        <v>9.7000296059484015E-3</v>
      </c>
      <c r="AG18" s="131"/>
      <c r="AH18" s="130">
        <v>8287426</v>
      </c>
      <c r="AI18" s="130">
        <v>7858337</v>
      </c>
      <c r="AJ18" s="131">
        <f t="shared" si="16"/>
        <v>-5.1775907259986376E-2</v>
      </c>
      <c r="AK18" s="130">
        <v>6886034</v>
      </c>
      <c r="AL18" s="131">
        <f t="shared" si="17"/>
        <v>-0.16909858380635923</v>
      </c>
      <c r="AM18" s="130">
        <v>6665628</v>
      </c>
      <c r="AN18" s="131">
        <f t="shared" si="18"/>
        <v>-0.19569381373661743</v>
      </c>
      <c r="AO18" s="130">
        <v>7745970</v>
      </c>
      <c r="AP18" s="131">
        <f t="shared" si="19"/>
        <v>-6.5334640695434265E-2</v>
      </c>
      <c r="AQ18" s="131"/>
      <c r="AR18" s="130">
        <v>7745970</v>
      </c>
      <c r="AS18" s="132">
        <v>7450986</v>
      </c>
      <c r="AT18" s="131">
        <f t="shared" si="20"/>
        <v>-3.8082254385183534E-2</v>
      </c>
      <c r="AU18" s="132">
        <v>7623200</v>
      </c>
      <c r="AV18" s="131">
        <f t="shared" si="21"/>
        <v>-1.5849532079261874E-2</v>
      </c>
      <c r="AW18" s="132">
        <v>3715700</v>
      </c>
      <c r="AX18" s="131">
        <f t="shared" si="22"/>
        <v>-0.52030539751638594</v>
      </c>
      <c r="AY18" s="132">
        <v>3614639</v>
      </c>
      <c r="AZ18" s="131">
        <f t="shared" si="23"/>
        <v>-0.53335231094362623</v>
      </c>
      <c r="BA18" s="131"/>
      <c r="BB18" s="130">
        <v>3614639</v>
      </c>
      <c r="BC18" s="132">
        <v>3870420</v>
      </c>
      <c r="BD18" s="131">
        <f t="shared" si="24"/>
        <v>7.0762529812797403E-2</v>
      </c>
      <c r="BE18" s="132">
        <v>3709123</v>
      </c>
      <c r="BF18" s="131">
        <f t="shared" si="24"/>
        <v>2.6139263146333525E-2</v>
      </c>
      <c r="BG18" s="132">
        <v>3868506</v>
      </c>
      <c r="BH18" s="131">
        <f t="shared" ref="BH18" si="62">IFERROR(IF((ABS((BG18/$BB18)-1))&lt;100%,(BG18/$BB18)-1,"N/A"),"N/A")</f>
        <v>7.0233016353776989E-2</v>
      </c>
      <c r="BI18" s="132">
        <v>3618703</v>
      </c>
      <c r="BJ18" s="131">
        <f t="shared" ref="BJ18" si="63">IFERROR(IF((ABS((BI18/$BB18)-1))&lt;100%,(BI18/$BB18)-1,"N/A"),"N/A")</f>
        <v>1.1243169788186513E-3</v>
      </c>
      <c r="BL18" s="130">
        <v>3618703</v>
      </c>
      <c r="BM18" s="132">
        <v>3804528</v>
      </c>
      <c r="BN18" s="450">
        <f t="shared" si="27"/>
        <v>5.1351271436202328E-2</v>
      </c>
      <c r="BO18" s="132">
        <v>3864590</v>
      </c>
      <c r="BP18" s="450">
        <f t="shared" si="27"/>
        <v>6.7948930873851676E-2</v>
      </c>
      <c r="BQ18" s="132">
        <v>3983909</v>
      </c>
      <c r="BR18" s="450">
        <f t="shared" ref="BR18:BT18" si="64">IFERROR(IF((ABS((BQ18/$BL18)-1))&lt;100%,(BQ18/$BL18)-1,"N/A"),"N/A")</f>
        <v>0.100921794355602</v>
      </c>
      <c r="BS18" s="132">
        <v>4085625</v>
      </c>
      <c r="BT18" s="450">
        <f t="shared" si="64"/>
        <v>0.12903020778439123</v>
      </c>
      <c r="BV18" s="130">
        <v>4085625</v>
      </c>
      <c r="BW18" s="132">
        <v>4233810</v>
      </c>
      <c r="BX18" s="450">
        <f t="shared" si="0"/>
        <v>3.6269848554382644E-2</v>
      </c>
      <c r="BY18" s="132">
        <v>4578833</v>
      </c>
      <c r="BZ18" s="450">
        <f t="shared" si="1"/>
        <v>0.12071788282086593</v>
      </c>
      <c r="CA18" s="132" t="e">
        <v>#N/A</v>
      </c>
      <c r="CB18" s="450" t="str">
        <f t="shared" si="2"/>
        <v>N/A</v>
      </c>
      <c r="CC18" s="132" t="e">
        <v>#N/A</v>
      </c>
      <c r="CD18" s="450" t="str">
        <f t="shared" si="3"/>
        <v>N/A</v>
      </c>
    </row>
    <row r="19" spans="1:82" outlineLevel="1">
      <c r="A19" s="113"/>
      <c r="B19" s="44" t="s">
        <v>61</v>
      </c>
      <c r="C19" s="44" t="s">
        <v>62</v>
      </c>
      <c r="D19" s="130"/>
      <c r="E19" s="130"/>
      <c r="F19" s="131" t="str">
        <f t="shared" si="4"/>
        <v/>
      </c>
      <c r="G19" s="130"/>
      <c r="H19" s="131" t="str">
        <f t="shared" si="5"/>
        <v/>
      </c>
      <c r="I19" s="130"/>
      <c r="J19" s="131" t="str">
        <f t="shared" si="6"/>
        <v/>
      </c>
      <c r="K19" s="130">
        <f>K12-SUM(K13:K18)</f>
        <v>171280</v>
      </c>
      <c r="L19" s="131" t="str">
        <f t="shared" si="7"/>
        <v>N/A</v>
      </c>
      <c r="M19" s="131"/>
      <c r="N19" s="130">
        <f>N12-SUM(N13:N18)</f>
        <v>171280</v>
      </c>
      <c r="O19" s="130">
        <f>O12-SUM(O13:O18)</f>
        <v>142557</v>
      </c>
      <c r="P19" s="131">
        <f t="shared" si="8"/>
        <v>-0.16769617001401216</v>
      </c>
      <c r="Q19" s="130">
        <f>Q12-SUM(Q13:Q18)</f>
        <v>140093</v>
      </c>
      <c r="R19" s="131">
        <f t="shared" si="9"/>
        <v>-0.18208197104156931</v>
      </c>
      <c r="S19" s="130">
        <f>+S12-SUM(S13:S18)</f>
        <v>146966</v>
      </c>
      <c r="T19" s="131">
        <f t="shared" si="10"/>
        <v>-0.14195469406819239</v>
      </c>
      <c r="U19" s="130">
        <f>+U12-SUM(U13:U18)</f>
        <v>114065</v>
      </c>
      <c r="V19" s="131">
        <f t="shared" si="11"/>
        <v>-0.33404367118169076</v>
      </c>
      <c r="W19" s="193"/>
      <c r="X19" s="130">
        <f>+X12-SUM(X13:X18)</f>
        <v>114065</v>
      </c>
      <c r="Y19" s="130">
        <f>+Y12-SUM(Y13:Y18)</f>
        <v>108514</v>
      </c>
      <c r="Z19" s="131">
        <f t="shared" si="12"/>
        <v>-4.8665234734581175E-2</v>
      </c>
      <c r="AA19" s="130">
        <f>+AA12-SUM(AA13:AA18)</f>
        <v>107435</v>
      </c>
      <c r="AB19" s="131">
        <f t="shared" si="13"/>
        <v>-5.8124753430061848E-2</v>
      </c>
      <c r="AC19" s="130">
        <f>+AC12-SUM(AC13:AC18)</f>
        <v>102343</v>
      </c>
      <c r="AD19" s="131">
        <f t="shared" si="14"/>
        <v>-0.10276596677333094</v>
      </c>
      <c r="AE19" s="130" t="e">
        <f>+AE12-SUM(AE13:AE18)</f>
        <v>#VALUE!</v>
      </c>
      <c r="AF19" s="131" t="str">
        <f t="shared" si="15"/>
        <v>N/A</v>
      </c>
      <c r="AG19" s="131"/>
      <c r="AH19" s="130" t="e">
        <f>+AH12-SUM(AH13:AH18)</f>
        <v>#VALUE!</v>
      </c>
      <c r="AI19" s="130">
        <f>+AI12-SUM(AI13:AI18)</f>
        <v>65682</v>
      </c>
      <c r="AJ19" s="131" t="str">
        <f t="shared" si="16"/>
        <v>N/A</v>
      </c>
      <c r="AK19" s="130">
        <f>+AK12-SUM(AK13:AK18)</f>
        <v>81861</v>
      </c>
      <c r="AL19" s="131" t="str">
        <f t="shared" si="17"/>
        <v>N/A</v>
      </c>
      <c r="AM19" s="130">
        <f>+AM12-SUM(AM13:AM18)</f>
        <v>117075</v>
      </c>
      <c r="AN19" s="131" t="str">
        <f t="shared" si="18"/>
        <v>N/A</v>
      </c>
      <c r="AO19" s="130">
        <f>+AO12-SUM(AO13:AO18)</f>
        <v>220500</v>
      </c>
      <c r="AP19" s="131" t="str">
        <f t="shared" si="19"/>
        <v>N/A</v>
      </c>
      <c r="AQ19" s="131"/>
      <c r="AR19" s="130">
        <f>+AR12-SUM(AR13:AR18)</f>
        <v>220500</v>
      </c>
      <c r="AS19" s="132">
        <v>170262</v>
      </c>
      <c r="AT19" s="131">
        <f t="shared" si="20"/>
        <v>-0.22783673469387755</v>
      </c>
      <c r="AU19" s="132" t="e">
        <f>+AU12-SUM(AU13:AU18)</f>
        <v>#VALUE!</v>
      </c>
      <c r="AV19" s="131" t="str">
        <f t="shared" si="21"/>
        <v>N/A</v>
      </c>
      <c r="AW19" s="132">
        <f>+AW12-SUM(AW13:AW18)</f>
        <v>268787</v>
      </c>
      <c r="AX19" s="131">
        <f t="shared" si="22"/>
        <v>0.21898866213151935</v>
      </c>
      <c r="AY19" s="132">
        <f>+AY12-SUM(AY13:AY18)</f>
        <v>313327</v>
      </c>
      <c r="AZ19" s="131">
        <f t="shared" si="23"/>
        <v>0.42098412698412702</v>
      </c>
      <c r="BA19" s="131"/>
      <c r="BB19" s="130">
        <f>+BB12-SUM(BB13:BB18)</f>
        <v>313327</v>
      </c>
      <c r="BC19" s="132">
        <f>+BC12-SUM(BC13:BC18)</f>
        <v>320309</v>
      </c>
      <c r="BD19" s="131">
        <f t="shared" si="24"/>
        <v>2.2283429133141963E-2</v>
      </c>
      <c r="BE19" s="132">
        <f>+BE12-SUM(BE13:BE18)</f>
        <v>345226</v>
      </c>
      <c r="BF19" s="131">
        <f t="shared" si="24"/>
        <v>0.10180737695761932</v>
      </c>
      <c r="BG19" s="132">
        <f>+BG12-SUM(BG13:BG18)</f>
        <v>343713</v>
      </c>
      <c r="BH19" s="131">
        <f t="shared" ref="BH19" si="65">IFERROR(IF((ABS((BG19/$BB19)-1))&lt;100%,(BG19/$BB19)-1,"N/A"),"N/A")</f>
        <v>9.6978555949535084E-2</v>
      </c>
      <c r="BI19" s="132">
        <f>+BI12-SUM(BI13:BI18)</f>
        <v>351417</v>
      </c>
      <c r="BJ19" s="131">
        <f t="shared" ref="BJ19" si="66">IFERROR(IF((ABS((BI19/$BB19)-1))&lt;100%,(BI19/$BB19)-1,"N/A"),"N/A")</f>
        <v>0.12156628697814109</v>
      </c>
      <c r="BL19" s="130">
        <f>+BL12-SUM(BL13:BL18)</f>
        <v>351417</v>
      </c>
      <c r="BM19" s="132">
        <f>+BM12-SUM(BM13:BM18)</f>
        <v>315107</v>
      </c>
      <c r="BN19" s="450">
        <f t="shared" si="27"/>
        <v>-0.10332454036088179</v>
      </c>
      <c r="BO19" s="132">
        <f>+BO12-SUM(BO13:BO18)</f>
        <v>332566</v>
      </c>
      <c r="BP19" s="450">
        <f t="shared" si="27"/>
        <v>-5.3642823198649991E-2</v>
      </c>
      <c r="BQ19" s="132">
        <f>+BQ12-SUM(BQ13:BQ18)</f>
        <v>328126</v>
      </c>
      <c r="BR19" s="450">
        <f t="shared" ref="BR19:BT19" si="67">IFERROR(IF((ABS((BQ19/$BL19)-1))&lt;100%,(BQ19/$BL19)-1,"N/A"),"N/A")</f>
        <v>-6.6277385556191115E-2</v>
      </c>
      <c r="BS19" s="132">
        <f>+BS12-SUM(BS13:BS18)</f>
        <v>332779</v>
      </c>
      <c r="BT19" s="450">
        <f t="shared" si="67"/>
        <v>-5.3036705680146401E-2</v>
      </c>
      <c r="BV19" s="130">
        <f>+BV12-SUM(BV13:BV18)</f>
        <v>332779</v>
      </c>
      <c r="BW19" s="132">
        <f>+BW12-SUM(BW13:BW18)</f>
        <v>232857</v>
      </c>
      <c r="BX19" s="450">
        <f t="shared" si="0"/>
        <v>-0.30026534126251958</v>
      </c>
      <c r="BY19" s="132">
        <f>+BY12-SUM(BY13:BY18)</f>
        <v>238386</v>
      </c>
      <c r="BZ19" s="450">
        <f t="shared" si="1"/>
        <v>-0.28365071113261353</v>
      </c>
      <c r="CA19" s="132" t="e">
        <f>+CA12-SUM(CA13:CA18)</f>
        <v>#N/A</v>
      </c>
      <c r="CB19" s="450" t="str">
        <f t="shared" si="2"/>
        <v>N/A</v>
      </c>
      <c r="CC19" s="132" t="e">
        <f>+CC12-SUM(CC13:CC18)</f>
        <v>#N/A</v>
      </c>
      <c r="CD19" s="450" t="str">
        <f t="shared" si="3"/>
        <v>N/A</v>
      </c>
    </row>
    <row r="20" spans="1:82">
      <c r="A20" s="113" t="s">
        <v>306</v>
      </c>
      <c r="B20" s="440" t="s">
        <v>41</v>
      </c>
      <c r="C20" s="440" t="s">
        <v>87</v>
      </c>
      <c r="D20" s="123"/>
      <c r="E20" s="123"/>
      <c r="F20" s="124" t="str">
        <f t="shared" si="4"/>
        <v/>
      </c>
      <c r="G20" s="123"/>
      <c r="H20" s="124" t="str">
        <f t="shared" si="5"/>
        <v/>
      </c>
      <c r="I20" s="123"/>
      <c r="J20" s="124" t="str">
        <f t="shared" si="6"/>
        <v/>
      </c>
      <c r="K20" s="123">
        <v>7656936</v>
      </c>
      <c r="L20" s="124" t="str">
        <f t="shared" si="7"/>
        <v>N/A</v>
      </c>
      <c r="M20" s="124"/>
      <c r="N20" s="123">
        <v>7656936</v>
      </c>
      <c r="O20" s="123">
        <v>7674631</v>
      </c>
      <c r="P20" s="124">
        <f t="shared" si="8"/>
        <v>2.3109766099651541E-3</v>
      </c>
      <c r="Q20" s="123">
        <v>7419636</v>
      </c>
      <c r="R20" s="124">
        <f t="shared" si="9"/>
        <v>-3.0991508875090501E-2</v>
      </c>
      <c r="S20" s="123">
        <v>7269956</v>
      </c>
      <c r="T20" s="124">
        <f t="shared" si="10"/>
        <v>-5.053979816469667E-2</v>
      </c>
      <c r="U20" s="123">
        <v>7728421</v>
      </c>
      <c r="V20" s="124">
        <f t="shared" si="11"/>
        <v>9.3359798227385937E-3</v>
      </c>
      <c r="W20" s="187"/>
      <c r="X20" s="123">
        <v>7728421</v>
      </c>
      <c r="Y20" s="123">
        <v>7326668</v>
      </c>
      <c r="Z20" s="124">
        <f t="shared" si="12"/>
        <v>-5.1983839907272178E-2</v>
      </c>
      <c r="AA20" s="123">
        <v>7595894</v>
      </c>
      <c r="AB20" s="124">
        <f t="shared" si="13"/>
        <v>-1.7148004747670975E-2</v>
      </c>
      <c r="AC20" s="123">
        <v>7412711</v>
      </c>
      <c r="AD20" s="124">
        <f t="shared" si="14"/>
        <v>-4.0850517848341816E-2</v>
      </c>
      <c r="AE20" s="123">
        <v>8123134</v>
      </c>
      <c r="AF20" s="124">
        <f t="shared" si="15"/>
        <v>5.1072916446968986E-2</v>
      </c>
      <c r="AG20" s="124"/>
      <c r="AH20" s="123">
        <v>8123134</v>
      </c>
      <c r="AI20" s="123">
        <v>7286932</v>
      </c>
      <c r="AJ20" s="124">
        <f t="shared" si="16"/>
        <v>-0.10294081077574246</v>
      </c>
      <c r="AK20" s="123">
        <v>7517507</v>
      </c>
      <c r="AL20" s="124">
        <f t="shared" si="17"/>
        <v>-7.4555830298995485E-2</v>
      </c>
      <c r="AM20" s="123">
        <v>6676841</v>
      </c>
      <c r="AN20" s="124">
        <f t="shared" si="18"/>
        <v>-0.17804618266792105</v>
      </c>
      <c r="AO20" s="123">
        <v>9520410</v>
      </c>
      <c r="AP20" s="124">
        <f t="shared" si="19"/>
        <v>0.17201193529492431</v>
      </c>
      <c r="AQ20" s="124"/>
      <c r="AR20" s="123">
        <v>9520410</v>
      </c>
      <c r="AS20" s="125">
        <v>8281575</v>
      </c>
      <c r="AT20" s="124">
        <f t="shared" si="20"/>
        <v>-0.13012412280563546</v>
      </c>
      <c r="AU20" s="125" t="e">
        <v>#VALUE!</v>
      </c>
      <c r="AV20" s="124" t="str">
        <f t="shared" si="21"/>
        <v>N/A</v>
      </c>
      <c r="AW20" s="125">
        <v>8772932</v>
      </c>
      <c r="AX20" s="124">
        <f t="shared" si="22"/>
        <v>-7.8513215292198568E-2</v>
      </c>
      <c r="AY20" s="125">
        <v>6322685</v>
      </c>
      <c r="AZ20" s="124">
        <f t="shared" si="23"/>
        <v>-0.33588101772927847</v>
      </c>
      <c r="BA20" s="124"/>
      <c r="BB20" s="123">
        <v>6322685</v>
      </c>
      <c r="BC20" s="125">
        <v>7033758</v>
      </c>
      <c r="BD20" s="124">
        <f t="shared" si="24"/>
        <v>0.11246377132499874</v>
      </c>
      <c r="BE20" s="125">
        <v>7357483</v>
      </c>
      <c r="BF20" s="124">
        <f t="shared" si="24"/>
        <v>0.16366432931578911</v>
      </c>
      <c r="BG20" s="125">
        <v>6423178</v>
      </c>
      <c r="BH20" s="124">
        <f t="shared" ref="BH20" si="68">IFERROR(IF((ABS((BG20/$BB20)-1))&lt;100%,(BG20/$BB20)-1,"N/A"),"N/A")</f>
        <v>1.5894038687677803E-2</v>
      </c>
      <c r="BI20" s="125">
        <v>7264217</v>
      </c>
      <c r="BJ20" s="124">
        <f t="shared" ref="BJ20" si="69">IFERROR(IF((ABS((BI20/$BB20)-1))&lt;100%,(BI20/$BB20)-1,"N/A"),"N/A")</f>
        <v>0.14891331768070049</v>
      </c>
      <c r="BL20" s="438">
        <v>7264217</v>
      </c>
      <c r="BM20" s="442">
        <v>6021557</v>
      </c>
      <c r="BN20" s="439">
        <f t="shared" si="27"/>
        <v>-0.17106592493038131</v>
      </c>
      <c r="BO20" s="442">
        <v>6471451</v>
      </c>
      <c r="BP20" s="439">
        <f t="shared" si="27"/>
        <v>-0.10913302837731853</v>
      </c>
      <c r="BQ20" s="442">
        <v>6012577</v>
      </c>
      <c r="BR20" s="439">
        <f t="shared" ref="BR20:BT20" si="70">IFERROR(IF((ABS((BQ20/$BL20)-1))&lt;100%,(BQ20/$BL20)-1,"N/A"),"N/A")</f>
        <v>-0.17230212148122781</v>
      </c>
      <c r="BS20" s="442">
        <v>7541065</v>
      </c>
      <c r="BT20" s="439">
        <f t="shared" si="70"/>
        <v>3.8111196292731853E-2</v>
      </c>
      <c r="BV20" s="438">
        <v>7541065</v>
      </c>
      <c r="BW20" s="442">
        <v>6522796</v>
      </c>
      <c r="BX20" s="439">
        <f t="shared" si="0"/>
        <v>-0.13502986647111515</v>
      </c>
      <c r="BY20" s="442">
        <v>7085856</v>
      </c>
      <c r="BZ20" s="439">
        <f t="shared" si="1"/>
        <v>-6.0364020201390645E-2</v>
      </c>
      <c r="CA20" s="442" t="e">
        <v>#N/A</v>
      </c>
      <c r="CB20" s="439" t="str">
        <f t="shared" si="2"/>
        <v>N/A</v>
      </c>
      <c r="CC20" s="442" t="e">
        <v>#N/A</v>
      </c>
      <c r="CD20" s="439" t="str">
        <f t="shared" si="3"/>
        <v>N/A</v>
      </c>
    </row>
    <row r="21" spans="1:82">
      <c r="A21" s="113" t="s">
        <v>307</v>
      </c>
      <c r="B21" s="189" t="s">
        <v>44</v>
      </c>
      <c r="C21" s="189" t="s">
        <v>45</v>
      </c>
      <c r="D21" s="126"/>
      <c r="E21" s="126"/>
      <c r="F21" s="127" t="str">
        <f t="shared" si="4"/>
        <v/>
      </c>
      <c r="G21" s="126"/>
      <c r="H21" s="127" t="str">
        <f t="shared" si="5"/>
        <v/>
      </c>
      <c r="I21" s="126"/>
      <c r="J21" s="127" t="str">
        <f t="shared" si="6"/>
        <v/>
      </c>
      <c r="K21" s="126">
        <v>3464148</v>
      </c>
      <c r="L21" s="127" t="str">
        <f t="shared" si="7"/>
        <v>N/A</v>
      </c>
      <c r="M21" s="127"/>
      <c r="N21" s="126">
        <v>3464148</v>
      </c>
      <c r="O21" s="126">
        <v>3815366</v>
      </c>
      <c r="P21" s="127">
        <f t="shared" si="8"/>
        <v>0.10138654584042017</v>
      </c>
      <c r="Q21" s="126">
        <v>3593525</v>
      </c>
      <c r="R21" s="127">
        <f t="shared" si="9"/>
        <v>3.7347422800642516E-2</v>
      </c>
      <c r="S21" s="126">
        <v>3505405</v>
      </c>
      <c r="T21" s="127">
        <f t="shared" si="10"/>
        <v>1.1909710555091824E-2</v>
      </c>
      <c r="U21" s="126">
        <v>3930675</v>
      </c>
      <c r="V21" s="127">
        <f t="shared" si="11"/>
        <v>0.13467294122537488</v>
      </c>
      <c r="W21" s="190"/>
      <c r="X21" s="126">
        <v>3930675</v>
      </c>
      <c r="Y21" s="126">
        <v>3619653</v>
      </c>
      <c r="Z21" s="127">
        <f t="shared" si="12"/>
        <v>-7.9126867522753774E-2</v>
      </c>
      <c r="AA21" s="126">
        <v>3909989</v>
      </c>
      <c r="AB21" s="127">
        <f t="shared" si="13"/>
        <v>-5.2627093310945172E-3</v>
      </c>
      <c r="AC21" s="126">
        <v>3860183</v>
      </c>
      <c r="AD21" s="127">
        <f t="shared" si="14"/>
        <v>-1.7933815438824108E-2</v>
      </c>
      <c r="AE21" s="126">
        <v>4658010</v>
      </c>
      <c r="AF21" s="127">
        <f t="shared" si="15"/>
        <v>0.18504073727794834</v>
      </c>
      <c r="AG21" s="127"/>
      <c r="AH21" s="126">
        <v>4658010</v>
      </c>
      <c r="AI21" s="126">
        <v>4051862</v>
      </c>
      <c r="AJ21" s="127">
        <f t="shared" si="16"/>
        <v>-0.13013024875429635</v>
      </c>
      <c r="AK21" s="126">
        <v>4512687</v>
      </c>
      <c r="AL21" s="127">
        <f t="shared" si="17"/>
        <v>-3.1198516104516738E-2</v>
      </c>
      <c r="AM21" s="126">
        <v>3759042</v>
      </c>
      <c r="AN21" s="127">
        <f t="shared" si="18"/>
        <v>-0.19299400387719223</v>
      </c>
      <c r="AO21" s="126">
        <v>5286047</v>
      </c>
      <c r="AP21" s="127">
        <f t="shared" si="19"/>
        <v>0.13482946580191979</v>
      </c>
      <c r="AQ21" s="127"/>
      <c r="AR21" s="126">
        <v>5286047</v>
      </c>
      <c r="AS21" s="128">
        <v>4142636</v>
      </c>
      <c r="AT21" s="127">
        <f t="shared" si="20"/>
        <v>-0.21630738432707841</v>
      </c>
      <c r="AU21" s="128" t="e">
        <v>#VALUE!</v>
      </c>
      <c r="AV21" s="127" t="str">
        <f t="shared" si="21"/>
        <v>N/A</v>
      </c>
      <c r="AW21" s="128">
        <v>4647747</v>
      </c>
      <c r="AX21" s="127">
        <f t="shared" si="22"/>
        <v>-0.12075185861949389</v>
      </c>
      <c r="AY21" s="128">
        <v>4847078</v>
      </c>
      <c r="AZ21" s="127">
        <f t="shared" si="23"/>
        <v>-8.3042961971393714E-2</v>
      </c>
      <c r="BA21" s="127"/>
      <c r="BB21" s="126">
        <v>4847078</v>
      </c>
      <c r="BC21" s="128">
        <v>5294777</v>
      </c>
      <c r="BD21" s="127">
        <f t="shared" si="24"/>
        <v>9.2364719527930017E-2</v>
      </c>
      <c r="BE21" s="128">
        <v>4620988</v>
      </c>
      <c r="BF21" s="127">
        <f t="shared" si="24"/>
        <v>-4.6644597012880706E-2</v>
      </c>
      <c r="BG21" s="128">
        <v>4158067</v>
      </c>
      <c r="BH21" s="127">
        <f t="shared" ref="BH21" si="71">IFERROR(IF((ABS((BG21/$BB21)-1))&lt;100%,(BG21/$BB21)-1,"N/A"),"N/A")</f>
        <v>-0.14214976528126844</v>
      </c>
      <c r="BI21" s="128">
        <v>5310807</v>
      </c>
      <c r="BJ21" s="127">
        <f t="shared" ref="BJ21" si="72">IFERROR(IF((ABS((BI21/$BB21)-1))&lt;100%,(BI21/$BB21)-1,"N/A"),"N/A")</f>
        <v>9.5671866638003422E-2</v>
      </c>
      <c r="BL21" s="126">
        <v>5310807</v>
      </c>
      <c r="BM21" s="128">
        <v>3502839</v>
      </c>
      <c r="BN21" s="451">
        <f t="shared" si="27"/>
        <v>-0.34043187786714901</v>
      </c>
      <c r="BO21" s="128">
        <v>4002362</v>
      </c>
      <c r="BP21" s="451">
        <f t="shared" si="27"/>
        <v>-0.24637404447196065</v>
      </c>
      <c r="BQ21" s="128">
        <v>3619324</v>
      </c>
      <c r="BR21" s="451">
        <f t="shared" ref="BR21:BT21" si="73">IFERROR(IF((ABS((BQ21/$BL21)-1))&lt;100%,(BQ21/$BL21)-1,"N/A"),"N/A")</f>
        <v>-0.31849829978758404</v>
      </c>
      <c r="BS21" s="128">
        <v>5137135</v>
      </c>
      <c r="BT21" s="451">
        <f t="shared" si="73"/>
        <v>-3.2701621429662153E-2</v>
      </c>
      <c r="BV21" s="126">
        <v>5137135</v>
      </c>
      <c r="BW21" s="128">
        <v>4075080</v>
      </c>
      <c r="BX21" s="451">
        <f t="shared" si="0"/>
        <v>-0.20674072221189432</v>
      </c>
      <c r="BY21" s="128">
        <v>4757782</v>
      </c>
      <c r="BZ21" s="451">
        <f t="shared" si="1"/>
        <v>-7.3845246426266775E-2</v>
      </c>
      <c r="CA21" s="128" t="e">
        <v>#N/A</v>
      </c>
      <c r="CB21" s="451" t="str">
        <f t="shared" si="2"/>
        <v>N/A</v>
      </c>
      <c r="CC21" s="128" t="e">
        <v>#N/A</v>
      </c>
      <c r="CD21" s="451" t="str">
        <f t="shared" si="3"/>
        <v>N/A</v>
      </c>
    </row>
    <row r="22" spans="1:82">
      <c r="A22" s="113" t="s">
        <v>288</v>
      </c>
      <c r="B22" s="44" t="s">
        <v>48</v>
      </c>
      <c r="C22" s="44" t="s">
        <v>49</v>
      </c>
      <c r="D22" s="130"/>
      <c r="E22" s="130"/>
      <c r="F22" s="131" t="str">
        <f t="shared" si="4"/>
        <v/>
      </c>
      <c r="G22" s="130"/>
      <c r="H22" s="131" t="str">
        <f t="shared" si="5"/>
        <v/>
      </c>
      <c r="I22" s="130"/>
      <c r="J22" s="131" t="str">
        <f t="shared" si="6"/>
        <v/>
      </c>
      <c r="K22" s="130">
        <v>2504879</v>
      </c>
      <c r="L22" s="131" t="str">
        <f t="shared" si="7"/>
        <v>N/A</v>
      </c>
      <c r="M22" s="131"/>
      <c r="N22" s="130">
        <v>2504879</v>
      </c>
      <c r="O22" s="130">
        <v>2968222</v>
      </c>
      <c r="P22" s="131">
        <f t="shared" si="8"/>
        <v>0.18497620044720731</v>
      </c>
      <c r="Q22" s="130">
        <v>2123152</v>
      </c>
      <c r="R22" s="131">
        <f t="shared" si="9"/>
        <v>-0.1523933890619068</v>
      </c>
      <c r="S22" s="130">
        <v>2061049</v>
      </c>
      <c r="T22" s="131">
        <f t="shared" si="10"/>
        <v>-0.17718620340543401</v>
      </c>
      <c r="U22" s="130">
        <v>2968282</v>
      </c>
      <c r="V22" s="131">
        <f t="shared" si="11"/>
        <v>0.18500015370003897</v>
      </c>
      <c r="W22" s="193"/>
      <c r="X22" s="130">
        <v>2968282</v>
      </c>
      <c r="Y22" s="130">
        <v>2001395</v>
      </c>
      <c r="Z22" s="131">
        <f t="shared" si="12"/>
        <v>-0.32573960290834902</v>
      </c>
      <c r="AA22" s="130">
        <v>2430372</v>
      </c>
      <c r="AB22" s="131">
        <f t="shared" si="13"/>
        <v>-0.18121930463480218</v>
      </c>
      <c r="AC22" s="130">
        <v>2174522</v>
      </c>
      <c r="AD22" s="131">
        <f t="shared" si="14"/>
        <v>-0.26741394517097772</v>
      </c>
      <c r="AE22" s="130" t="e">
        <v>#VALUE!</v>
      </c>
      <c r="AF22" s="131" t="str">
        <f t="shared" si="15"/>
        <v>N/A</v>
      </c>
      <c r="AG22" s="131"/>
      <c r="AH22" s="130" t="e">
        <v>#VALUE!</v>
      </c>
      <c r="AI22" s="130">
        <v>2225745</v>
      </c>
      <c r="AJ22" s="131" t="str">
        <f t="shared" si="16"/>
        <v>N/A</v>
      </c>
      <c r="AK22" s="130">
        <v>2527959</v>
      </c>
      <c r="AL22" s="131" t="str">
        <f t="shared" si="17"/>
        <v>N/A</v>
      </c>
      <c r="AM22" s="130">
        <v>2327495</v>
      </c>
      <c r="AN22" s="131" t="str">
        <f t="shared" si="18"/>
        <v>N/A</v>
      </c>
      <c r="AO22" s="130">
        <v>3567527</v>
      </c>
      <c r="AP22" s="131" t="str">
        <f t="shared" si="19"/>
        <v>N/A</v>
      </c>
      <c r="AQ22" s="131"/>
      <c r="AR22" s="130">
        <v>3567527</v>
      </c>
      <c r="AS22" s="132">
        <v>2354170</v>
      </c>
      <c r="AT22" s="131">
        <f t="shared" si="20"/>
        <v>-0.34011151141953511</v>
      </c>
      <c r="AU22" s="132">
        <v>2878829</v>
      </c>
      <c r="AV22" s="131">
        <f t="shared" si="21"/>
        <v>-0.19304633153442141</v>
      </c>
      <c r="AW22" s="132">
        <v>2727167</v>
      </c>
      <c r="AX22" s="131">
        <f t="shared" si="22"/>
        <v>-0.23555813312695317</v>
      </c>
      <c r="AY22" s="132">
        <v>3901549</v>
      </c>
      <c r="AZ22" s="131">
        <f t="shared" si="23"/>
        <v>9.3628443456770016E-2</v>
      </c>
      <c r="BA22" s="131"/>
      <c r="BB22" s="130">
        <v>3901549</v>
      </c>
      <c r="BC22" s="132">
        <v>2740204</v>
      </c>
      <c r="BD22" s="131">
        <f t="shared" si="24"/>
        <v>-0.29766254377428047</v>
      </c>
      <c r="BE22" s="132">
        <v>2870218</v>
      </c>
      <c r="BF22" s="131">
        <f t="shared" si="24"/>
        <v>-0.26433885618250597</v>
      </c>
      <c r="BG22" s="132">
        <v>2558390</v>
      </c>
      <c r="BH22" s="131">
        <f t="shared" ref="BH22" si="74">IFERROR(IF((ABS((BG22/$BB22)-1))&lt;100%,(BG22/$BB22)-1,"N/A"),"N/A")</f>
        <v>-0.3442630093842215</v>
      </c>
      <c r="BI22" s="132">
        <v>3931085</v>
      </c>
      <c r="BJ22" s="131">
        <f t="shared" ref="BJ22" si="75">IFERROR(IF((ABS((BI22/$BB22)-1))&lt;100%,(BI22/$BB22)-1,"N/A"),"N/A")</f>
        <v>7.5703265549145193E-3</v>
      </c>
      <c r="BL22" s="130">
        <v>3931085</v>
      </c>
      <c r="BM22" s="132">
        <v>2573342</v>
      </c>
      <c r="BN22" s="450">
        <f t="shared" si="27"/>
        <v>-0.34538632464065266</v>
      </c>
      <c r="BO22" s="132">
        <v>2950187</v>
      </c>
      <c r="BP22" s="450">
        <f t="shared" si="27"/>
        <v>-0.24952347761495874</v>
      </c>
      <c r="BQ22" s="132">
        <v>2637846</v>
      </c>
      <c r="BR22" s="450">
        <f t="shared" ref="BR22:BT22" si="76">IFERROR(IF((ABS((BQ22/$BL22)-1))&lt;100%,(BQ22/$BL22)-1,"N/A"),"N/A")</f>
        <v>-0.32897762322615764</v>
      </c>
      <c r="BS22" s="132">
        <v>4249804</v>
      </c>
      <c r="BT22" s="450">
        <f t="shared" si="76"/>
        <v>8.1076598445467329E-2</v>
      </c>
      <c r="BV22" s="130">
        <v>4249804</v>
      </c>
      <c r="BW22" s="132">
        <v>3034540</v>
      </c>
      <c r="BX22" s="450">
        <f t="shared" si="0"/>
        <v>-0.28595765828259379</v>
      </c>
      <c r="BY22" s="132">
        <v>3462036</v>
      </c>
      <c r="BZ22" s="450">
        <f t="shared" si="1"/>
        <v>-0.18536572510167526</v>
      </c>
      <c r="CA22" s="132" t="e">
        <v>#N/A</v>
      </c>
      <c r="CB22" s="450" t="str">
        <f t="shared" si="2"/>
        <v>N/A</v>
      </c>
      <c r="CC22" s="132" t="e">
        <v>#N/A</v>
      </c>
      <c r="CD22" s="450" t="str">
        <f t="shared" si="3"/>
        <v>N/A</v>
      </c>
    </row>
    <row r="23" spans="1:82">
      <c r="A23" s="113" t="s">
        <v>289</v>
      </c>
      <c r="B23" s="44" t="s">
        <v>52</v>
      </c>
      <c r="C23" s="44" t="s">
        <v>218</v>
      </c>
      <c r="D23" s="130"/>
      <c r="E23" s="130"/>
      <c r="F23" s="55" t="str">
        <f t="shared" si="4"/>
        <v/>
      </c>
      <c r="G23" s="130"/>
      <c r="H23" s="55" t="str">
        <f t="shared" si="5"/>
        <v/>
      </c>
      <c r="I23" s="130"/>
      <c r="J23" s="55" t="str">
        <f t="shared" si="6"/>
        <v/>
      </c>
      <c r="K23" s="130">
        <v>0</v>
      </c>
      <c r="L23" s="55" t="str">
        <f t="shared" si="7"/>
        <v>N/A</v>
      </c>
      <c r="M23" s="55"/>
      <c r="N23" s="130">
        <v>0</v>
      </c>
      <c r="O23" s="130">
        <v>0</v>
      </c>
      <c r="P23" s="55" t="str">
        <f t="shared" si="8"/>
        <v>N/A</v>
      </c>
      <c r="Q23" s="130">
        <v>0</v>
      </c>
      <c r="R23" s="55" t="str">
        <f t="shared" si="9"/>
        <v>N/A</v>
      </c>
      <c r="S23" s="130">
        <v>0</v>
      </c>
      <c r="T23" s="55" t="str">
        <f t="shared" si="10"/>
        <v>N/A</v>
      </c>
      <c r="U23" s="130">
        <v>0</v>
      </c>
      <c r="V23" s="55" t="str">
        <f t="shared" si="11"/>
        <v>N/A</v>
      </c>
      <c r="W23" s="194"/>
      <c r="X23" s="130">
        <v>0</v>
      </c>
      <c r="Y23" s="130">
        <v>0</v>
      </c>
      <c r="Z23" s="55" t="str">
        <f t="shared" si="12"/>
        <v>N/A</v>
      </c>
      <c r="AA23" s="130">
        <v>0</v>
      </c>
      <c r="AB23" s="55" t="str">
        <f t="shared" si="13"/>
        <v>N/A</v>
      </c>
      <c r="AC23" s="130">
        <v>0</v>
      </c>
      <c r="AD23" s="55" t="str">
        <f t="shared" si="14"/>
        <v>N/A</v>
      </c>
      <c r="AE23" s="130">
        <v>0</v>
      </c>
      <c r="AF23" s="55" t="str">
        <f t="shared" si="15"/>
        <v>N/A</v>
      </c>
      <c r="AG23" s="55"/>
      <c r="AH23" s="130">
        <v>0</v>
      </c>
      <c r="AI23" s="130">
        <v>0</v>
      </c>
      <c r="AJ23" s="55" t="str">
        <f t="shared" si="16"/>
        <v>N/A</v>
      </c>
      <c r="AK23" s="130">
        <v>0</v>
      </c>
      <c r="AL23" s="55" t="str">
        <f t="shared" si="17"/>
        <v>N/A</v>
      </c>
      <c r="AM23" s="130">
        <v>0</v>
      </c>
      <c r="AN23" s="55" t="str">
        <f t="shared" si="18"/>
        <v>N/A</v>
      </c>
      <c r="AO23" s="130">
        <v>179392</v>
      </c>
      <c r="AP23" s="55" t="str">
        <f t="shared" si="19"/>
        <v>N/A</v>
      </c>
      <c r="AQ23" s="131"/>
      <c r="AR23" s="130">
        <v>179392</v>
      </c>
      <c r="AS23" s="132">
        <v>181525</v>
      </c>
      <c r="AT23" s="55">
        <f t="shared" si="20"/>
        <v>1.1890162326079201E-2</v>
      </c>
      <c r="AU23" s="132">
        <v>180363</v>
      </c>
      <c r="AV23" s="55">
        <f t="shared" si="21"/>
        <v>5.4127274348911847E-3</v>
      </c>
      <c r="AW23" s="132">
        <v>192878</v>
      </c>
      <c r="AX23" s="55">
        <f t="shared" si="22"/>
        <v>7.5176150552978882E-2</v>
      </c>
      <c r="AY23" s="132">
        <v>224492</v>
      </c>
      <c r="AZ23" s="55">
        <f t="shared" si="23"/>
        <v>0.25140474491616116</v>
      </c>
      <c r="BA23" s="131"/>
      <c r="BB23" s="130">
        <v>224492</v>
      </c>
      <c r="BC23" s="132">
        <v>213784</v>
      </c>
      <c r="BD23" s="55">
        <f t="shared" si="24"/>
        <v>-4.769880441173846E-2</v>
      </c>
      <c r="BE23" s="132">
        <v>164531</v>
      </c>
      <c r="BF23" s="55">
        <f t="shared" si="24"/>
        <v>-0.2670963775992018</v>
      </c>
      <c r="BG23" s="132">
        <v>202899</v>
      </c>
      <c r="BH23" s="55">
        <f t="shared" ref="BH23" si="77">IFERROR(IF((ABS((BG23/$BB23)-1))&lt;100%,(BG23/$BB23)-1,"N/A"),"N/A")</f>
        <v>-9.6186055627817457E-2</v>
      </c>
      <c r="BI23" s="132">
        <v>230240</v>
      </c>
      <c r="BJ23" s="55">
        <f t="shared" ref="BJ23" si="78">IFERROR(IF((ABS((BI23/$BB23)-1))&lt;100%,(BI23/$BB23)-1,"N/A"),"N/A")</f>
        <v>2.5604475883327593E-2</v>
      </c>
      <c r="BL23" s="130">
        <v>230240</v>
      </c>
      <c r="BM23" s="132">
        <v>231433</v>
      </c>
      <c r="BN23" s="56">
        <f t="shared" si="27"/>
        <v>5.1815496872829048E-3</v>
      </c>
      <c r="BO23" s="132">
        <v>229567</v>
      </c>
      <c r="BP23" s="56">
        <f t="shared" si="27"/>
        <v>-2.9230368311327082E-3</v>
      </c>
      <c r="BQ23" s="132">
        <v>230463</v>
      </c>
      <c r="BR23" s="56">
        <f t="shared" ref="BR23:BT23" si="79">IFERROR(IF((ABS((BQ23/$BL23)-1))&lt;100%,(BQ23/$BL23)-1,"N/A"),"N/A")</f>
        <v>9.6855455177213834E-4</v>
      </c>
      <c r="BS23" s="132">
        <v>239831</v>
      </c>
      <c r="BT23" s="56">
        <f t="shared" si="79"/>
        <v>4.1656532314106931E-2</v>
      </c>
      <c r="BV23" s="130">
        <v>239831</v>
      </c>
      <c r="BW23" s="132">
        <v>258843</v>
      </c>
      <c r="BX23" s="56">
        <f t="shared" si="0"/>
        <v>7.9272487710095874E-2</v>
      </c>
      <c r="BY23" s="132">
        <v>257350</v>
      </c>
      <c r="BZ23" s="56">
        <f t="shared" si="1"/>
        <v>7.3047270786512186E-2</v>
      </c>
      <c r="CA23" s="132" t="e">
        <v>#N/A</v>
      </c>
      <c r="CB23" s="56" t="str">
        <f t="shared" si="2"/>
        <v>N/A</v>
      </c>
      <c r="CC23" s="132" t="e">
        <v>#N/A</v>
      </c>
      <c r="CD23" s="56" t="str">
        <f t="shared" si="3"/>
        <v>N/A</v>
      </c>
    </row>
    <row r="24" spans="1:82">
      <c r="A24" s="113" t="s">
        <v>290</v>
      </c>
      <c r="B24" s="44" t="s">
        <v>55</v>
      </c>
      <c r="C24" s="44" t="s">
        <v>56</v>
      </c>
      <c r="D24" s="130"/>
      <c r="E24" s="130"/>
      <c r="F24" s="131" t="str">
        <f t="shared" si="4"/>
        <v/>
      </c>
      <c r="G24" s="130"/>
      <c r="H24" s="131" t="str">
        <f t="shared" si="5"/>
        <v/>
      </c>
      <c r="I24" s="130"/>
      <c r="J24" s="131" t="str">
        <f t="shared" si="6"/>
        <v/>
      </c>
      <c r="K24" s="130">
        <v>529710</v>
      </c>
      <c r="L24" s="131" t="str">
        <f t="shared" si="7"/>
        <v>N/A</v>
      </c>
      <c r="M24" s="131"/>
      <c r="N24" s="130">
        <v>529710</v>
      </c>
      <c r="O24" s="130">
        <v>469362</v>
      </c>
      <c r="P24" s="131">
        <f t="shared" si="8"/>
        <v>-0.11392648807838246</v>
      </c>
      <c r="Q24" s="130">
        <v>976229</v>
      </c>
      <c r="R24" s="131">
        <f t="shared" si="9"/>
        <v>0.84294991599176905</v>
      </c>
      <c r="S24" s="130">
        <v>1033355</v>
      </c>
      <c r="T24" s="131">
        <f t="shared" si="10"/>
        <v>0.95079383058654732</v>
      </c>
      <c r="U24" s="130">
        <v>469362</v>
      </c>
      <c r="V24" s="131">
        <f t="shared" si="11"/>
        <v>-0.11392648807838246</v>
      </c>
      <c r="W24" s="193"/>
      <c r="X24" s="130">
        <v>469362</v>
      </c>
      <c r="Y24" s="130">
        <v>1059417</v>
      </c>
      <c r="Z24" s="131" t="str">
        <f t="shared" si="12"/>
        <v>N/A</v>
      </c>
      <c r="AA24" s="130">
        <v>1029832</v>
      </c>
      <c r="AB24" s="131" t="str">
        <f t="shared" si="13"/>
        <v>N/A</v>
      </c>
      <c r="AC24" s="130">
        <v>1076826</v>
      </c>
      <c r="AD24" s="131" t="str">
        <f t="shared" si="14"/>
        <v>N/A</v>
      </c>
      <c r="AE24" s="130" t="e">
        <v>#VALUE!</v>
      </c>
      <c r="AF24" s="131" t="str">
        <f t="shared" si="15"/>
        <v>N/A</v>
      </c>
      <c r="AG24" s="131"/>
      <c r="AH24" s="130" t="e">
        <v>#VALUE!</v>
      </c>
      <c r="AI24" s="130">
        <v>1260239</v>
      </c>
      <c r="AJ24" s="131" t="str">
        <f t="shared" si="16"/>
        <v>N/A</v>
      </c>
      <c r="AK24" s="130">
        <v>1453129</v>
      </c>
      <c r="AL24" s="131" t="str">
        <f t="shared" si="17"/>
        <v>N/A</v>
      </c>
      <c r="AM24" s="130">
        <v>948533</v>
      </c>
      <c r="AN24" s="131" t="str">
        <f t="shared" si="18"/>
        <v>N/A</v>
      </c>
      <c r="AO24" s="130">
        <v>1042781</v>
      </c>
      <c r="AP24" s="131" t="str">
        <f t="shared" si="19"/>
        <v>N/A</v>
      </c>
      <c r="AQ24" s="131"/>
      <c r="AR24" s="130">
        <v>1042781</v>
      </c>
      <c r="AS24" s="132">
        <v>1098810</v>
      </c>
      <c r="AT24" s="131">
        <f t="shared" si="20"/>
        <v>5.3730361408579563E-2</v>
      </c>
      <c r="AU24" s="132">
        <v>1085828</v>
      </c>
      <c r="AV24" s="131">
        <f t="shared" si="21"/>
        <v>4.1280959280999507E-2</v>
      </c>
      <c r="AW24" s="132">
        <v>1304681</v>
      </c>
      <c r="AX24" s="131">
        <f t="shared" si="22"/>
        <v>0.25115532408051155</v>
      </c>
      <c r="AY24" s="132">
        <v>204705</v>
      </c>
      <c r="AZ24" s="131">
        <f t="shared" si="23"/>
        <v>-0.80369320116112586</v>
      </c>
      <c r="BA24" s="131"/>
      <c r="BB24" s="130">
        <v>204705</v>
      </c>
      <c r="BC24" s="132">
        <v>853728</v>
      </c>
      <c r="BD24" s="131" t="str">
        <f t="shared" si="24"/>
        <v>N/A</v>
      </c>
      <c r="BE24" s="132">
        <v>1191216</v>
      </c>
      <c r="BF24" s="131" t="str">
        <f t="shared" si="24"/>
        <v>N/A</v>
      </c>
      <c r="BG24" s="132">
        <v>1032059</v>
      </c>
      <c r="BH24" s="131" t="str">
        <f t="shared" ref="BH24" si="80">IFERROR(IF((ABS((BG24/$BB24)-1))&lt;100%,(BG24/$BB24)-1,"N/A"),"N/A")</f>
        <v>N/A</v>
      </c>
      <c r="BI24" s="132">
        <v>647934</v>
      </c>
      <c r="BJ24" s="131" t="str">
        <f t="shared" ref="BJ24" si="81">IFERROR(IF((ABS((BI24/$BB24)-1))&lt;100%,(BI24/$BB24)-1,"N/A"),"N/A")</f>
        <v>N/A</v>
      </c>
      <c r="BL24" s="130">
        <v>647934</v>
      </c>
      <c r="BM24" s="132">
        <v>183964</v>
      </c>
      <c r="BN24" s="450">
        <f t="shared" si="27"/>
        <v>-0.71607602008846583</v>
      </c>
      <c r="BO24" s="132">
        <v>386159</v>
      </c>
      <c r="BP24" s="450">
        <f t="shared" si="27"/>
        <v>-0.40401491509937737</v>
      </c>
      <c r="BQ24" s="132">
        <v>389448</v>
      </c>
      <c r="BR24" s="450">
        <f t="shared" ref="BR24:BT24" si="82">IFERROR(IF((ABS((BQ24/$BL24)-1))&lt;100%,(BQ24/$BL24)-1,"N/A"),"N/A")</f>
        <v>-0.39893878080174827</v>
      </c>
      <c r="BS24" s="132">
        <v>136184</v>
      </c>
      <c r="BT24" s="450">
        <f t="shared" si="82"/>
        <v>-0.78981809875697218</v>
      </c>
      <c r="BV24" s="130">
        <v>136184</v>
      </c>
      <c r="BW24" s="132">
        <v>383081</v>
      </c>
      <c r="BX24" s="450" t="str">
        <f t="shared" si="0"/>
        <v>N/A</v>
      </c>
      <c r="BY24" s="132">
        <v>629004</v>
      </c>
      <c r="BZ24" s="450" t="str">
        <f t="shared" si="1"/>
        <v>N/A</v>
      </c>
      <c r="CA24" s="132" t="e">
        <v>#N/A</v>
      </c>
      <c r="CB24" s="450" t="str">
        <f t="shared" si="2"/>
        <v>N/A</v>
      </c>
      <c r="CC24" s="132" t="e">
        <v>#N/A</v>
      </c>
      <c r="CD24" s="450" t="str">
        <f t="shared" si="3"/>
        <v>N/A</v>
      </c>
    </row>
    <row r="25" spans="1:82">
      <c r="A25" s="113" t="s">
        <v>59</v>
      </c>
      <c r="B25" s="44" t="s">
        <v>59</v>
      </c>
      <c r="C25" s="44" t="s">
        <v>60</v>
      </c>
      <c r="D25" s="130"/>
      <c r="E25" s="130"/>
      <c r="F25" s="131" t="str">
        <f t="shared" si="4"/>
        <v/>
      </c>
      <c r="G25" s="130"/>
      <c r="H25" s="131" t="str">
        <f t="shared" si="5"/>
        <v/>
      </c>
      <c r="I25" s="130"/>
      <c r="J25" s="131" t="str">
        <f t="shared" si="6"/>
        <v/>
      </c>
      <c r="K25" s="130">
        <v>48091</v>
      </c>
      <c r="L25" s="131" t="str">
        <f t="shared" si="7"/>
        <v>N/A</v>
      </c>
      <c r="M25" s="131"/>
      <c r="N25" s="130">
        <v>48091</v>
      </c>
      <c r="O25" s="130">
        <v>87457</v>
      </c>
      <c r="P25" s="131">
        <f t="shared" si="8"/>
        <v>0.81857312178993991</v>
      </c>
      <c r="Q25" s="130">
        <v>51205</v>
      </c>
      <c r="R25" s="131">
        <f t="shared" si="9"/>
        <v>6.4752240543968664E-2</v>
      </c>
      <c r="S25" s="130">
        <v>76481</v>
      </c>
      <c r="T25" s="131">
        <f t="shared" si="10"/>
        <v>0.59033914869726134</v>
      </c>
      <c r="U25" s="130">
        <v>87457</v>
      </c>
      <c r="V25" s="131">
        <f t="shared" si="11"/>
        <v>0.81857312178993991</v>
      </c>
      <c r="W25" s="193"/>
      <c r="X25" s="130">
        <v>87457</v>
      </c>
      <c r="Y25" s="130">
        <v>79272</v>
      </c>
      <c r="Z25" s="131">
        <f t="shared" si="12"/>
        <v>-9.3588849377408301E-2</v>
      </c>
      <c r="AA25" s="130">
        <v>33667</v>
      </c>
      <c r="AB25" s="131">
        <f t="shared" si="13"/>
        <v>-0.61504510788158751</v>
      </c>
      <c r="AC25" s="130">
        <v>77399</v>
      </c>
      <c r="AD25" s="131">
        <f t="shared" si="14"/>
        <v>-0.11500508821477984</v>
      </c>
      <c r="AE25" s="130" t="e">
        <v>#VALUE!</v>
      </c>
      <c r="AF25" s="131" t="str">
        <f t="shared" si="15"/>
        <v>N/A</v>
      </c>
      <c r="AG25" s="131"/>
      <c r="AH25" s="130" t="e">
        <v>#VALUE!</v>
      </c>
      <c r="AI25" s="130">
        <v>170226</v>
      </c>
      <c r="AJ25" s="131" t="str">
        <f t="shared" si="16"/>
        <v>N/A</v>
      </c>
      <c r="AK25" s="130">
        <v>91962</v>
      </c>
      <c r="AL25" s="131" t="str">
        <f t="shared" si="17"/>
        <v>N/A</v>
      </c>
      <c r="AM25" s="130">
        <v>96032</v>
      </c>
      <c r="AN25" s="131" t="str">
        <f t="shared" si="18"/>
        <v>N/A</v>
      </c>
      <c r="AO25" s="130">
        <v>111269</v>
      </c>
      <c r="AP25" s="131" t="str">
        <f t="shared" si="19"/>
        <v>N/A</v>
      </c>
      <c r="AQ25" s="131"/>
      <c r="AR25" s="130">
        <v>111269</v>
      </c>
      <c r="AS25" s="132">
        <v>105767</v>
      </c>
      <c r="AT25" s="131">
        <f t="shared" si="20"/>
        <v>-4.9447734768893414E-2</v>
      </c>
      <c r="AU25" s="132">
        <v>113247</v>
      </c>
      <c r="AV25" s="131">
        <f t="shared" si="21"/>
        <v>1.7776739253520857E-2</v>
      </c>
      <c r="AW25" s="132">
        <v>66845</v>
      </c>
      <c r="AX25" s="131">
        <f t="shared" si="22"/>
        <v>-0.39924866764327893</v>
      </c>
      <c r="AY25" s="132">
        <v>95437</v>
      </c>
      <c r="AZ25" s="131">
        <f t="shared" si="23"/>
        <v>-0.14228581186134504</v>
      </c>
      <c r="BA25" s="131"/>
      <c r="BB25" s="130">
        <v>95437</v>
      </c>
      <c r="BC25" s="132">
        <v>84481</v>
      </c>
      <c r="BD25" s="131">
        <f t="shared" si="24"/>
        <v>-0.11479824386768234</v>
      </c>
      <c r="BE25" s="132">
        <v>73305</v>
      </c>
      <c r="BF25" s="131">
        <f t="shared" si="24"/>
        <v>-0.23190167335519762</v>
      </c>
      <c r="BG25" s="132">
        <v>46611</v>
      </c>
      <c r="BH25" s="131">
        <f t="shared" ref="BH25" si="83">IFERROR(IF((ABS((BG25/$BB25)-1))&lt;100%,(BG25/$BB25)-1,"N/A"),"N/A")</f>
        <v>-0.51160451397256823</v>
      </c>
      <c r="BI25" s="132">
        <v>81366</v>
      </c>
      <c r="BJ25" s="131">
        <f t="shared" ref="BJ25" si="84">IFERROR(IF((ABS((BI25/$BB25)-1))&lt;100%,(BI25/$BB25)-1,"N/A"),"N/A")</f>
        <v>-0.14743757662122658</v>
      </c>
      <c r="BL25" s="130">
        <v>81366</v>
      </c>
      <c r="BM25" s="132">
        <v>44294</v>
      </c>
      <c r="BN25" s="450">
        <f t="shared" si="27"/>
        <v>-0.45562028365656415</v>
      </c>
      <c r="BO25" s="132">
        <v>48962</v>
      </c>
      <c r="BP25" s="450">
        <f t="shared" si="27"/>
        <v>-0.39824988324361532</v>
      </c>
      <c r="BQ25" s="132">
        <v>57928</v>
      </c>
      <c r="BR25" s="450">
        <f t="shared" ref="BR25:BT25" si="85">IFERROR(IF((ABS((BQ25/$BL25)-1))&lt;100%,(BQ25/$BL25)-1,"N/A"),"N/A")</f>
        <v>-0.28805643634933509</v>
      </c>
      <c r="BS25" s="132">
        <v>66817</v>
      </c>
      <c r="BT25" s="450">
        <f t="shared" si="85"/>
        <v>-0.17880933067866189</v>
      </c>
      <c r="BV25" s="130">
        <v>66817</v>
      </c>
      <c r="BW25" s="132">
        <v>75607</v>
      </c>
      <c r="BX25" s="450">
        <f t="shared" si="0"/>
        <v>0.13155334720205936</v>
      </c>
      <c r="BY25" s="132">
        <v>66525</v>
      </c>
      <c r="BZ25" s="450">
        <f t="shared" si="1"/>
        <v>-4.3701453222981801E-3</v>
      </c>
      <c r="CA25" s="132" t="e">
        <v>#N/A</v>
      </c>
      <c r="CB25" s="450" t="str">
        <f t="shared" si="2"/>
        <v>N/A</v>
      </c>
      <c r="CC25" s="132" t="e">
        <v>#N/A</v>
      </c>
      <c r="CD25" s="450" t="str">
        <f t="shared" si="3"/>
        <v>N/A</v>
      </c>
    </row>
    <row r="26" spans="1:82">
      <c r="A26" s="113" t="s">
        <v>63</v>
      </c>
      <c r="B26" s="44" t="s">
        <v>63</v>
      </c>
      <c r="C26" s="44" t="s">
        <v>64</v>
      </c>
      <c r="D26" s="130"/>
      <c r="E26" s="130"/>
      <c r="F26" s="131" t="str">
        <f t="shared" si="4"/>
        <v/>
      </c>
      <c r="G26" s="130"/>
      <c r="H26" s="131" t="str">
        <f t="shared" si="5"/>
        <v/>
      </c>
      <c r="I26" s="130"/>
      <c r="J26" s="131" t="str">
        <f t="shared" si="6"/>
        <v/>
      </c>
      <c r="K26" s="130">
        <v>48988</v>
      </c>
      <c r="L26" s="131" t="str">
        <f t="shared" si="7"/>
        <v>N/A</v>
      </c>
      <c r="M26" s="131"/>
      <c r="N26" s="130">
        <v>48988</v>
      </c>
      <c r="O26" s="130">
        <v>44302</v>
      </c>
      <c r="P26" s="131">
        <f t="shared" si="8"/>
        <v>-9.5656079039764808E-2</v>
      </c>
      <c r="Q26" s="130">
        <v>52818</v>
      </c>
      <c r="R26" s="131">
        <f t="shared" si="9"/>
        <v>7.8182412019270009E-2</v>
      </c>
      <c r="S26" s="130">
        <v>32506</v>
      </c>
      <c r="T26" s="131">
        <f t="shared" si="10"/>
        <v>-0.33644974279415363</v>
      </c>
      <c r="U26" s="130">
        <v>43920</v>
      </c>
      <c r="V26" s="131">
        <f t="shared" si="11"/>
        <v>-0.1034539070792847</v>
      </c>
      <c r="W26" s="193"/>
      <c r="X26" s="130">
        <v>43920</v>
      </c>
      <c r="Y26" s="130">
        <v>52363</v>
      </c>
      <c r="Z26" s="131">
        <f t="shared" si="12"/>
        <v>0.19223588342440801</v>
      </c>
      <c r="AA26" s="130">
        <v>38115</v>
      </c>
      <c r="AB26" s="131">
        <f t="shared" si="13"/>
        <v>-0.13217213114754101</v>
      </c>
      <c r="AC26" s="130">
        <v>29268</v>
      </c>
      <c r="AD26" s="131">
        <f t="shared" si="14"/>
        <v>-0.33360655737704914</v>
      </c>
      <c r="AE26" s="130" t="e">
        <v>#VALUE!</v>
      </c>
      <c r="AF26" s="131" t="str">
        <f t="shared" si="15"/>
        <v>N/A</v>
      </c>
      <c r="AG26" s="131"/>
      <c r="AH26" s="130" t="e">
        <v>#VALUE!</v>
      </c>
      <c r="AI26" s="130">
        <v>30106</v>
      </c>
      <c r="AJ26" s="131" t="str">
        <f t="shared" si="16"/>
        <v>N/A</v>
      </c>
      <c r="AK26" s="130">
        <v>27578</v>
      </c>
      <c r="AL26" s="131" t="str">
        <f t="shared" si="17"/>
        <v>N/A</v>
      </c>
      <c r="AM26" s="130">
        <v>30467</v>
      </c>
      <c r="AN26" s="131" t="str">
        <f t="shared" si="18"/>
        <v>N/A</v>
      </c>
      <c r="AO26" s="130">
        <v>50458</v>
      </c>
      <c r="AP26" s="131" t="str">
        <f t="shared" si="19"/>
        <v>N/A</v>
      </c>
      <c r="AQ26" s="131"/>
      <c r="AR26" s="130">
        <v>50458</v>
      </c>
      <c r="AS26" s="132">
        <v>40208</v>
      </c>
      <c r="AT26" s="131">
        <f t="shared" si="20"/>
        <v>-0.20313924452019505</v>
      </c>
      <c r="AU26" s="132">
        <v>31347</v>
      </c>
      <c r="AV26" s="131">
        <f t="shared" si="21"/>
        <v>-0.37875064410004355</v>
      </c>
      <c r="AW26" s="132">
        <v>41898</v>
      </c>
      <c r="AX26" s="131">
        <f t="shared" si="22"/>
        <v>-0.16964604225296287</v>
      </c>
      <c r="AY26" s="132">
        <v>66270</v>
      </c>
      <c r="AZ26" s="131">
        <f t="shared" si="23"/>
        <v>0.31336953505886078</v>
      </c>
      <c r="BA26" s="131"/>
      <c r="BB26" s="130">
        <v>66270</v>
      </c>
      <c r="BC26" s="132">
        <v>48142</v>
      </c>
      <c r="BD26" s="131">
        <f t="shared" si="24"/>
        <v>-0.27354760826920177</v>
      </c>
      <c r="BE26" s="132">
        <v>35162</v>
      </c>
      <c r="BF26" s="131">
        <f t="shared" si="24"/>
        <v>-0.46941300739399427</v>
      </c>
      <c r="BG26" s="132">
        <v>45427</v>
      </c>
      <c r="BH26" s="131">
        <f t="shared" ref="BH26" si="86">IFERROR(IF((ABS((BG26/$BB26)-1))&lt;100%,(BG26/$BB26)-1,"N/A"),"N/A")</f>
        <v>-0.31451637241587449</v>
      </c>
      <c r="BI26" s="132">
        <v>68274</v>
      </c>
      <c r="BJ26" s="131">
        <f t="shared" ref="BJ26" si="87">IFERROR(IF((ABS((BI26/$BB26)-1))&lt;100%,(BI26/$BB26)-1,"N/A"),"N/A")</f>
        <v>3.0239927569035707E-2</v>
      </c>
      <c r="BL26" s="130">
        <v>68274</v>
      </c>
      <c r="BM26" s="132">
        <v>65485</v>
      </c>
      <c r="BN26" s="450">
        <f t="shared" si="27"/>
        <v>-4.0850103992735143E-2</v>
      </c>
      <c r="BO26" s="132">
        <v>49313</v>
      </c>
      <c r="BP26" s="450">
        <f t="shared" si="27"/>
        <v>-0.27771919032135217</v>
      </c>
      <c r="BQ26" s="132">
        <v>49200</v>
      </c>
      <c r="BR26" s="450">
        <f t="shared" ref="BR26:BT26" si="88">IFERROR(IF((ABS((BQ26/$BL26)-1))&lt;100%,(BQ26/$BL26)-1,"N/A"),"N/A")</f>
        <v>-0.27937428596537484</v>
      </c>
      <c r="BS26" s="132">
        <v>76238</v>
      </c>
      <c r="BT26" s="450">
        <f t="shared" si="88"/>
        <v>0.11664762574332843</v>
      </c>
      <c r="BV26" s="130">
        <v>76238</v>
      </c>
      <c r="BW26" s="132">
        <v>33833</v>
      </c>
      <c r="BX26" s="450">
        <f t="shared" si="0"/>
        <v>-0.55621868359610693</v>
      </c>
      <c r="BY26" s="132">
        <v>46317</v>
      </c>
      <c r="BZ26" s="450">
        <f t="shared" si="1"/>
        <v>-0.39246832288360134</v>
      </c>
      <c r="CA26" s="132" t="e">
        <v>#N/A</v>
      </c>
      <c r="CB26" s="450" t="str">
        <f t="shared" si="2"/>
        <v>N/A</v>
      </c>
      <c r="CC26" s="132" t="e">
        <v>#N/A</v>
      </c>
      <c r="CD26" s="450" t="str">
        <f t="shared" si="3"/>
        <v>N/A</v>
      </c>
    </row>
    <row r="27" spans="1:82">
      <c r="B27" s="44" t="s">
        <v>61</v>
      </c>
      <c r="C27" s="44" t="s">
        <v>62</v>
      </c>
      <c r="D27" s="130"/>
      <c r="E27" s="130"/>
      <c r="F27" s="131" t="str">
        <f t="shared" si="4"/>
        <v/>
      </c>
      <c r="G27" s="130"/>
      <c r="H27" s="131" t="str">
        <f t="shared" si="5"/>
        <v/>
      </c>
      <c r="I27" s="130"/>
      <c r="J27" s="131" t="str">
        <f t="shared" si="6"/>
        <v/>
      </c>
      <c r="K27" s="130">
        <f>K21-SUM(K22:K26)</f>
        <v>332480</v>
      </c>
      <c r="L27" s="131" t="str">
        <f t="shared" si="7"/>
        <v>N/A</v>
      </c>
      <c r="M27" s="131"/>
      <c r="N27" s="130">
        <f>N21-SUM(N22:N26)</f>
        <v>332480</v>
      </c>
      <c r="O27" s="130">
        <f>O21-SUM(O22:O26)</f>
        <v>246023</v>
      </c>
      <c r="P27" s="131">
        <f t="shared" si="8"/>
        <v>-0.26003669393647744</v>
      </c>
      <c r="Q27" s="130">
        <f>Q21-SUM(Q22:Q26)</f>
        <v>390121</v>
      </c>
      <c r="R27" s="131">
        <f t="shared" si="9"/>
        <v>0.17336681905678542</v>
      </c>
      <c r="S27" s="130">
        <f>+S21-SUM(S22:S26)</f>
        <v>302014</v>
      </c>
      <c r="T27" s="131">
        <f t="shared" si="10"/>
        <v>-9.1632579403272407E-2</v>
      </c>
      <c r="U27" s="130">
        <f>+U21-SUM(U22:U26)</f>
        <v>361654</v>
      </c>
      <c r="V27" s="131">
        <f t="shared" si="11"/>
        <v>8.7746631376323325E-2</v>
      </c>
      <c r="W27" s="193"/>
      <c r="X27" s="130">
        <f>+X21-SUM(X22:X26)</f>
        <v>361654</v>
      </c>
      <c r="Y27" s="130">
        <f>+Y21-SUM(Y22:Y26)</f>
        <v>427206</v>
      </c>
      <c r="Z27" s="131">
        <f t="shared" si="12"/>
        <v>0.1812561177257821</v>
      </c>
      <c r="AA27" s="130">
        <f>+AA21-SUM(AA22:AA26)</f>
        <v>378003</v>
      </c>
      <c r="AB27" s="131">
        <f t="shared" si="13"/>
        <v>4.5206191553252451E-2</v>
      </c>
      <c r="AC27" s="130">
        <f>+AC21-SUM(AC22:AC26)</f>
        <v>502168</v>
      </c>
      <c r="AD27" s="131">
        <f t="shared" si="14"/>
        <v>0.38853157990786769</v>
      </c>
      <c r="AE27" s="130" t="e">
        <f>+AE21-SUM(AE22:AE26)</f>
        <v>#VALUE!</v>
      </c>
      <c r="AF27" s="131" t="str">
        <f t="shared" si="15"/>
        <v>N/A</v>
      </c>
      <c r="AG27" s="131"/>
      <c r="AH27" s="130" t="e">
        <f>+AH21-SUM(AH22:AH26)</f>
        <v>#VALUE!</v>
      </c>
      <c r="AI27" s="130">
        <f>+AI21-SUM(AI22:AI26)</f>
        <v>365546</v>
      </c>
      <c r="AJ27" s="131" t="str">
        <f t="shared" si="16"/>
        <v>N/A</v>
      </c>
      <c r="AK27" s="130">
        <f>+AK21-SUM(AK22:AK26)</f>
        <v>412059</v>
      </c>
      <c r="AL27" s="131" t="str">
        <f t="shared" si="17"/>
        <v>N/A</v>
      </c>
      <c r="AM27" s="130">
        <f>+AM21-SUM(AM22:AM26)</f>
        <v>356515</v>
      </c>
      <c r="AN27" s="131" t="str">
        <f t="shared" si="18"/>
        <v>N/A</v>
      </c>
      <c r="AO27" s="130">
        <f>+AO21-SUM(AO22:AO26)</f>
        <v>334620</v>
      </c>
      <c r="AP27" s="131" t="str">
        <f t="shared" si="19"/>
        <v>N/A</v>
      </c>
      <c r="AQ27" s="131"/>
      <c r="AR27" s="130">
        <f>+AR21-SUM(AR22:AR26)</f>
        <v>334620</v>
      </c>
      <c r="AS27" s="132">
        <v>362156</v>
      </c>
      <c r="AT27" s="131">
        <f t="shared" si="20"/>
        <v>8.2290359213436082E-2</v>
      </c>
      <c r="AU27" s="132" t="e">
        <f>+AU21-SUM(AU22:AU26)</f>
        <v>#VALUE!</v>
      </c>
      <c r="AV27" s="131" t="str">
        <f t="shared" si="21"/>
        <v>N/A</v>
      </c>
      <c r="AW27" s="132">
        <f>+AW21-SUM(AW22:AW26)</f>
        <v>314278</v>
      </c>
      <c r="AX27" s="131">
        <f t="shared" si="22"/>
        <v>-6.0791345406730035E-2</v>
      </c>
      <c r="AY27" s="132">
        <f>+AY21-SUM(AY22:AY26)</f>
        <v>354625</v>
      </c>
      <c r="AZ27" s="131">
        <f t="shared" si="23"/>
        <v>5.9784232861155973E-2</v>
      </c>
      <c r="BA27" s="131"/>
      <c r="BB27" s="130">
        <f>+BB21-SUM(BB22:BB26)</f>
        <v>354625</v>
      </c>
      <c r="BC27" s="132">
        <f>+BC21-SUM(BC22:BC26)</f>
        <v>1354438</v>
      </c>
      <c r="BD27" s="131" t="str">
        <f t="shared" si="24"/>
        <v>N/A</v>
      </c>
      <c r="BE27" s="132">
        <f>+BE21-SUM(BE22:BE26)</f>
        <v>286556</v>
      </c>
      <c r="BF27" s="131">
        <f t="shared" si="24"/>
        <v>-0.19194642227705327</v>
      </c>
      <c r="BG27" s="132">
        <f>+BG21-SUM(BG22:BG26)</f>
        <v>272681</v>
      </c>
      <c r="BH27" s="131">
        <f t="shared" ref="BH27" si="89">IFERROR(IF((ABS((BG27/$BB27)-1))&lt;100%,(BG27/$BB27)-1,"N/A"),"N/A")</f>
        <v>-0.23107225942897425</v>
      </c>
      <c r="BI27" s="132">
        <f>+BI21-SUM(BI22:BI26)</f>
        <v>351908</v>
      </c>
      <c r="BJ27" s="131">
        <f t="shared" ref="BJ27" si="90">IFERROR(IF((ABS((BI27/$BB27)-1))&lt;100%,(BI27/$BB27)-1,"N/A"),"N/A")</f>
        <v>-7.6616143813887927E-3</v>
      </c>
      <c r="BL27" s="130">
        <f>+BL21-SUM(BL22:BL26)</f>
        <v>351908</v>
      </c>
      <c r="BM27" s="132">
        <f>+BM21-SUM(BM22:BM26)</f>
        <v>404321</v>
      </c>
      <c r="BN27" s="450">
        <f t="shared" si="27"/>
        <v>0.14893949554997321</v>
      </c>
      <c r="BO27" s="132">
        <f>+BO21-SUM(BO22:BO26)</f>
        <v>338174</v>
      </c>
      <c r="BP27" s="450">
        <f t="shared" si="27"/>
        <v>-3.9027245757413898E-2</v>
      </c>
      <c r="BQ27" s="132">
        <f>+BQ21-SUM(BQ22:BQ26)</f>
        <v>254439</v>
      </c>
      <c r="BR27" s="450">
        <f t="shared" ref="BR27:BT27" si="91">IFERROR(IF((ABS((BQ27/$BL27)-1))&lt;100%,(BQ27/$BL27)-1,"N/A"),"N/A")</f>
        <v>-0.2769729588415154</v>
      </c>
      <c r="BS27" s="132">
        <f>+BS21-SUM(BS22:BS26)</f>
        <v>368261</v>
      </c>
      <c r="BT27" s="450">
        <f t="shared" si="91"/>
        <v>4.6469531809450126E-2</v>
      </c>
      <c r="BV27" s="130">
        <f>+BV21-SUM(BV22:BV26)</f>
        <v>368261</v>
      </c>
      <c r="BW27" s="132">
        <f>+BW21-SUM(BW22:BW26)</f>
        <v>289176</v>
      </c>
      <c r="BX27" s="450">
        <f t="shared" si="0"/>
        <v>-0.21475258037098688</v>
      </c>
      <c r="BY27" s="132">
        <f>+BY21-SUM(BY22:BY26)</f>
        <v>296550</v>
      </c>
      <c r="BZ27" s="450">
        <f t="shared" si="1"/>
        <v>-0.19472873858486239</v>
      </c>
      <c r="CA27" s="132" t="e">
        <f>+CA21-SUM(CA22:CA26)</f>
        <v>#N/A</v>
      </c>
      <c r="CB27" s="450" t="str">
        <f t="shared" si="2"/>
        <v>N/A</v>
      </c>
      <c r="CC27" s="132" t="e">
        <f>+CC21-SUM(CC22:CC26)</f>
        <v>#N/A</v>
      </c>
      <c r="CD27" s="450" t="str">
        <f t="shared" si="3"/>
        <v>N/A</v>
      </c>
    </row>
    <row r="28" spans="1:82">
      <c r="A28" s="113" t="s">
        <v>308</v>
      </c>
      <c r="B28" s="189" t="s">
        <v>69</v>
      </c>
      <c r="C28" s="189" t="s">
        <v>70</v>
      </c>
      <c r="D28" s="126"/>
      <c r="E28" s="126"/>
      <c r="F28" s="127" t="str">
        <f t="shared" si="4"/>
        <v/>
      </c>
      <c r="G28" s="126"/>
      <c r="H28" s="127" t="str">
        <f t="shared" si="5"/>
        <v/>
      </c>
      <c r="I28" s="126"/>
      <c r="J28" s="127" t="str">
        <f t="shared" si="6"/>
        <v/>
      </c>
      <c r="K28" s="126">
        <v>4192788</v>
      </c>
      <c r="L28" s="127" t="str">
        <f t="shared" si="7"/>
        <v>N/A</v>
      </c>
      <c r="M28" s="127"/>
      <c r="N28" s="126">
        <v>4192788</v>
      </c>
      <c r="O28" s="126">
        <v>3859265</v>
      </c>
      <c r="P28" s="127">
        <f t="shared" si="8"/>
        <v>-7.9546831368530913E-2</v>
      </c>
      <c r="Q28" s="126">
        <v>3826111</v>
      </c>
      <c r="R28" s="127">
        <f t="shared" si="9"/>
        <v>-8.7454219006541711E-2</v>
      </c>
      <c r="S28" s="126">
        <v>3764551</v>
      </c>
      <c r="T28" s="127">
        <f t="shared" si="10"/>
        <v>-0.10213657356393879</v>
      </c>
      <c r="U28" s="126">
        <v>3797746</v>
      </c>
      <c r="V28" s="127">
        <f t="shared" si="11"/>
        <v>-9.4219407229747865E-2</v>
      </c>
      <c r="W28" s="190"/>
      <c r="X28" s="126">
        <v>3797746</v>
      </c>
      <c r="Y28" s="126">
        <v>3707015</v>
      </c>
      <c r="Z28" s="127">
        <f t="shared" si="12"/>
        <v>-2.3890749934303179E-2</v>
      </c>
      <c r="AA28" s="126">
        <v>3685905</v>
      </c>
      <c r="AB28" s="127">
        <f t="shared" si="13"/>
        <v>-2.9449310196100531E-2</v>
      </c>
      <c r="AC28" s="126">
        <v>3552528</v>
      </c>
      <c r="AD28" s="127">
        <f t="shared" si="14"/>
        <v>-6.4569352452744311E-2</v>
      </c>
      <c r="AE28" s="126">
        <v>3465124</v>
      </c>
      <c r="AF28" s="127">
        <f t="shared" si="15"/>
        <v>-8.7584056437686963E-2</v>
      </c>
      <c r="AG28" s="127"/>
      <c r="AH28" s="126">
        <v>3465124</v>
      </c>
      <c r="AI28" s="126">
        <v>3235070</v>
      </c>
      <c r="AJ28" s="127">
        <f t="shared" si="16"/>
        <v>-6.6391274886555274E-2</v>
      </c>
      <c r="AK28" s="126">
        <v>3004820</v>
      </c>
      <c r="AL28" s="127">
        <f t="shared" si="17"/>
        <v>-0.13283911340546539</v>
      </c>
      <c r="AM28" s="126">
        <v>2917799</v>
      </c>
      <c r="AN28" s="127">
        <f t="shared" si="18"/>
        <v>-0.15795250040114006</v>
      </c>
      <c r="AO28" s="126">
        <v>4234363</v>
      </c>
      <c r="AP28" s="127">
        <f t="shared" si="19"/>
        <v>0.2219946530052026</v>
      </c>
      <c r="AQ28" s="127"/>
      <c r="AR28" s="126">
        <v>4234363</v>
      </c>
      <c r="AS28" s="128">
        <v>4138939</v>
      </c>
      <c r="AT28" s="127">
        <f t="shared" si="20"/>
        <v>-2.2535621060357891E-2</v>
      </c>
      <c r="AU28" s="128" t="e">
        <v>#VALUE!</v>
      </c>
      <c r="AV28" s="127" t="str">
        <f t="shared" si="21"/>
        <v>N/A</v>
      </c>
      <c r="AW28" s="128">
        <v>4125185</v>
      </c>
      <c r="AX28" s="127">
        <f t="shared" si="22"/>
        <v>-2.5783807387321334E-2</v>
      </c>
      <c r="AY28" s="128">
        <v>1475607</v>
      </c>
      <c r="AZ28" s="127">
        <f t="shared" si="23"/>
        <v>-0.65151617846651311</v>
      </c>
      <c r="BA28" s="127"/>
      <c r="BB28" s="126">
        <v>1475607</v>
      </c>
      <c r="BC28" s="128">
        <v>1738981</v>
      </c>
      <c r="BD28" s="127">
        <f t="shared" si="24"/>
        <v>0.17848519287317011</v>
      </c>
      <c r="BE28" s="128">
        <v>2736495</v>
      </c>
      <c r="BF28" s="127">
        <f t="shared" si="24"/>
        <v>0.85448767862987918</v>
      </c>
      <c r="BG28" s="128">
        <v>2265111</v>
      </c>
      <c r="BH28" s="127">
        <f t="shared" ref="BH28" si="92">IFERROR(IF((ABS((BG28/$BB28)-1))&lt;100%,(BG28/$BB28)-1,"N/A"),"N/A")</f>
        <v>0.53503676791991372</v>
      </c>
      <c r="BI28" s="128">
        <v>1953410</v>
      </c>
      <c r="BJ28" s="127">
        <f t="shared" ref="BJ28" si="93">IFERROR(IF((ABS((BI28/$BB28)-1))&lt;100%,(BI28/$BB28)-1,"N/A"),"N/A")</f>
        <v>0.32380098495060006</v>
      </c>
      <c r="BL28" s="126">
        <v>1953410</v>
      </c>
      <c r="BM28" s="128">
        <v>2518718</v>
      </c>
      <c r="BN28" s="451">
        <f t="shared" si="27"/>
        <v>0.28939546741339495</v>
      </c>
      <c r="BO28" s="128">
        <v>2469089</v>
      </c>
      <c r="BP28" s="451">
        <f t="shared" si="27"/>
        <v>0.26398912670663099</v>
      </c>
      <c r="BQ28" s="128">
        <v>2393253</v>
      </c>
      <c r="BR28" s="451">
        <f t="shared" ref="BR28:BT28" si="94">IFERROR(IF((ABS((BQ28/$BL28)-1))&lt;100%,(BQ28/$BL28)-1,"N/A"),"N/A")</f>
        <v>0.22516675966642952</v>
      </c>
      <c r="BS28" s="128">
        <v>2403930</v>
      </c>
      <c r="BT28" s="451">
        <f t="shared" si="94"/>
        <v>0.23063258609303738</v>
      </c>
      <c r="BV28" s="126">
        <v>2403930</v>
      </c>
      <c r="BW28" s="128">
        <v>2447716</v>
      </c>
      <c r="BX28" s="451">
        <f t="shared" si="0"/>
        <v>1.8214340683796904E-2</v>
      </c>
      <c r="BY28" s="128">
        <v>2328074</v>
      </c>
      <c r="BZ28" s="451">
        <f t="shared" si="1"/>
        <v>-3.1554995361761762E-2</v>
      </c>
      <c r="CA28" s="128" t="e">
        <v>#N/A</v>
      </c>
      <c r="CB28" s="451" t="str">
        <f t="shared" si="2"/>
        <v>N/A</v>
      </c>
      <c r="CC28" s="128" t="e">
        <v>#N/A</v>
      </c>
      <c r="CD28" s="451" t="str">
        <f t="shared" si="3"/>
        <v>N/A</v>
      </c>
    </row>
    <row r="29" spans="1:82">
      <c r="A29" s="113" t="s">
        <v>293</v>
      </c>
      <c r="B29" s="44" t="s">
        <v>52</v>
      </c>
      <c r="C29" s="44" t="s">
        <v>218</v>
      </c>
      <c r="D29" s="130"/>
      <c r="E29" s="130"/>
      <c r="F29" s="55" t="str">
        <f t="shared" si="4"/>
        <v/>
      </c>
      <c r="G29" s="130"/>
      <c r="H29" s="55" t="str">
        <f t="shared" si="5"/>
        <v/>
      </c>
      <c r="I29" s="130"/>
      <c r="J29" s="55" t="str">
        <f t="shared" si="6"/>
        <v/>
      </c>
      <c r="K29" s="130">
        <v>0</v>
      </c>
      <c r="L29" s="55" t="str">
        <f t="shared" si="7"/>
        <v>N/A</v>
      </c>
      <c r="M29" s="55"/>
      <c r="N29" s="130">
        <v>0</v>
      </c>
      <c r="O29" s="130">
        <v>0</v>
      </c>
      <c r="P29" s="55" t="str">
        <f t="shared" si="8"/>
        <v>N/A</v>
      </c>
      <c r="Q29" s="130">
        <v>0</v>
      </c>
      <c r="R29" s="55" t="str">
        <f t="shared" si="9"/>
        <v>N/A</v>
      </c>
      <c r="S29" s="130">
        <v>0</v>
      </c>
      <c r="T29" s="55" t="str">
        <f t="shared" si="10"/>
        <v>N/A</v>
      </c>
      <c r="U29" s="130">
        <v>0</v>
      </c>
      <c r="V29" s="55" t="str">
        <f t="shared" si="11"/>
        <v>N/A</v>
      </c>
      <c r="W29" s="194"/>
      <c r="X29" s="130">
        <v>0</v>
      </c>
      <c r="Y29" s="130">
        <v>0</v>
      </c>
      <c r="Z29" s="55" t="str">
        <f t="shared" si="12"/>
        <v>N/A</v>
      </c>
      <c r="AA29" s="130">
        <v>0</v>
      </c>
      <c r="AB29" s="55" t="str">
        <f t="shared" si="13"/>
        <v>N/A</v>
      </c>
      <c r="AC29" s="130">
        <v>0</v>
      </c>
      <c r="AD29" s="55" t="str">
        <f t="shared" si="14"/>
        <v>N/A</v>
      </c>
      <c r="AE29" s="130">
        <v>0</v>
      </c>
      <c r="AF29" s="55" t="str">
        <f t="shared" si="15"/>
        <v>N/A</v>
      </c>
      <c r="AG29" s="55"/>
      <c r="AH29" s="130">
        <v>0</v>
      </c>
      <c r="AI29" s="130">
        <v>0</v>
      </c>
      <c r="AJ29" s="55" t="str">
        <f t="shared" si="16"/>
        <v>N/A</v>
      </c>
      <c r="AK29" s="130">
        <v>0</v>
      </c>
      <c r="AL29" s="55" t="str">
        <f t="shared" si="17"/>
        <v>N/A</v>
      </c>
      <c r="AM29" s="130">
        <v>0</v>
      </c>
      <c r="AN29" s="55" t="str">
        <f t="shared" si="18"/>
        <v>N/A</v>
      </c>
      <c r="AO29" s="130">
        <v>1327404</v>
      </c>
      <c r="AP29" s="55" t="str">
        <f t="shared" si="19"/>
        <v>N/A</v>
      </c>
      <c r="AQ29" s="131"/>
      <c r="AR29" s="130">
        <v>1327404</v>
      </c>
      <c r="AS29" s="132">
        <v>1348293</v>
      </c>
      <c r="AT29" s="55">
        <f t="shared" si="20"/>
        <v>1.5736731243841451E-2</v>
      </c>
      <c r="AU29" s="132">
        <v>1318878</v>
      </c>
      <c r="AV29" s="55">
        <f t="shared" si="21"/>
        <v>-6.4230633627742062E-3</v>
      </c>
      <c r="AW29" s="132">
        <v>1284728</v>
      </c>
      <c r="AX29" s="55">
        <f t="shared" si="22"/>
        <v>-3.2149970920684279E-2</v>
      </c>
      <c r="AY29" s="132">
        <v>1394323</v>
      </c>
      <c r="AZ29" s="55">
        <f t="shared" si="23"/>
        <v>5.0413438561281998E-2</v>
      </c>
      <c r="BA29" s="131"/>
      <c r="BB29" s="130">
        <v>1394323</v>
      </c>
      <c r="BC29" s="132">
        <v>1412763</v>
      </c>
      <c r="BD29" s="55">
        <f t="shared" si="24"/>
        <v>1.32250561742151E-2</v>
      </c>
      <c r="BE29" s="132">
        <v>2312356</v>
      </c>
      <c r="BF29" s="55">
        <f t="shared" si="24"/>
        <v>0.65840770036784879</v>
      </c>
      <c r="BG29" s="132">
        <v>1853342</v>
      </c>
      <c r="BH29" s="55">
        <f t="shared" ref="BH29" si="95">IFERROR(IF((ABS((BG29/$BB29)-1))&lt;100%,(BG29/$BB29)-1,"N/A"),"N/A")</f>
        <v>0.32920564316876355</v>
      </c>
      <c r="BI29" s="132">
        <v>1554725</v>
      </c>
      <c r="BJ29" s="55">
        <f t="shared" ref="BJ29" si="96">IFERROR(IF((ABS((BI29/$BB29)-1))&lt;100%,(BI29/$BB29)-1,"N/A"),"N/A")</f>
        <v>0.11503934167334262</v>
      </c>
      <c r="BL29" s="130">
        <v>1554725</v>
      </c>
      <c r="BM29" s="132">
        <v>1557433</v>
      </c>
      <c r="BN29" s="56">
        <f t="shared" si="27"/>
        <v>1.7417871327727319E-3</v>
      </c>
      <c r="BO29" s="132">
        <v>1528953</v>
      </c>
      <c r="BP29" s="56">
        <f t="shared" si="27"/>
        <v>-1.657656498737714E-2</v>
      </c>
      <c r="BQ29" s="132">
        <v>1505902</v>
      </c>
      <c r="BR29" s="56">
        <f t="shared" ref="BR29:BT29" si="97">IFERROR(IF((ABS((BQ29/$BL29)-1))&lt;100%,(BQ29/$BL29)-1,"N/A"),"N/A")</f>
        <v>-3.1402981234623484E-2</v>
      </c>
      <c r="BS29" s="132">
        <v>1580954</v>
      </c>
      <c r="BT29" s="56">
        <f t="shared" si="97"/>
        <v>1.6870507646046695E-2</v>
      </c>
      <c r="BV29" s="130">
        <v>1580954</v>
      </c>
      <c r="BW29" s="132">
        <v>1646922</v>
      </c>
      <c r="BX29" s="56">
        <f t="shared" si="0"/>
        <v>4.172670425578473E-2</v>
      </c>
      <c r="BY29" s="132">
        <v>1586331</v>
      </c>
      <c r="BZ29" s="56">
        <f t="shared" si="1"/>
        <v>3.4011109747658086E-3</v>
      </c>
      <c r="CA29" s="132" t="e">
        <v>#N/A</v>
      </c>
      <c r="CB29" s="56" t="str">
        <f t="shared" si="2"/>
        <v>N/A</v>
      </c>
      <c r="CC29" s="132" t="e">
        <v>#N/A</v>
      </c>
      <c r="CD29" s="56" t="str">
        <f t="shared" si="3"/>
        <v>N/A</v>
      </c>
    </row>
    <row r="30" spans="1:82">
      <c r="A30" s="113" t="s">
        <v>294</v>
      </c>
      <c r="B30" s="44" t="s">
        <v>55</v>
      </c>
      <c r="C30" s="44" t="s">
        <v>75</v>
      </c>
      <c r="D30" s="130"/>
      <c r="E30" s="130"/>
      <c r="F30" s="55" t="str">
        <f t="shared" si="4"/>
        <v/>
      </c>
      <c r="G30" s="130"/>
      <c r="H30" s="55" t="str">
        <f t="shared" si="5"/>
        <v/>
      </c>
      <c r="I30" s="130"/>
      <c r="J30" s="55" t="str">
        <f t="shared" si="6"/>
        <v/>
      </c>
      <c r="K30" s="130">
        <v>3911747</v>
      </c>
      <c r="L30" s="55" t="str">
        <f t="shared" si="7"/>
        <v>N/A</v>
      </c>
      <c r="M30" s="55"/>
      <c r="N30" s="130">
        <v>3911747</v>
      </c>
      <c r="O30" s="130">
        <v>3499454</v>
      </c>
      <c r="P30" s="55">
        <f t="shared" si="8"/>
        <v>-0.10539868759405968</v>
      </c>
      <c r="Q30" s="130">
        <v>3555859</v>
      </c>
      <c r="R30" s="55">
        <f t="shared" si="9"/>
        <v>-9.0979299019082749E-2</v>
      </c>
      <c r="S30" s="130">
        <v>3442349</v>
      </c>
      <c r="T30" s="55">
        <f t="shared" si="10"/>
        <v>-0.11999702434743353</v>
      </c>
      <c r="U30" s="130">
        <v>3499454</v>
      </c>
      <c r="V30" s="55">
        <f t="shared" si="11"/>
        <v>-0.10539868759405968</v>
      </c>
      <c r="W30" s="194"/>
      <c r="X30" s="130">
        <v>3499454</v>
      </c>
      <c r="Y30" s="130">
        <v>3368628</v>
      </c>
      <c r="Z30" s="55">
        <f t="shared" si="12"/>
        <v>-3.7384689154365214E-2</v>
      </c>
      <c r="AA30" s="130">
        <v>3502533</v>
      </c>
      <c r="AB30" s="55">
        <f t="shared" si="13"/>
        <v>8.7985154255498799E-4</v>
      </c>
      <c r="AC30" s="130">
        <v>3374060</v>
      </c>
      <c r="AD30" s="55">
        <f t="shared" si="14"/>
        <v>-3.5832447004589874E-2</v>
      </c>
      <c r="AE30" s="130" t="e">
        <v>#VALUE!</v>
      </c>
      <c r="AF30" s="55" t="str">
        <f t="shared" si="15"/>
        <v>N/A</v>
      </c>
      <c r="AG30" s="55"/>
      <c r="AH30" s="130" t="e">
        <v>#VALUE!</v>
      </c>
      <c r="AI30" s="130">
        <v>3117171</v>
      </c>
      <c r="AJ30" s="55" t="str">
        <f t="shared" si="16"/>
        <v>N/A</v>
      </c>
      <c r="AK30" s="130">
        <v>2940074</v>
      </c>
      <c r="AL30" s="55" t="str">
        <f t="shared" si="17"/>
        <v>N/A</v>
      </c>
      <c r="AM30" s="130">
        <v>2869667</v>
      </c>
      <c r="AN30" s="55" t="str">
        <f t="shared" si="18"/>
        <v>N/A</v>
      </c>
      <c r="AO30" s="130">
        <v>2838433</v>
      </c>
      <c r="AP30" s="55" t="str">
        <f t="shared" si="19"/>
        <v>N/A</v>
      </c>
      <c r="AQ30" s="131"/>
      <c r="AR30" s="130">
        <v>2838433</v>
      </c>
      <c r="AS30" s="132">
        <v>2719289</v>
      </c>
      <c r="AT30" s="55">
        <f t="shared" si="20"/>
        <v>-4.1975272976321754E-2</v>
      </c>
      <c r="AU30" s="132">
        <v>2738987</v>
      </c>
      <c r="AV30" s="55">
        <f t="shared" si="21"/>
        <v>-3.5035528405990224E-2</v>
      </c>
      <c r="AW30" s="132">
        <v>2769897</v>
      </c>
      <c r="AX30" s="55">
        <f t="shared" si="22"/>
        <v>-2.4145717020623736E-2</v>
      </c>
      <c r="AY30" s="132">
        <v>6293</v>
      </c>
      <c r="AZ30" s="55">
        <f t="shared" si="23"/>
        <v>-0.99778293163868936</v>
      </c>
      <c r="BA30" s="131"/>
      <c r="BB30" s="130">
        <v>6293</v>
      </c>
      <c r="BC30" s="132">
        <v>248443</v>
      </c>
      <c r="BD30" s="55" t="str">
        <f t="shared" si="24"/>
        <v>N/A</v>
      </c>
      <c r="BE30" s="132">
        <v>349134</v>
      </c>
      <c r="BF30" s="55" t="str">
        <f t="shared" si="24"/>
        <v>N/A</v>
      </c>
      <c r="BG30" s="132">
        <v>338389</v>
      </c>
      <c r="BH30" s="55" t="str">
        <f t="shared" ref="BH30" si="98">IFERROR(IF((ABS((BG30/$BB30)-1))&lt;100%,(BG30/$BB30)-1,"N/A"),"N/A")</f>
        <v>N/A</v>
      </c>
      <c r="BI30" s="132">
        <v>325770</v>
      </c>
      <c r="BJ30" s="55" t="str">
        <f t="shared" ref="BJ30" si="99">IFERROR(IF((ABS((BI30/$BB30)-1))&lt;100%,(BI30/$BB30)-1,"N/A"),"N/A")</f>
        <v>N/A</v>
      </c>
      <c r="BL30" s="130">
        <v>325770</v>
      </c>
      <c r="BM30" s="132">
        <v>819593</v>
      </c>
      <c r="BN30" s="56" t="str">
        <f t="shared" si="27"/>
        <v>N/A</v>
      </c>
      <c r="BO30" s="132">
        <v>799348</v>
      </c>
      <c r="BP30" s="56" t="str">
        <f t="shared" si="27"/>
        <v>N/A</v>
      </c>
      <c r="BQ30" s="132">
        <v>783698</v>
      </c>
      <c r="BR30" s="56" t="str">
        <f t="shared" ref="BR30:BT30" si="100">IFERROR(IF((ABS((BQ30/$BL30)-1))&lt;100%,(BQ30/$BL30)-1,"N/A"),"N/A")</f>
        <v>N/A</v>
      </c>
      <c r="BS30" s="132">
        <v>742084</v>
      </c>
      <c r="BT30" s="56" t="str">
        <f t="shared" si="100"/>
        <v>N/A</v>
      </c>
      <c r="BV30" s="130">
        <v>742084</v>
      </c>
      <c r="BW30" s="132">
        <v>716904</v>
      </c>
      <c r="BX30" s="56">
        <f t="shared" si="0"/>
        <v>-3.3931468674705312E-2</v>
      </c>
      <c r="BY30" s="132">
        <v>648764</v>
      </c>
      <c r="BZ30" s="56">
        <f t="shared" si="1"/>
        <v>-0.12575395777297449</v>
      </c>
      <c r="CA30" s="132" t="e">
        <v>#N/A</v>
      </c>
      <c r="CB30" s="56" t="str">
        <f t="shared" si="2"/>
        <v>N/A</v>
      </c>
      <c r="CC30" s="132" t="e">
        <v>#N/A</v>
      </c>
      <c r="CD30" s="56" t="str">
        <f t="shared" si="3"/>
        <v>N/A</v>
      </c>
    </row>
    <row r="31" spans="1:82">
      <c r="A31" s="113" t="s">
        <v>295</v>
      </c>
      <c r="B31" s="44" t="s">
        <v>77</v>
      </c>
      <c r="C31" s="44" t="s">
        <v>78</v>
      </c>
      <c r="D31" s="130"/>
      <c r="E31" s="130"/>
      <c r="F31" s="131" t="str">
        <f t="shared" si="4"/>
        <v/>
      </c>
      <c r="G31" s="130"/>
      <c r="H31" s="131" t="str">
        <f t="shared" si="5"/>
        <v/>
      </c>
      <c r="I31" s="130"/>
      <c r="J31" s="131" t="str">
        <f t="shared" si="6"/>
        <v/>
      </c>
      <c r="K31" s="130">
        <v>8520</v>
      </c>
      <c r="L31" s="131" t="str">
        <f t="shared" si="7"/>
        <v>N/A</v>
      </c>
      <c r="M31" s="131"/>
      <c r="N31" s="130">
        <v>8520</v>
      </c>
      <c r="O31" s="130">
        <v>23093</v>
      </c>
      <c r="P31" s="131" t="str">
        <f t="shared" si="8"/>
        <v>N/A</v>
      </c>
      <c r="Q31" s="130">
        <v>26888</v>
      </c>
      <c r="R31" s="131" t="str">
        <f t="shared" si="9"/>
        <v>N/A</v>
      </c>
      <c r="S31" s="130">
        <v>24737</v>
      </c>
      <c r="T31" s="131" t="str">
        <f t="shared" si="10"/>
        <v>N/A</v>
      </c>
      <c r="U31" s="130">
        <v>23093</v>
      </c>
      <c r="V31" s="131" t="str">
        <f t="shared" si="11"/>
        <v>N/A</v>
      </c>
      <c r="W31" s="193"/>
      <c r="X31" s="130">
        <v>23093</v>
      </c>
      <c r="Y31" s="130">
        <v>21102</v>
      </c>
      <c r="Z31" s="131">
        <f t="shared" si="12"/>
        <v>-8.6216602433637934E-2</v>
      </c>
      <c r="AA31" s="130">
        <v>21240</v>
      </c>
      <c r="AB31" s="131">
        <f t="shared" si="13"/>
        <v>-8.0240765599965402E-2</v>
      </c>
      <c r="AC31" s="130">
        <v>18699</v>
      </c>
      <c r="AD31" s="131">
        <f t="shared" si="14"/>
        <v>-0.19027410903737063</v>
      </c>
      <c r="AE31" s="130">
        <v>28908</v>
      </c>
      <c r="AF31" s="131">
        <f t="shared" si="15"/>
        <v>0.25180790715801327</v>
      </c>
      <c r="AG31" s="131"/>
      <c r="AH31" s="130">
        <v>28908</v>
      </c>
      <c r="AI31" s="130">
        <v>19071</v>
      </c>
      <c r="AJ31" s="131">
        <f t="shared" si="16"/>
        <v>-0.34028642590286429</v>
      </c>
      <c r="AK31" s="130">
        <v>16712</v>
      </c>
      <c r="AL31" s="131">
        <f t="shared" si="17"/>
        <v>-0.42189013421890131</v>
      </c>
      <c r="AM31" s="130">
        <v>17654</v>
      </c>
      <c r="AN31" s="131">
        <f t="shared" si="18"/>
        <v>-0.38930399889304002</v>
      </c>
      <c r="AO31" s="130">
        <v>38788</v>
      </c>
      <c r="AP31" s="131">
        <f t="shared" si="19"/>
        <v>0.34177390341773894</v>
      </c>
      <c r="AQ31" s="131"/>
      <c r="AR31" s="130">
        <v>38788</v>
      </c>
      <c r="AS31" s="132">
        <v>41080</v>
      </c>
      <c r="AT31" s="131">
        <f t="shared" si="20"/>
        <v>5.9090440342373984E-2</v>
      </c>
      <c r="AU31" s="132">
        <v>40518</v>
      </c>
      <c r="AV31" s="131">
        <f t="shared" si="21"/>
        <v>4.4601423120552708E-2</v>
      </c>
      <c r="AW31" s="132">
        <v>47315</v>
      </c>
      <c r="AX31" s="131">
        <f t="shared" si="22"/>
        <v>0.21983603176240085</v>
      </c>
      <c r="AY31" s="132">
        <v>53056</v>
      </c>
      <c r="AZ31" s="131">
        <f t="shared" si="23"/>
        <v>0.36784572548210792</v>
      </c>
      <c r="BA31" s="131"/>
      <c r="BB31" s="130">
        <v>53056</v>
      </c>
      <c r="BC31" s="132">
        <v>56224</v>
      </c>
      <c r="BD31" s="131">
        <f t="shared" si="24"/>
        <v>5.9710494571773243E-2</v>
      </c>
      <c r="BE31" s="132">
        <v>53469</v>
      </c>
      <c r="BF31" s="131">
        <f t="shared" si="24"/>
        <v>7.7842279855246943E-3</v>
      </c>
      <c r="BG31" s="132">
        <v>51847</v>
      </c>
      <c r="BH31" s="131">
        <f t="shared" ref="BH31" si="101">IFERROR(IF((ABS((BG31/$BB31)-1))&lt;100%,(BG31/$BB31)-1,"N/A"),"N/A")</f>
        <v>-2.2787243667068746E-2</v>
      </c>
      <c r="BI31" s="132">
        <v>51846</v>
      </c>
      <c r="BJ31" s="131">
        <f t="shared" ref="BJ31" si="102">IFERROR(IF((ABS((BI31/$BB31)-1))&lt;100%,(BI31/$BB31)-1,"N/A"),"N/A")</f>
        <v>-2.2806091676718987E-2</v>
      </c>
      <c r="BL31" s="130">
        <v>51846</v>
      </c>
      <c r="BM31" s="132">
        <v>50924</v>
      </c>
      <c r="BN31" s="450">
        <f t="shared" si="27"/>
        <v>-1.7783435559155958E-2</v>
      </c>
      <c r="BO31" s="132">
        <v>48420</v>
      </c>
      <c r="BP31" s="450">
        <f t="shared" si="27"/>
        <v>-6.6080314778382165E-2</v>
      </c>
      <c r="BQ31" s="132">
        <v>11300</v>
      </c>
      <c r="BR31" s="450">
        <f t="shared" ref="BR31:BT31" si="103">IFERROR(IF((ABS((BQ31/$BL31)-1))&lt;100%,(BQ31/$BL31)-1,"N/A"),"N/A")</f>
        <v>-0.78204683099949857</v>
      </c>
      <c r="BS31" s="132">
        <v>10991</v>
      </c>
      <c r="BT31" s="450">
        <f t="shared" si="103"/>
        <v>-0.78800678933765389</v>
      </c>
      <c r="BV31" s="130">
        <v>10991</v>
      </c>
      <c r="BW31" s="132">
        <v>11757</v>
      </c>
      <c r="BX31" s="450">
        <f t="shared" si="0"/>
        <v>6.9693385497225036E-2</v>
      </c>
      <c r="BY31" s="132">
        <v>12223</v>
      </c>
      <c r="BZ31" s="450">
        <f t="shared" si="1"/>
        <v>0.11209171140023666</v>
      </c>
      <c r="CA31" s="132" t="e">
        <v>#N/A</v>
      </c>
      <c r="CB31" s="450" t="str">
        <f t="shared" si="2"/>
        <v>N/A</v>
      </c>
      <c r="CC31" s="132" t="e">
        <v>#N/A</v>
      </c>
      <c r="CD31" s="450" t="str">
        <f t="shared" si="3"/>
        <v>N/A</v>
      </c>
    </row>
    <row r="32" spans="1:82" ht="18" customHeight="1">
      <c r="A32" s="39" t="s">
        <v>296</v>
      </c>
      <c r="B32" s="44" t="s">
        <v>213</v>
      </c>
      <c r="C32" s="44" t="s">
        <v>217</v>
      </c>
      <c r="D32" s="130"/>
      <c r="E32" s="130"/>
      <c r="F32" s="131" t="str">
        <f t="shared" si="4"/>
        <v/>
      </c>
      <c r="G32" s="130"/>
      <c r="H32" s="131" t="str">
        <f t="shared" si="5"/>
        <v/>
      </c>
      <c r="I32" s="130"/>
      <c r="J32" s="131" t="str">
        <f t="shared" si="6"/>
        <v/>
      </c>
      <c r="K32" s="130">
        <v>190776</v>
      </c>
      <c r="L32" s="131" t="str">
        <f t="shared" si="7"/>
        <v>N/A</v>
      </c>
      <c r="M32" s="131"/>
      <c r="N32" s="130">
        <v>190776</v>
      </c>
      <c r="O32" s="130">
        <v>201049</v>
      </c>
      <c r="P32" s="131">
        <f t="shared" si="8"/>
        <v>5.3848492472847731E-2</v>
      </c>
      <c r="Q32" s="130">
        <v>169761</v>
      </c>
      <c r="R32" s="131">
        <f t="shared" si="9"/>
        <v>-0.11015536545477422</v>
      </c>
      <c r="S32" s="130">
        <v>214998</v>
      </c>
      <c r="T32" s="131">
        <f t="shared" si="10"/>
        <v>0.12696565605736576</v>
      </c>
      <c r="U32" s="130">
        <v>201049</v>
      </c>
      <c r="V32" s="131">
        <f t="shared" si="11"/>
        <v>5.3848492472847731E-2</v>
      </c>
      <c r="W32" s="193"/>
      <c r="X32" s="130">
        <v>201049</v>
      </c>
      <c r="Y32" s="130">
        <v>232412</v>
      </c>
      <c r="Z32" s="131">
        <f t="shared" si="12"/>
        <v>0.15599679680077982</v>
      </c>
      <c r="AA32" s="130">
        <v>75027</v>
      </c>
      <c r="AB32" s="131">
        <f t="shared" si="13"/>
        <v>-0.6268223169476097</v>
      </c>
      <c r="AC32" s="130">
        <v>70241</v>
      </c>
      <c r="AD32" s="131">
        <f t="shared" si="14"/>
        <v>-0.65062745897766217</v>
      </c>
      <c r="AE32" s="130">
        <v>68841</v>
      </c>
      <c r="AF32" s="131">
        <f t="shared" si="15"/>
        <v>-0.65759093554307657</v>
      </c>
      <c r="AG32" s="131"/>
      <c r="AH32" s="130">
        <v>68841</v>
      </c>
      <c r="AI32" s="130">
        <v>30940</v>
      </c>
      <c r="AJ32" s="131">
        <f t="shared" si="16"/>
        <v>-0.5505585334321117</v>
      </c>
      <c r="AK32" s="130">
        <v>0</v>
      </c>
      <c r="AL32" s="131" t="str">
        <f t="shared" si="17"/>
        <v>N/A</v>
      </c>
      <c r="AM32" s="130">
        <v>0</v>
      </c>
      <c r="AN32" s="131" t="str">
        <f t="shared" si="18"/>
        <v>N/A</v>
      </c>
      <c r="AO32" s="130">
        <v>0</v>
      </c>
      <c r="AP32" s="131" t="str">
        <f t="shared" si="19"/>
        <v>N/A</v>
      </c>
      <c r="AQ32" s="131"/>
      <c r="AR32" s="130">
        <v>0</v>
      </c>
      <c r="AS32" s="132">
        <v>0</v>
      </c>
      <c r="AT32" s="131" t="str">
        <f t="shared" si="20"/>
        <v>N/A</v>
      </c>
      <c r="AU32" s="132">
        <v>0</v>
      </c>
      <c r="AV32" s="131" t="str">
        <f t="shared" si="21"/>
        <v>N/A</v>
      </c>
      <c r="AW32" s="132">
        <v>0</v>
      </c>
      <c r="AX32" s="131" t="str">
        <f t="shared" si="22"/>
        <v>N/A</v>
      </c>
      <c r="AY32" s="132">
        <v>0</v>
      </c>
      <c r="AZ32" s="131" t="str">
        <f>IFERROR(IF((ABS((AY32/$AR32)-1))&lt;100%,(AY32/$AR32)-1,"N/A"),"")</f>
        <v/>
      </c>
      <c r="BA32" s="131"/>
      <c r="BB32" s="130">
        <v>0</v>
      </c>
      <c r="BC32" s="132">
        <v>0</v>
      </c>
      <c r="BD32" s="131" t="str">
        <f>IFERROR(IF((ABS((BC32/$BB32)-1))&lt;100%,(BC32/$BB32)-1,"N/A"),"0")</f>
        <v>0</v>
      </c>
      <c r="BE32" s="132">
        <v>0</v>
      </c>
      <c r="BF32" s="131" t="str">
        <f>IFERROR(IF((ABS((BE32/$BB32)-1))&lt;100%,(BE32/$BB32)-1,"N/A"),"0")</f>
        <v>0</v>
      </c>
      <c r="BG32" s="132">
        <v>0</v>
      </c>
      <c r="BH32" s="131" t="str">
        <f>IFERROR(IF((ABS((BG32/$BB32)-1))&lt;100%,(BG32/$BB32)-1,"N/A"),"0")</f>
        <v>0</v>
      </c>
      <c r="BI32" s="132">
        <v>0</v>
      </c>
      <c r="BJ32" s="131" t="str">
        <f>IFERROR(IF((ABS((BI32/$BB32)-1))&lt;100%,(BI32/$BB32)-1,"N/A"),"0")</f>
        <v>0</v>
      </c>
      <c r="BL32" s="130">
        <v>0</v>
      </c>
      <c r="BM32" s="132">
        <v>0</v>
      </c>
      <c r="BN32" s="450" t="str">
        <f>IFERROR(IF((ABS((BM32/$BL32)-1))&lt;100%,(BM32/$BL32)-1,"N/A"),"0")</f>
        <v>0</v>
      </c>
      <c r="BO32" s="132">
        <v>0</v>
      </c>
      <c r="BP32" s="450" t="str">
        <f>IFERROR(IF((ABS((BO32/$BL32)-1))&lt;100%,(BO32/$BL32)-1,"N/A"),"0")</f>
        <v>0</v>
      </c>
      <c r="BQ32" s="132">
        <v>0</v>
      </c>
      <c r="BR32" s="450" t="str">
        <f>IFERROR(IF((ABS((BQ32/$BL32)-1))&lt;100%,(BQ32/$BL32)-1,"N/A"),"0")</f>
        <v>0</v>
      </c>
      <c r="BS32" s="132">
        <v>0</v>
      </c>
      <c r="BT32" s="450" t="str">
        <f>IFERROR(IF((ABS((BS32/$BL32)-1))&lt;100%,(BS32/$BL32)-1,"N/A"),"0")</f>
        <v>0</v>
      </c>
      <c r="BV32" s="130">
        <v>0</v>
      </c>
      <c r="BW32" s="132">
        <v>0</v>
      </c>
      <c r="BX32" s="450" t="str">
        <f>IFERROR(IF((ABS((BW32/$BV32)-1))&lt;100%,(BW32/$BV32)-1,"N/A"),"0")</f>
        <v>0</v>
      </c>
      <c r="BY32" s="132">
        <v>0</v>
      </c>
      <c r="BZ32" s="450" t="str">
        <f>IFERROR(IF((ABS((BY32/$BV32)-1))&lt;100%,(BY32/$BV32)-1,"N/A"),"0")</f>
        <v>0</v>
      </c>
      <c r="CA32" s="132" t="e">
        <v>#N/A</v>
      </c>
      <c r="CB32" s="450" t="str">
        <f>IFERROR(IF((ABS((CA32/$BV32)-1))&lt;100%,(CA32/$BV32)-1,"N/A"),"0")</f>
        <v>0</v>
      </c>
      <c r="CC32" s="132" t="e">
        <v>#N/A</v>
      </c>
      <c r="CD32" s="450" t="str">
        <f>IFERROR(IF((ABS((CC32/$BV32)-1))&lt;100%,(CC32/$BV32)-1,"N/A"),"0")</f>
        <v>0</v>
      </c>
    </row>
    <row r="33" spans="1:82">
      <c r="B33" s="44" t="s">
        <v>61</v>
      </c>
      <c r="C33" s="44" t="s">
        <v>62</v>
      </c>
      <c r="D33" s="130"/>
      <c r="E33" s="130"/>
      <c r="F33" s="131" t="str">
        <f t="shared" si="4"/>
        <v/>
      </c>
      <c r="G33" s="130"/>
      <c r="H33" s="131" t="str">
        <f t="shared" si="5"/>
        <v/>
      </c>
      <c r="I33" s="130"/>
      <c r="J33" s="131" t="str">
        <f t="shared" si="6"/>
        <v/>
      </c>
      <c r="K33" s="130">
        <f>K28-SUM(K29:K32)</f>
        <v>81745</v>
      </c>
      <c r="L33" s="131" t="str">
        <f t="shared" si="7"/>
        <v>N/A</v>
      </c>
      <c r="M33" s="131"/>
      <c r="N33" s="130">
        <f>N28-SUM(N29:N32)</f>
        <v>81745</v>
      </c>
      <c r="O33" s="130">
        <f>O28-SUM(O29:O32)</f>
        <v>135669</v>
      </c>
      <c r="P33" s="131">
        <f t="shared" si="8"/>
        <v>0.65966114135421128</v>
      </c>
      <c r="Q33" s="130">
        <f>Q28-SUM(Q29:Q32)</f>
        <v>73603</v>
      </c>
      <c r="R33" s="131">
        <f t="shared" si="9"/>
        <v>-9.9602422166493398E-2</v>
      </c>
      <c r="S33" s="130">
        <f>+S28-SUM(S29:S32)</f>
        <v>82467</v>
      </c>
      <c r="T33" s="131">
        <f t="shared" si="10"/>
        <v>8.8323444859013112E-3</v>
      </c>
      <c r="U33" s="130">
        <f>+U28-SUM(U29:U32)</f>
        <v>74150</v>
      </c>
      <c r="V33" s="131">
        <f t="shared" si="11"/>
        <v>-9.291088139947401E-2</v>
      </c>
      <c r="W33" s="193"/>
      <c r="X33" s="130">
        <f>+X28-SUM(X29:X32)</f>
        <v>74150</v>
      </c>
      <c r="Y33" s="130">
        <f>+Y28-SUM(Y29:Y32)</f>
        <v>84873</v>
      </c>
      <c r="Z33" s="131">
        <f t="shared" si="12"/>
        <v>0.14461227242076879</v>
      </c>
      <c r="AA33" s="130">
        <f>+AA28-SUM(AA29:AA32)</f>
        <v>87105</v>
      </c>
      <c r="AB33" s="131">
        <f t="shared" si="13"/>
        <v>0.1747134187457855</v>
      </c>
      <c r="AC33" s="130">
        <f>+AC28-SUM(AC29:AC32)</f>
        <v>89528</v>
      </c>
      <c r="AD33" s="131">
        <f t="shared" si="14"/>
        <v>0.20739042481456504</v>
      </c>
      <c r="AE33" s="130" t="e">
        <f>+AE28-SUM(AE29:AE32)</f>
        <v>#VALUE!</v>
      </c>
      <c r="AF33" s="131" t="str">
        <f t="shared" si="15"/>
        <v>N/A</v>
      </c>
      <c r="AG33" s="131"/>
      <c r="AH33" s="130" t="e">
        <f>+AH28-SUM(AH29:AH32)</f>
        <v>#VALUE!</v>
      </c>
      <c r="AI33" s="130">
        <f>+AI28-SUM(AI29:AI32)</f>
        <v>67888</v>
      </c>
      <c r="AJ33" s="131" t="str">
        <f t="shared" si="16"/>
        <v>N/A</v>
      </c>
      <c r="AK33" s="130">
        <f>+AK28-SUM(AK29:AK32)</f>
        <v>48034</v>
      </c>
      <c r="AL33" s="131" t="str">
        <f t="shared" si="17"/>
        <v>N/A</v>
      </c>
      <c r="AM33" s="130">
        <f>+AM28-SUM(AM29:AM32)</f>
        <v>30478</v>
      </c>
      <c r="AN33" s="131" t="str">
        <f t="shared" si="18"/>
        <v>N/A</v>
      </c>
      <c r="AO33" s="130">
        <f>+AO28-SUM(AO29:AO32)</f>
        <v>29738</v>
      </c>
      <c r="AP33" s="131" t="str">
        <f t="shared" si="19"/>
        <v>N/A</v>
      </c>
      <c r="AQ33" s="131"/>
      <c r="AR33" s="130">
        <f>+AR28-SUM(AR29:AR32)</f>
        <v>29738</v>
      </c>
      <c r="AS33" s="132">
        <v>30277</v>
      </c>
      <c r="AT33" s="131">
        <f t="shared" si="20"/>
        <v>1.8124957966238586E-2</v>
      </c>
      <c r="AU33" s="132" t="e">
        <f>+AU28-SUM(AU29:AU32)</f>
        <v>#VALUE!</v>
      </c>
      <c r="AV33" s="131" t="str">
        <f t="shared" si="21"/>
        <v>N/A</v>
      </c>
      <c r="AW33" s="132">
        <f>+AW28-SUM(AW29:AW32)</f>
        <v>23245</v>
      </c>
      <c r="AX33" s="131">
        <f t="shared" si="22"/>
        <v>-0.21834017082520685</v>
      </c>
      <c r="AY33" s="132">
        <f>+AY28-SUM(AY29:AY32)</f>
        <v>21935</v>
      </c>
      <c r="AZ33" s="131">
        <f t="shared" si="23"/>
        <v>-0.26239155289528548</v>
      </c>
      <c r="BA33" s="131"/>
      <c r="BB33" s="130">
        <f>+BB28-SUM(BB29:BB32)</f>
        <v>21935</v>
      </c>
      <c r="BC33" s="132">
        <f>+BC28-SUM(BC29:BC32)</f>
        <v>21551</v>
      </c>
      <c r="BD33" s="131">
        <f t="shared" si="24"/>
        <v>-1.7506268520629087E-2</v>
      </c>
      <c r="BE33" s="132">
        <f>+BE28-SUM(BE29:BE32)</f>
        <v>21536</v>
      </c>
      <c r="BF33" s="131">
        <f t="shared" si="24"/>
        <v>-1.8190107134716249E-2</v>
      </c>
      <c r="BG33" s="132">
        <f>+BG28-SUM(BG29:BG32)</f>
        <v>21533</v>
      </c>
      <c r="BH33" s="131">
        <f t="shared" ref="BH33" si="104">IFERROR(IF((ABS((BG33/$BB33)-1))&lt;100%,(BG33/$BB33)-1,"N/A"),"N/A")</f>
        <v>-1.8326874857533593E-2</v>
      </c>
      <c r="BI33" s="132">
        <f>+BI28-SUM(BI29:BI32)</f>
        <v>21069</v>
      </c>
      <c r="BJ33" s="131">
        <f t="shared" ref="BJ33" si="105">IFERROR(IF((ABS((BI33/$BB33)-1))&lt;100%,(BI33/$BB33)-1,"N/A"),"N/A")</f>
        <v>-3.9480282653293841E-2</v>
      </c>
      <c r="BL33" s="130">
        <f>+BL28-SUM(BL29:BL32)</f>
        <v>21069</v>
      </c>
      <c r="BM33" s="132">
        <f>+BM28-SUM(BM29:BM32)</f>
        <v>90768</v>
      </c>
      <c r="BN33" s="450" t="str">
        <f t="shared" si="27"/>
        <v>N/A</v>
      </c>
      <c r="BO33" s="132">
        <f>+BO28-SUM(BO29:BO32)</f>
        <v>92368</v>
      </c>
      <c r="BP33" s="450" t="str">
        <f t="shared" si="27"/>
        <v>N/A</v>
      </c>
      <c r="BQ33" s="132">
        <f>+BQ28-SUM(BQ29:BQ32)</f>
        <v>92353</v>
      </c>
      <c r="BR33" s="450" t="str">
        <f t="shared" ref="BR33:BT33" si="106">IFERROR(IF((ABS((BQ33/$BL33)-1))&lt;100%,(BQ33/$BL33)-1,"N/A"),"N/A")</f>
        <v>N/A</v>
      </c>
      <c r="BS33" s="132">
        <f>+BS28-SUM(BS29:BS32)</f>
        <v>69901</v>
      </c>
      <c r="BT33" s="450" t="str">
        <f t="shared" si="106"/>
        <v>N/A</v>
      </c>
      <c r="BV33" s="130">
        <f>+BV28-SUM(BV29:BV32)</f>
        <v>69901</v>
      </c>
      <c r="BW33" s="132">
        <f>+BW28-SUM(BW29:BW32)</f>
        <v>72133</v>
      </c>
      <c r="BX33" s="450">
        <f>IFERROR(IF((ABS((BW33/$BV33)-1))&lt;100%,(BW33/$BV33)-1,"N/A"),"N/A")</f>
        <v>3.1930873664182124E-2</v>
      </c>
      <c r="BY33" s="132">
        <f>+BY28-SUM(BY29:BY32)</f>
        <v>80756</v>
      </c>
      <c r="BZ33" s="450">
        <f>IFERROR(IF((ABS((BY33/$BV33)-1))&lt;100%,(BY33/$BV33)-1,"N/A"),"N/A")</f>
        <v>0.15529105449135217</v>
      </c>
      <c r="CA33" s="132" t="e">
        <f>+CA28-SUM(CA29:CA32)</f>
        <v>#N/A</v>
      </c>
      <c r="CB33" s="450" t="str">
        <f>IFERROR(IF((ABS((CA33/$BV33)-1))&lt;100%,(CA33/$BV33)-1,"N/A"),"N/A")</f>
        <v>N/A</v>
      </c>
      <c r="CC33" s="132" t="e">
        <f>+CC28-SUM(CC29:CC32)</f>
        <v>#N/A</v>
      </c>
      <c r="CD33" s="450" t="str">
        <f>IFERROR(IF((ABS((CC33/$BV33)-1))&lt;100%,(CC33/$BV33)-1,"N/A"),"N/A")</f>
        <v>N/A</v>
      </c>
    </row>
    <row r="34" spans="1:82">
      <c r="A34" s="39" t="s">
        <v>309</v>
      </c>
      <c r="B34" s="440" t="s">
        <v>83</v>
      </c>
      <c r="C34" s="440" t="s">
        <v>84</v>
      </c>
      <c r="D34" s="123"/>
      <c r="E34" s="123"/>
      <c r="F34" s="137" t="str">
        <f t="shared" si="4"/>
        <v/>
      </c>
      <c r="G34" s="123"/>
      <c r="H34" s="137" t="str">
        <f t="shared" si="5"/>
        <v/>
      </c>
      <c r="I34" s="123"/>
      <c r="J34" s="137" t="str">
        <f t="shared" si="6"/>
        <v/>
      </c>
      <c r="K34" s="123">
        <v>7528482</v>
      </c>
      <c r="L34" s="137" t="str">
        <f t="shared" si="7"/>
        <v>N/A</v>
      </c>
      <c r="M34" s="137"/>
      <c r="N34" s="123">
        <v>7528482</v>
      </c>
      <c r="O34" s="123">
        <v>7300008</v>
      </c>
      <c r="P34" s="137">
        <f t="shared" si="8"/>
        <v>-3.0347950622715225E-2</v>
      </c>
      <c r="Q34" s="123">
        <v>7534263</v>
      </c>
      <c r="R34" s="137">
        <f t="shared" si="9"/>
        <v>7.6788388416160203E-4</v>
      </c>
      <c r="S34" s="123">
        <v>7405712</v>
      </c>
      <c r="T34" s="137">
        <f t="shared" si="10"/>
        <v>-1.6307404334632181E-2</v>
      </c>
      <c r="U34" s="123">
        <v>7721687</v>
      </c>
      <c r="V34" s="137">
        <f t="shared" si="11"/>
        <v>2.5663208067708831E-2</v>
      </c>
      <c r="W34" s="195"/>
      <c r="X34" s="123">
        <v>7721687</v>
      </c>
      <c r="Y34" s="123">
        <v>7700206</v>
      </c>
      <c r="Z34" s="137">
        <f t="shared" si="12"/>
        <v>-2.7819050422530633E-3</v>
      </c>
      <c r="AA34" s="123">
        <v>7855386</v>
      </c>
      <c r="AB34" s="137">
        <f t="shared" si="13"/>
        <v>1.7314739641739019E-2</v>
      </c>
      <c r="AC34" s="123">
        <v>7751439</v>
      </c>
      <c r="AD34" s="137">
        <f t="shared" si="14"/>
        <v>3.8530440304043179E-3</v>
      </c>
      <c r="AE34" s="123">
        <v>7839568</v>
      </c>
      <c r="AF34" s="137">
        <f t="shared" si="15"/>
        <v>1.5266223559696313E-2</v>
      </c>
      <c r="AG34" s="137"/>
      <c r="AH34" s="123">
        <v>7839568</v>
      </c>
      <c r="AI34" s="123">
        <v>7216435</v>
      </c>
      <c r="AJ34" s="137">
        <f t="shared" si="16"/>
        <v>-7.9485629820418624E-2</v>
      </c>
      <c r="AK34" s="123">
        <v>6694048</v>
      </c>
      <c r="AL34" s="137">
        <f t="shared" si="17"/>
        <v>-0.14612029642449686</v>
      </c>
      <c r="AM34" s="123">
        <v>6418222</v>
      </c>
      <c r="AN34" s="137">
        <f t="shared" si="18"/>
        <v>-0.18130412288024034</v>
      </c>
      <c r="AO34" s="123">
        <v>7411215</v>
      </c>
      <c r="AP34" s="137">
        <f t="shared" si="19"/>
        <v>-5.4639873013410889E-2</v>
      </c>
      <c r="AQ34" s="124"/>
      <c r="AR34" s="123">
        <v>7411215</v>
      </c>
      <c r="AS34" s="125">
        <v>6887712</v>
      </c>
      <c r="AT34" s="137">
        <f t="shared" si="20"/>
        <v>-7.0636596023728848E-2</v>
      </c>
      <c r="AU34" s="125">
        <v>7109050</v>
      </c>
      <c r="AV34" s="137">
        <f t="shared" si="21"/>
        <v>-4.0771317523509931E-2</v>
      </c>
      <c r="AW34" s="125">
        <v>7059819</v>
      </c>
      <c r="AX34" s="137">
        <f t="shared" si="22"/>
        <v>-4.7414087973429497E-2</v>
      </c>
      <c r="AY34" s="125">
        <v>7196528</v>
      </c>
      <c r="AZ34" s="137">
        <f t="shared" si="23"/>
        <v>-2.896785479843722E-2</v>
      </c>
      <c r="BA34" s="124"/>
      <c r="BB34" s="123">
        <v>7196528</v>
      </c>
      <c r="BC34" s="125">
        <v>6372236</v>
      </c>
      <c r="BD34" s="137">
        <f t="shared" si="24"/>
        <v>-0.11454023384609913</v>
      </c>
      <c r="BE34" s="125">
        <v>6218438</v>
      </c>
      <c r="BF34" s="137">
        <f t="shared" si="24"/>
        <v>-0.13591137281755872</v>
      </c>
      <c r="BG34" s="125">
        <v>6324365</v>
      </c>
      <c r="BH34" s="137">
        <f t="shared" ref="BH34" si="107">IFERROR(IF((ABS((BG34/$BB34)-1))&lt;100%,(BG34/$BB34)-1,"N/A"),"N/A")</f>
        <v>-0.12119219156793382</v>
      </c>
      <c r="BI34" s="125">
        <v>6203863</v>
      </c>
      <c r="BJ34" s="137">
        <f t="shared" ref="BJ34" si="108">IFERROR(IF((ABS((BI34/$BB34)-1))&lt;100%,(BI34/$BB34)-1,"N/A"),"N/A")</f>
        <v>-0.13793665500919328</v>
      </c>
      <c r="BL34" s="438">
        <v>6203863</v>
      </c>
      <c r="BM34" s="442">
        <v>6246460</v>
      </c>
      <c r="BN34" s="439">
        <f t="shared" si="27"/>
        <v>6.8662057817847622E-3</v>
      </c>
      <c r="BO34" s="442">
        <v>6371940</v>
      </c>
      <c r="BP34" s="439">
        <f t="shared" si="27"/>
        <v>2.7092313289316605E-2</v>
      </c>
      <c r="BQ34" s="442">
        <v>6595928</v>
      </c>
      <c r="BR34" s="439">
        <f t="shared" ref="BR34:BT34" si="109">IFERROR(IF((ABS((BQ34/$BL34)-1))&lt;100%,(BQ34/$BL34)-1,"N/A"),"N/A")</f>
        <v>6.3196914567584805E-2</v>
      </c>
      <c r="BS34" s="442">
        <v>6881405</v>
      </c>
      <c r="BT34" s="439">
        <f t="shared" si="109"/>
        <v>0.10921292104612879</v>
      </c>
      <c r="BV34" s="438">
        <v>6881405</v>
      </c>
      <c r="BW34" s="442">
        <v>6752586</v>
      </c>
      <c r="BX34" s="439">
        <f>IFERROR(IF((ABS((BW34/$BV34)-1))&lt;100%,(BW34/$BV34)-1,"N/A"),"N/A")</f>
        <v>-1.8719868980244581E-2</v>
      </c>
      <c r="BY34" s="442">
        <v>6845317</v>
      </c>
      <c r="BZ34" s="439">
        <f>IFERROR(IF((ABS((BY34/$BV34)-1))&lt;100%,(BY34/$BV34)-1,"N/A"),"N/A")</f>
        <v>-5.2442778763929221E-3</v>
      </c>
      <c r="CA34" s="442" t="e">
        <v>#N/A</v>
      </c>
      <c r="CB34" s="439" t="str">
        <f>IFERROR(IF((ABS((CA34/$BV34)-1))&lt;100%,(CA34/$BV34)-1,"N/A"),"N/A")</f>
        <v>N/A</v>
      </c>
      <c r="CC34" s="442" t="e">
        <v>#N/A</v>
      </c>
      <c r="CD34" s="439" t="str">
        <f>IFERROR(IF((ABS((CC34/$BV34)-1))&lt;100%,(CC34/$BV34)-1,"N/A"),"N/A")</f>
        <v>N/A</v>
      </c>
    </row>
    <row r="35" spans="1:82">
      <c r="D35" s="104">
        <f>D5-D20-D34</f>
        <v>0</v>
      </c>
      <c r="E35" s="104">
        <f>E5-E20-E34</f>
        <v>0</v>
      </c>
      <c r="G35" s="104">
        <f>G5-G20-G34</f>
        <v>0</v>
      </c>
      <c r="I35" s="104">
        <f>I5-I20-I34</f>
        <v>0</v>
      </c>
      <c r="K35" s="104"/>
      <c r="N35" s="104"/>
      <c r="O35" s="104"/>
      <c r="Q35" s="104"/>
      <c r="S35" s="104"/>
      <c r="U35" s="104"/>
      <c r="X35" s="104"/>
      <c r="Y35" s="104"/>
      <c r="AA35" s="104"/>
      <c r="AC35" s="104"/>
      <c r="AE35" s="104"/>
      <c r="AH35" s="104"/>
      <c r="AI35" s="104"/>
      <c r="AK35" s="104"/>
      <c r="AM35" s="104"/>
      <c r="AO35" s="104"/>
      <c r="AR35" s="104"/>
      <c r="AS35" s="104"/>
      <c r="AU35" s="104"/>
      <c r="AW35" s="104"/>
      <c r="BB35" s="104"/>
      <c r="BC35" s="104"/>
      <c r="BE35" s="104"/>
      <c r="BG35" s="104"/>
      <c r="BL35" s="104"/>
      <c r="BM35" s="104"/>
      <c r="BO35" s="104"/>
      <c r="BQ35" s="104"/>
      <c r="BV35" s="104"/>
      <c r="BW35" s="104"/>
      <c r="BY35" s="104"/>
      <c r="CA35" s="104"/>
    </row>
    <row r="36" spans="1:82" s="199" customFormat="1">
      <c r="A36" s="196"/>
      <c r="B36" s="197"/>
      <c r="C36" s="197"/>
      <c r="D36" s="104">
        <f>D5-D6-D12</f>
        <v>0</v>
      </c>
      <c r="E36" s="104">
        <f>E5-E6-E12</f>
        <v>0</v>
      </c>
      <c r="F36" s="141"/>
      <c r="G36" s="104">
        <f>G5-G6-G12</f>
        <v>0</v>
      </c>
      <c r="H36" s="141"/>
      <c r="I36" s="104">
        <f>I5-I6-I12</f>
        <v>0</v>
      </c>
      <c r="J36" s="140"/>
      <c r="K36" s="104"/>
      <c r="L36" s="140"/>
      <c r="M36" s="140"/>
      <c r="N36" s="104"/>
      <c r="O36" s="104"/>
      <c r="P36" s="141"/>
      <c r="Q36" s="104"/>
      <c r="R36" s="141"/>
      <c r="S36" s="104"/>
      <c r="T36" s="140"/>
      <c r="U36" s="104"/>
      <c r="V36" s="140"/>
      <c r="W36" s="140"/>
      <c r="X36" s="104"/>
      <c r="Y36" s="104"/>
      <c r="Z36" s="141"/>
      <c r="AA36" s="104"/>
      <c r="AB36" s="141"/>
      <c r="AC36" s="104"/>
      <c r="AD36" s="140"/>
      <c r="AE36" s="104"/>
      <c r="AF36" s="140"/>
      <c r="AG36" s="140"/>
      <c r="AH36" s="104"/>
      <c r="AI36" s="104"/>
      <c r="AJ36" s="141"/>
      <c r="AK36" s="104"/>
      <c r="AL36" s="141"/>
      <c r="AM36" s="104"/>
      <c r="AN36" s="198"/>
      <c r="AO36" s="104"/>
      <c r="AP36" s="198"/>
      <c r="AQ36" s="198"/>
      <c r="AR36" s="104"/>
      <c r="AS36" s="104"/>
      <c r="AT36" s="198"/>
      <c r="AU36" s="104"/>
      <c r="AV36" s="198"/>
      <c r="AW36" s="104"/>
      <c r="AX36" s="197"/>
      <c r="AY36" s="197"/>
      <c r="AZ36" s="197"/>
      <c r="BA36" s="198"/>
      <c r="BB36" s="104"/>
      <c r="BC36" s="104"/>
      <c r="BD36" s="198"/>
      <c r="BE36" s="104"/>
      <c r="BF36" s="198"/>
      <c r="BG36" s="104"/>
      <c r="BH36" s="197"/>
      <c r="BI36" s="197"/>
      <c r="BJ36" s="197"/>
      <c r="BL36" s="104"/>
      <c r="BM36" s="104"/>
      <c r="BN36" s="198"/>
      <c r="BO36" s="104"/>
      <c r="BP36" s="198"/>
      <c r="BQ36" s="104"/>
      <c r="BR36" s="197"/>
      <c r="BS36" s="197"/>
      <c r="BT36" s="197"/>
      <c r="BV36" s="104"/>
      <c r="BW36" s="104"/>
      <c r="BX36" s="198"/>
      <c r="BY36" s="104"/>
      <c r="BZ36" s="198"/>
      <c r="CA36" s="104"/>
      <c r="CB36" s="197"/>
      <c r="CC36" s="197"/>
      <c r="CD36" s="197"/>
    </row>
    <row r="37" spans="1:82">
      <c r="D37" s="104">
        <f>D20-D21-D28</f>
        <v>0</v>
      </c>
      <c r="E37" s="104">
        <f>E20-E21-E28</f>
        <v>0</v>
      </c>
      <c r="G37" s="104">
        <f>G20-G21-G28</f>
        <v>0</v>
      </c>
      <c r="I37" s="104">
        <f>I20-I21-I28</f>
        <v>0</v>
      </c>
      <c r="K37" s="104"/>
      <c r="N37" s="104"/>
      <c r="O37" s="104"/>
      <c r="Q37" s="104"/>
      <c r="S37" s="104"/>
      <c r="U37" s="104"/>
      <c r="X37" s="104"/>
      <c r="Y37" s="104"/>
      <c r="AA37" s="104"/>
      <c r="AC37" s="104"/>
      <c r="AE37" s="104"/>
      <c r="AH37" s="104"/>
      <c r="AI37" s="104"/>
      <c r="AK37" s="104"/>
      <c r="AM37" s="104"/>
      <c r="AO37" s="104"/>
      <c r="AR37" s="104"/>
      <c r="AS37" s="104"/>
      <c r="AU37" s="104"/>
      <c r="AW37" s="104"/>
      <c r="BB37" s="104"/>
      <c r="BC37" s="104"/>
      <c r="BE37" s="104"/>
      <c r="BG37" s="104"/>
      <c r="BL37" s="104"/>
      <c r="BM37" s="104"/>
      <c r="BO37" s="104"/>
      <c r="BQ37" s="104"/>
      <c r="BV37" s="104"/>
      <c r="BW37" s="104"/>
      <c r="BY37" s="104"/>
      <c r="CA37" s="104"/>
    </row>
    <row r="38" spans="1:82">
      <c r="D38" s="104">
        <f>D6-SUM(D7:D11)</f>
        <v>0</v>
      </c>
      <c r="E38" s="104">
        <f>E6-SUM(E7:E11)</f>
        <v>0</v>
      </c>
      <c r="G38" s="104">
        <f>G6-SUM(G7:G11)</f>
        <v>0</v>
      </c>
      <c r="I38" s="104">
        <f>I6-SUM(I7:I11)</f>
        <v>0</v>
      </c>
      <c r="K38" s="104"/>
      <c r="N38" s="104"/>
      <c r="O38" s="104"/>
      <c r="Q38" s="104"/>
      <c r="S38" s="104"/>
      <c r="U38" s="104"/>
      <c r="X38" s="104"/>
      <c r="Y38" s="104"/>
      <c r="AA38" s="104"/>
      <c r="AC38" s="104"/>
      <c r="AE38" s="104"/>
      <c r="AH38" s="104"/>
      <c r="AI38" s="104"/>
      <c r="AK38" s="104"/>
      <c r="AM38" s="104"/>
      <c r="AO38" s="104"/>
      <c r="AR38" s="104"/>
      <c r="AS38" s="104"/>
      <c r="AU38" s="104"/>
      <c r="AW38" s="104"/>
      <c r="BB38" s="104"/>
      <c r="BC38" s="104"/>
      <c r="BE38" s="104"/>
      <c r="BG38" s="104"/>
      <c r="BL38" s="104"/>
      <c r="BM38" s="104"/>
      <c r="BO38" s="104"/>
      <c r="BQ38" s="104"/>
      <c r="BV38" s="104"/>
      <c r="BW38" s="104"/>
      <c r="BY38" s="104"/>
      <c r="CA38" s="104"/>
    </row>
    <row r="39" spans="1:82">
      <c r="D39" s="104">
        <f>D12-SUM(D13:D19)</f>
        <v>0</v>
      </c>
      <c r="E39" s="104">
        <f>E12-SUM(E13:E19)</f>
        <v>0</v>
      </c>
      <c r="G39" s="104">
        <f>G12-SUM(G13:G19)</f>
        <v>0</v>
      </c>
      <c r="I39" s="104">
        <f>I12-SUM(I13:I19)</f>
        <v>0</v>
      </c>
      <c r="K39" s="104"/>
      <c r="N39" s="104"/>
      <c r="O39" s="104"/>
      <c r="Q39" s="104"/>
      <c r="S39" s="104"/>
      <c r="U39" s="104"/>
      <c r="X39" s="104"/>
      <c r="Y39" s="104"/>
      <c r="AA39" s="104"/>
      <c r="AC39" s="104"/>
      <c r="AE39" s="104"/>
      <c r="AH39" s="104"/>
      <c r="AI39" s="104"/>
      <c r="AK39" s="104"/>
      <c r="AM39" s="104"/>
      <c r="AO39" s="104"/>
      <c r="AR39" s="104"/>
      <c r="AS39" s="104"/>
      <c r="AU39" s="104"/>
      <c r="AW39" s="104"/>
      <c r="BB39" s="104"/>
      <c r="BC39" s="104"/>
      <c r="BE39" s="104"/>
      <c r="BG39" s="104"/>
      <c r="BL39" s="104"/>
      <c r="BM39" s="104"/>
      <c r="BO39" s="104"/>
      <c r="BQ39" s="104"/>
      <c r="BV39" s="104"/>
      <c r="BW39" s="104"/>
      <c r="BY39" s="104"/>
      <c r="CA39" s="104"/>
    </row>
    <row r="40" spans="1:82">
      <c r="D40" s="104">
        <f>D21-SUM(D22:D27)</f>
        <v>0</v>
      </c>
      <c r="E40" s="104">
        <f>E21-SUM(E22:E27)</f>
        <v>0</v>
      </c>
      <c r="G40" s="104">
        <f>G21-SUM(G22:G27)</f>
        <v>0</v>
      </c>
      <c r="I40" s="104">
        <f>I21-SUM(I22:I27)</f>
        <v>0</v>
      </c>
      <c r="K40" s="104"/>
      <c r="N40" s="104"/>
      <c r="O40" s="104"/>
      <c r="Q40" s="104"/>
      <c r="S40" s="104"/>
      <c r="U40" s="104"/>
      <c r="X40" s="104"/>
      <c r="Y40" s="104"/>
      <c r="AA40" s="104"/>
      <c r="AC40" s="104"/>
      <c r="AE40" s="104"/>
      <c r="AH40" s="104"/>
      <c r="AI40" s="104"/>
      <c r="AK40" s="104"/>
      <c r="AM40" s="104"/>
      <c r="AO40" s="104"/>
      <c r="AR40" s="104"/>
      <c r="AS40" s="104"/>
      <c r="AU40" s="104"/>
      <c r="AW40" s="104"/>
      <c r="BB40" s="104"/>
      <c r="BC40" s="104"/>
      <c r="BE40" s="104"/>
      <c r="BG40" s="104"/>
      <c r="BL40" s="104"/>
      <c r="BM40" s="104"/>
      <c r="BO40" s="104"/>
      <c r="BQ40" s="104"/>
      <c r="BV40" s="104"/>
      <c r="BW40" s="104"/>
      <c r="BY40" s="104"/>
      <c r="CA40" s="104"/>
    </row>
    <row r="41" spans="1:82">
      <c r="D41" s="104">
        <f>D28-SUM(D29:D33)</f>
        <v>0</v>
      </c>
      <c r="E41" s="104">
        <f>E28-SUM(E29:E33)</f>
        <v>0</v>
      </c>
      <c r="G41" s="104">
        <f>G28-SUM(G29:G33)</f>
        <v>0</v>
      </c>
      <c r="I41" s="104">
        <f>I28-SUM(I29:I33)</f>
        <v>0</v>
      </c>
      <c r="K41" s="104"/>
      <c r="N41" s="104"/>
      <c r="O41" s="104"/>
      <c r="Q41" s="104"/>
      <c r="S41" s="104"/>
      <c r="U41" s="104"/>
      <c r="X41" s="104"/>
      <c r="Y41" s="104"/>
      <c r="AA41" s="104"/>
      <c r="AC41" s="104"/>
      <c r="AE41" s="104"/>
      <c r="AH41" s="104"/>
      <c r="AI41" s="104"/>
      <c r="AK41" s="104"/>
      <c r="AM41" s="104"/>
      <c r="AO41" s="104"/>
      <c r="AR41" s="104"/>
      <c r="AS41" s="104"/>
      <c r="AU41" s="104"/>
      <c r="AW41" s="104"/>
      <c r="BB41" s="104"/>
      <c r="BC41" s="104"/>
      <c r="BE41" s="104"/>
      <c r="BG41" s="104"/>
      <c r="BL41" s="104"/>
      <c r="BM41" s="104"/>
      <c r="BO41" s="104"/>
      <c r="BQ41" s="104"/>
      <c r="BV41" s="104"/>
      <c r="BW41" s="104"/>
      <c r="BY41" s="104"/>
      <c r="CA41" s="10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L38"/>
  <sheetViews>
    <sheetView workbookViewId="0">
      <pane xSplit="2" ySplit="4" topLeftCell="BK11" activePane="bottomRight" state="frozen"/>
      <selection activeCell="A56" sqref="A56:XFD56"/>
      <selection pane="topRight" activeCell="A56" sqref="A56:XFD56"/>
      <selection pane="bottomLeft" activeCell="A56" sqref="A56:XFD56"/>
      <selection pane="bottomRight" activeCell="BL34" sqref="BL34"/>
    </sheetView>
  </sheetViews>
  <sheetFormatPr baseColWidth="10" defaultColWidth="10.83203125" defaultRowHeight="14.5"/>
  <cols>
    <col min="1" max="1" width="5.58203125" style="204" customWidth="1"/>
    <col min="2" max="2" width="20.25" style="204" customWidth="1"/>
    <col min="3" max="3" width="19.25" style="224" customWidth="1"/>
    <col min="4" max="4" width="21" style="225" customWidth="1"/>
    <col min="5" max="5" width="19.5" style="224" customWidth="1"/>
    <col min="6" max="6" width="19.5" style="225" customWidth="1"/>
    <col min="7" max="7" width="19.25" style="224" bestFit="1" customWidth="1"/>
    <col min="8" max="8" width="21" style="225" bestFit="1" customWidth="1"/>
    <col min="9" max="9" width="19.25" style="224" bestFit="1" customWidth="1"/>
    <col min="10" max="10" width="21" style="225" bestFit="1" customWidth="1"/>
    <col min="11" max="11" width="19.25" style="224" customWidth="1"/>
    <col min="12" max="12" width="21" style="225" customWidth="1"/>
    <col min="13" max="13" width="19.5" style="224" customWidth="1"/>
    <col min="14" max="14" width="19.5" style="225" customWidth="1"/>
    <col min="15" max="15" width="19.25" style="224" bestFit="1" customWidth="1"/>
    <col min="16" max="16" width="21" style="225" bestFit="1" customWidth="1"/>
    <col min="17" max="17" width="19.25" style="224" bestFit="1" customWidth="1"/>
    <col min="18" max="18" width="21" style="225" bestFit="1" customWidth="1"/>
    <col min="19" max="19" width="19.25" style="224" customWidth="1"/>
    <col min="20" max="20" width="21" style="225" customWidth="1"/>
    <col min="21" max="21" width="19.5" style="224" customWidth="1"/>
    <col min="22" max="22" width="19.5" style="225" customWidth="1"/>
    <col min="23" max="23" width="19.25" style="224" bestFit="1" customWidth="1"/>
    <col min="24" max="24" width="21" style="225" bestFit="1" customWidth="1"/>
    <col min="25" max="25" width="19.25" style="224" bestFit="1" customWidth="1"/>
    <col min="26" max="26" width="21" style="225" bestFit="1" customWidth="1"/>
    <col min="27" max="27" width="19.25" style="224" customWidth="1"/>
    <col min="28" max="28" width="21" style="225" customWidth="1"/>
    <col min="29" max="29" width="19.5" style="224" customWidth="1"/>
    <col min="30" max="30" width="19.5" style="225" customWidth="1"/>
    <col min="31" max="31" width="19.25" style="224" bestFit="1" customWidth="1"/>
    <col min="32" max="32" width="21" style="225" bestFit="1" customWidth="1"/>
    <col min="33" max="33" width="19.25" style="224" bestFit="1" customWidth="1"/>
    <col min="34" max="34" width="21" style="225" bestFit="1" customWidth="1"/>
    <col min="35" max="35" width="19.25" style="224" customWidth="1"/>
    <col min="36" max="36" width="21" style="225" customWidth="1"/>
    <col min="37" max="37" width="19.5" style="224" customWidth="1"/>
    <col min="38" max="38" width="19.5" style="225" customWidth="1"/>
    <col min="39" max="39" width="19.25" style="224" bestFit="1" customWidth="1"/>
    <col min="40" max="40" width="21" style="225" bestFit="1" customWidth="1"/>
    <col min="41" max="41" width="19.25" style="224" bestFit="1" customWidth="1"/>
    <col min="42" max="42" width="21" style="225" bestFit="1" customWidth="1"/>
    <col min="43" max="43" width="19.25" style="224" bestFit="1" customWidth="1"/>
    <col min="44" max="44" width="21" style="225" bestFit="1" customWidth="1"/>
    <col min="45" max="45" width="2" style="204" customWidth="1"/>
    <col min="46" max="46" width="19.25" style="224" bestFit="1" customWidth="1"/>
    <col min="47" max="47" width="21" style="225" bestFit="1" customWidth="1"/>
    <col min="48" max="48" width="1.83203125" style="204" customWidth="1"/>
    <col min="49" max="49" width="19.25" style="224" bestFit="1" customWidth="1"/>
    <col min="50" max="50" width="21" style="225" bestFit="1" customWidth="1"/>
    <col min="51" max="51" width="19.4140625" style="204" customWidth="1"/>
    <col min="52" max="52" width="20.1640625" style="204" customWidth="1"/>
    <col min="53" max="53" width="18.6640625" style="204" customWidth="1"/>
    <col min="54" max="54" width="18.4140625" style="204" customWidth="1"/>
    <col min="55" max="55" width="20.58203125" style="204" customWidth="1"/>
    <col min="56" max="56" width="23.5" style="204" customWidth="1"/>
    <col min="57" max="57" width="20" style="204" customWidth="1"/>
    <col min="58" max="58" width="20.75" style="204" customWidth="1"/>
    <col min="59" max="59" width="22.5" style="204" customWidth="1"/>
    <col min="60" max="60" width="19.25" style="204" customWidth="1"/>
    <col min="61" max="61" width="18.1640625" style="204" bestFit="1" customWidth="1"/>
    <col min="62" max="62" width="19.58203125" style="204" bestFit="1" customWidth="1"/>
    <col min="63" max="63" width="18.1640625" style="204" bestFit="1" customWidth="1"/>
    <col min="64" max="64" width="19.58203125" style="204" bestFit="1" customWidth="1"/>
    <col min="65" max="16384" width="10.83203125" style="204"/>
  </cols>
  <sheetData>
    <row r="2" spans="2:64" s="25" customFormat="1" ht="19">
      <c r="B2" s="481" t="s">
        <v>129</v>
      </c>
      <c r="C2" s="200" t="s">
        <v>127</v>
      </c>
      <c r="D2" s="201" t="s">
        <v>128</v>
      </c>
      <c r="E2" s="200" t="s">
        <v>127</v>
      </c>
      <c r="F2" s="201" t="s">
        <v>128</v>
      </c>
      <c r="G2" s="200" t="s">
        <v>127</v>
      </c>
      <c r="H2" s="201" t="s">
        <v>128</v>
      </c>
      <c r="I2" s="200" t="s">
        <v>127</v>
      </c>
      <c r="J2" s="201" t="s">
        <v>128</v>
      </c>
      <c r="K2" s="200" t="s">
        <v>127</v>
      </c>
      <c r="L2" s="201" t="s">
        <v>128</v>
      </c>
      <c r="M2" s="200" t="s">
        <v>127</v>
      </c>
      <c r="N2" s="201" t="s">
        <v>128</v>
      </c>
      <c r="O2" s="200" t="s">
        <v>127</v>
      </c>
      <c r="P2" s="201" t="s">
        <v>128</v>
      </c>
      <c r="Q2" s="200" t="s">
        <v>127</v>
      </c>
      <c r="R2" s="201" t="s">
        <v>128</v>
      </c>
      <c r="S2" s="200" t="s">
        <v>127</v>
      </c>
      <c r="T2" s="201" t="s">
        <v>128</v>
      </c>
      <c r="U2" s="200" t="s">
        <v>127</v>
      </c>
      <c r="V2" s="201" t="s">
        <v>128</v>
      </c>
      <c r="W2" s="200" t="s">
        <v>127</v>
      </c>
      <c r="X2" s="201" t="s">
        <v>128</v>
      </c>
      <c r="Y2" s="200" t="s">
        <v>127</v>
      </c>
      <c r="Z2" s="201" t="s">
        <v>128</v>
      </c>
      <c r="AA2" s="200" t="s">
        <v>127</v>
      </c>
      <c r="AB2" s="201" t="s">
        <v>128</v>
      </c>
      <c r="AC2" s="200" t="s">
        <v>127</v>
      </c>
      <c r="AD2" s="201" t="s">
        <v>128</v>
      </c>
      <c r="AE2" s="200" t="s">
        <v>127</v>
      </c>
      <c r="AF2" s="201" t="s">
        <v>128</v>
      </c>
      <c r="AG2" s="200" t="s">
        <v>127</v>
      </c>
      <c r="AH2" s="201" t="s">
        <v>128</v>
      </c>
      <c r="AI2" s="200" t="s">
        <v>127</v>
      </c>
      <c r="AJ2" s="201" t="s">
        <v>128</v>
      </c>
      <c r="AK2" s="200" t="s">
        <v>127</v>
      </c>
      <c r="AL2" s="201" t="s">
        <v>128</v>
      </c>
      <c r="AM2" s="200" t="s">
        <v>127</v>
      </c>
      <c r="AN2" s="201" t="s">
        <v>128</v>
      </c>
      <c r="AO2" s="200" t="s">
        <v>127</v>
      </c>
      <c r="AP2" s="201" t="s">
        <v>128</v>
      </c>
      <c r="AQ2" s="200" t="s">
        <v>127</v>
      </c>
      <c r="AR2" s="201" t="s">
        <v>128</v>
      </c>
      <c r="AT2" s="200" t="s">
        <v>127</v>
      </c>
      <c r="AU2" s="201" t="s">
        <v>128</v>
      </c>
      <c r="AW2" s="200" t="s">
        <v>127</v>
      </c>
      <c r="AX2" s="201" t="s">
        <v>128</v>
      </c>
      <c r="AY2" s="200" t="s">
        <v>127</v>
      </c>
      <c r="AZ2" s="201" t="s">
        <v>128</v>
      </c>
      <c r="BA2" s="200" t="s">
        <v>127</v>
      </c>
      <c r="BB2" s="201" t="s">
        <v>128</v>
      </c>
      <c r="BC2" s="200" t="s">
        <v>127</v>
      </c>
      <c r="BD2" s="201" t="s">
        <v>128</v>
      </c>
      <c r="BE2" s="200" t="s">
        <v>127</v>
      </c>
      <c r="BF2" s="201" t="s">
        <v>128</v>
      </c>
      <c r="BG2" s="200" t="s">
        <v>127</v>
      </c>
      <c r="BH2" s="201" t="s">
        <v>128</v>
      </c>
      <c r="BI2" s="466" t="s">
        <v>127</v>
      </c>
      <c r="BJ2" s="467" t="s">
        <v>128</v>
      </c>
      <c r="BK2" s="499" t="s">
        <v>127</v>
      </c>
      <c r="BL2" s="467" t="s">
        <v>128</v>
      </c>
    </row>
    <row r="3" spans="2:64" s="25" customFormat="1" ht="19">
      <c r="B3" s="481" t="s">
        <v>139</v>
      </c>
      <c r="C3" s="200" t="s">
        <v>140</v>
      </c>
      <c r="D3" s="201" t="s">
        <v>141</v>
      </c>
      <c r="E3" s="200" t="s">
        <v>140</v>
      </c>
      <c r="F3" s="201" t="s">
        <v>141</v>
      </c>
      <c r="G3" s="200" t="s">
        <v>140</v>
      </c>
      <c r="H3" s="201" t="s">
        <v>141</v>
      </c>
      <c r="I3" s="200" t="s">
        <v>140</v>
      </c>
      <c r="J3" s="201" t="s">
        <v>141</v>
      </c>
      <c r="K3" s="200" t="s">
        <v>140</v>
      </c>
      <c r="L3" s="201" t="s">
        <v>141</v>
      </c>
      <c r="M3" s="200" t="s">
        <v>140</v>
      </c>
      <c r="N3" s="201" t="s">
        <v>141</v>
      </c>
      <c r="O3" s="200" t="s">
        <v>140</v>
      </c>
      <c r="P3" s="201" t="s">
        <v>141</v>
      </c>
      <c r="Q3" s="200" t="s">
        <v>140</v>
      </c>
      <c r="R3" s="201" t="s">
        <v>141</v>
      </c>
      <c r="S3" s="200" t="s">
        <v>140</v>
      </c>
      <c r="T3" s="201" t="s">
        <v>141</v>
      </c>
      <c r="U3" s="200" t="s">
        <v>140</v>
      </c>
      <c r="V3" s="201" t="s">
        <v>141</v>
      </c>
      <c r="W3" s="200" t="s">
        <v>140</v>
      </c>
      <c r="X3" s="201" t="s">
        <v>141</v>
      </c>
      <c r="Y3" s="200" t="s">
        <v>140</v>
      </c>
      <c r="Z3" s="201" t="s">
        <v>141</v>
      </c>
      <c r="AA3" s="200" t="s">
        <v>140</v>
      </c>
      <c r="AB3" s="201" t="s">
        <v>141</v>
      </c>
      <c r="AC3" s="200" t="s">
        <v>140</v>
      </c>
      <c r="AD3" s="201" t="s">
        <v>141</v>
      </c>
      <c r="AE3" s="200" t="s">
        <v>140</v>
      </c>
      <c r="AF3" s="201" t="s">
        <v>141</v>
      </c>
      <c r="AG3" s="200" t="s">
        <v>140</v>
      </c>
      <c r="AH3" s="201" t="s">
        <v>141</v>
      </c>
      <c r="AI3" s="200" t="s">
        <v>140</v>
      </c>
      <c r="AJ3" s="201" t="s">
        <v>141</v>
      </c>
      <c r="AK3" s="200" t="s">
        <v>140</v>
      </c>
      <c r="AL3" s="201" t="s">
        <v>141</v>
      </c>
      <c r="AM3" s="200" t="s">
        <v>140</v>
      </c>
      <c r="AN3" s="201" t="s">
        <v>141</v>
      </c>
      <c r="AO3" s="200" t="s">
        <v>140</v>
      </c>
      <c r="AP3" s="201" t="s">
        <v>141</v>
      </c>
      <c r="AQ3" s="200" t="s">
        <v>140</v>
      </c>
      <c r="AR3" s="201" t="s">
        <v>141</v>
      </c>
      <c r="AT3" s="200" t="s">
        <v>140</v>
      </c>
      <c r="AU3" s="201" t="s">
        <v>141</v>
      </c>
      <c r="AW3" s="200" t="s">
        <v>140</v>
      </c>
      <c r="AX3" s="201" t="s">
        <v>141</v>
      </c>
      <c r="AY3" s="200" t="s">
        <v>140</v>
      </c>
      <c r="AZ3" s="201" t="s">
        <v>141</v>
      </c>
      <c r="BA3" s="200" t="s">
        <v>140</v>
      </c>
      <c r="BB3" s="201" t="s">
        <v>141</v>
      </c>
      <c r="BC3" s="200" t="s">
        <v>140</v>
      </c>
      <c r="BD3" s="201" t="s">
        <v>141</v>
      </c>
      <c r="BE3" s="200" t="s">
        <v>140</v>
      </c>
      <c r="BF3" s="201" t="s">
        <v>141</v>
      </c>
      <c r="BG3" s="200" t="s">
        <v>140</v>
      </c>
      <c r="BH3" s="201" t="s">
        <v>141</v>
      </c>
      <c r="BI3" s="466" t="s">
        <v>140</v>
      </c>
      <c r="BJ3" s="467" t="s">
        <v>141</v>
      </c>
      <c r="BK3" s="499" t="s">
        <v>140</v>
      </c>
      <c r="BL3" s="467" t="s">
        <v>141</v>
      </c>
    </row>
    <row r="4" spans="2:64" s="25" customFormat="1" ht="19">
      <c r="B4" s="480"/>
      <c r="C4" s="505" t="s">
        <v>369</v>
      </c>
      <c r="D4" s="504"/>
      <c r="E4" s="503" t="s">
        <v>368</v>
      </c>
      <c r="F4" s="504"/>
      <c r="G4" s="503" t="s">
        <v>367</v>
      </c>
      <c r="H4" s="504"/>
      <c r="I4" s="503" t="s">
        <v>366</v>
      </c>
      <c r="J4" s="504"/>
      <c r="K4" s="503" t="s">
        <v>362</v>
      </c>
      <c r="L4" s="504"/>
      <c r="M4" s="503" t="s">
        <v>361</v>
      </c>
      <c r="N4" s="504"/>
      <c r="O4" s="503" t="s">
        <v>360</v>
      </c>
      <c r="P4" s="504"/>
      <c r="Q4" s="503" t="s">
        <v>359</v>
      </c>
      <c r="R4" s="504"/>
      <c r="S4" s="503" t="s">
        <v>349</v>
      </c>
      <c r="T4" s="504"/>
      <c r="U4" s="503" t="s">
        <v>350</v>
      </c>
      <c r="V4" s="504"/>
      <c r="W4" s="503" t="s">
        <v>351</v>
      </c>
      <c r="X4" s="504"/>
      <c r="Y4" s="503" t="s">
        <v>352</v>
      </c>
      <c r="Z4" s="504"/>
      <c r="AA4" s="503" t="s">
        <v>172</v>
      </c>
      <c r="AB4" s="504"/>
      <c r="AC4" s="503" t="s">
        <v>173</v>
      </c>
      <c r="AD4" s="504"/>
      <c r="AE4" s="503" t="s">
        <v>174</v>
      </c>
      <c r="AF4" s="504"/>
      <c r="AG4" s="503" t="s">
        <v>175</v>
      </c>
      <c r="AH4" s="504"/>
      <c r="AI4" s="503" t="s">
        <v>136</v>
      </c>
      <c r="AJ4" s="504"/>
      <c r="AK4" s="503" t="s">
        <v>158</v>
      </c>
      <c r="AL4" s="504"/>
      <c r="AM4" s="503" t="s">
        <v>159</v>
      </c>
      <c r="AN4" s="504"/>
      <c r="AO4" s="503" t="s">
        <v>160</v>
      </c>
      <c r="AP4" s="504"/>
      <c r="AQ4" s="503" t="s">
        <v>587</v>
      </c>
      <c r="AR4" s="504"/>
      <c r="AT4" s="503" t="s">
        <v>588</v>
      </c>
      <c r="AU4" s="504"/>
      <c r="AW4" s="503" t="s">
        <v>589</v>
      </c>
      <c r="AX4" s="505"/>
      <c r="AY4" s="503" t="s">
        <v>590</v>
      </c>
      <c r="AZ4" s="504"/>
      <c r="BA4" s="503" t="s">
        <v>613</v>
      </c>
      <c r="BB4" s="504"/>
      <c r="BC4" s="503" t="s">
        <v>614</v>
      </c>
      <c r="BD4" s="504"/>
      <c r="BE4" s="503" t="s">
        <v>615</v>
      </c>
      <c r="BF4" s="504"/>
      <c r="BG4" s="503" t="s">
        <v>616</v>
      </c>
      <c r="BH4" s="504"/>
      <c r="BI4" s="501" t="s">
        <v>632</v>
      </c>
      <c r="BJ4" s="502"/>
      <c r="BK4" s="501" t="s">
        <v>633</v>
      </c>
      <c r="BL4" s="502"/>
    </row>
    <row r="5" spans="2:64">
      <c r="B5" s="476" t="s">
        <v>101</v>
      </c>
      <c r="C5" s="202"/>
      <c r="D5" s="203"/>
      <c r="E5" s="202"/>
      <c r="F5" s="203"/>
      <c r="G5" s="202"/>
      <c r="H5" s="203"/>
      <c r="I5" s="202"/>
      <c r="J5" s="203"/>
      <c r="K5" s="202"/>
      <c r="L5" s="203"/>
      <c r="M5" s="202"/>
      <c r="N5" s="203"/>
      <c r="O5" s="202"/>
      <c r="P5" s="203"/>
      <c r="Q5" s="202"/>
      <c r="R5" s="203"/>
      <c r="S5" s="202"/>
      <c r="T5" s="203"/>
      <c r="U5" s="202"/>
      <c r="V5" s="203"/>
      <c r="W5" s="202"/>
      <c r="X5" s="203"/>
      <c r="Y5" s="202"/>
      <c r="Z5" s="203"/>
      <c r="AA5" s="202"/>
      <c r="AB5" s="203"/>
      <c r="AC5" s="202"/>
      <c r="AD5" s="203"/>
      <c r="AE5" s="202"/>
      <c r="AF5" s="203"/>
      <c r="AG5" s="202"/>
      <c r="AH5" s="203"/>
      <c r="AI5" s="202"/>
      <c r="AJ5" s="203"/>
      <c r="AK5" s="202"/>
      <c r="AL5" s="203"/>
      <c r="AM5" s="202"/>
      <c r="AN5" s="203"/>
      <c r="AO5" s="202"/>
      <c r="AP5" s="203"/>
      <c r="AQ5" s="202"/>
      <c r="AR5" s="203"/>
      <c r="AT5" s="202"/>
      <c r="AU5" s="203"/>
      <c r="AW5" s="453"/>
      <c r="AX5" s="452"/>
      <c r="AY5" s="458"/>
      <c r="AZ5" s="459"/>
      <c r="BA5" s="453"/>
      <c r="BB5" s="452"/>
      <c r="BC5" s="453"/>
      <c r="BD5" s="452"/>
      <c r="BE5" s="453"/>
      <c r="BF5" s="452"/>
      <c r="BG5" s="453"/>
      <c r="BH5" s="452"/>
      <c r="BI5" s="468"/>
      <c r="BJ5" s="469"/>
      <c r="BK5" s="468"/>
      <c r="BL5" s="469"/>
    </row>
    <row r="6" spans="2:64">
      <c r="B6" s="478" t="s">
        <v>651</v>
      </c>
      <c r="C6" s="206"/>
      <c r="D6" s="206"/>
      <c r="E6" s="206"/>
      <c r="F6" s="206"/>
      <c r="G6" s="206"/>
      <c r="H6" s="207"/>
      <c r="I6" s="206"/>
      <c r="J6" s="207"/>
      <c r="K6" s="206"/>
      <c r="L6" s="206"/>
      <c r="M6" s="206"/>
      <c r="N6" s="206"/>
      <c r="O6" s="206"/>
      <c r="P6" s="207"/>
      <c r="Q6" s="206"/>
      <c r="R6" s="207"/>
      <c r="S6" s="206"/>
      <c r="T6" s="206"/>
      <c r="U6" s="206"/>
      <c r="V6" s="206"/>
      <c r="W6" s="206"/>
      <c r="X6" s="207"/>
      <c r="Y6" s="206"/>
      <c r="Z6" s="207"/>
      <c r="AA6" s="206"/>
      <c r="AB6" s="206"/>
      <c r="AC6" s="206"/>
      <c r="AD6" s="206"/>
      <c r="AE6" s="206"/>
      <c r="AF6" s="207"/>
      <c r="AG6" s="206"/>
      <c r="AH6" s="207"/>
      <c r="AI6" s="208">
        <v>250</v>
      </c>
      <c r="AJ6" s="209">
        <v>628334</v>
      </c>
      <c r="AK6" s="208">
        <v>246</v>
      </c>
      <c r="AL6" s="209">
        <v>625386</v>
      </c>
      <c r="AM6" s="208">
        <v>246</v>
      </c>
      <c r="AN6" s="209">
        <v>625386</v>
      </c>
      <c r="AO6" s="208">
        <v>247</v>
      </c>
      <c r="AP6" s="209">
        <v>624906.56499999983</v>
      </c>
      <c r="AQ6" s="208">
        <v>247</v>
      </c>
      <c r="AR6" s="209">
        <v>624906.56499999983</v>
      </c>
      <c r="AT6" s="208">
        <v>248</v>
      </c>
      <c r="AU6" s="209">
        <v>625400</v>
      </c>
      <c r="AW6" s="208">
        <v>242</v>
      </c>
      <c r="AX6" s="209">
        <v>620064</v>
      </c>
      <c r="AY6" s="460">
        <v>241</v>
      </c>
      <c r="AZ6" s="456">
        <v>619954.42499999981</v>
      </c>
      <c r="BA6" s="460">
        <v>236</v>
      </c>
      <c r="BB6" s="456">
        <v>618678.22499999986</v>
      </c>
      <c r="BC6" s="460">
        <v>237</v>
      </c>
      <c r="BD6" s="456">
        <v>620312.0079999998</v>
      </c>
      <c r="BE6" s="460">
        <v>236</v>
      </c>
      <c r="BF6" s="456">
        <v>618653.57799999986</v>
      </c>
      <c r="BG6" s="460">
        <v>233</v>
      </c>
      <c r="BH6" s="456">
        <v>620464.57799999986</v>
      </c>
      <c r="BI6" s="470">
        <v>219</v>
      </c>
      <c r="BJ6" s="471">
        <v>612691.55800000008</v>
      </c>
      <c r="BK6" s="470">
        <v>213</v>
      </c>
      <c r="BL6" s="471">
        <v>611649.55800000008</v>
      </c>
    </row>
    <row r="7" spans="2:64">
      <c r="B7" s="478" t="s">
        <v>102</v>
      </c>
      <c r="C7" s="206"/>
      <c r="D7" s="206"/>
      <c r="E7" s="206"/>
      <c r="F7" s="206"/>
      <c r="G7" s="206"/>
      <c r="H7" s="210"/>
      <c r="I7" s="206"/>
      <c r="J7" s="210"/>
      <c r="K7" s="206"/>
      <c r="L7" s="206"/>
      <c r="M7" s="206"/>
      <c r="N7" s="206"/>
      <c r="O7" s="206"/>
      <c r="P7" s="210"/>
      <c r="Q7" s="206"/>
      <c r="R7" s="210"/>
      <c r="S7" s="206"/>
      <c r="T7" s="206"/>
      <c r="U7" s="206"/>
      <c r="V7" s="206"/>
      <c r="W7" s="206"/>
      <c r="X7" s="210"/>
      <c r="Y7" s="206"/>
      <c r="Z7" s="210"/>
      <c r="AA7" s="206"/>
      <c r="AB7" s="206"/>
      <c r="AC7" s="206"/>
      <c r="AD7" s="206"/>
      <c r="AE7" s="206"/>
      <c r="AF7" s="210"/>
      <c r="AG7" s="206"/>
      <c r="AH7" s="210"/>
      <c r="AI7" s="208">
        <v>99</v>
      </c>
      <c r="AJ7" s="211">
        <v>85860</v>
      </c>
      <c r="AK7" s="208">
        <v>98</v>
      </c>
      <c r="AL7" s="211">
        <v>86386</v>
      </c>
      <c r="AM7" s="208">
        <v>97</v>
      </c>
      <c r="AN7" s="211">
        <v>85836</v>
      </c>
      <c r="AO7" s="208">
        <v>98</v>
      </c>
      <c r="AP7" s="211">
        <v>86611.82</v>
      </c>
      <c r="AQ7" s="208">
        <v>96</v>
      </c>
      <c r="AR7" s="211">
        <v>85240.920000000013</v>
      </c>
      <c r="AT7" s="208">
        <v>96</v>
      </c>
      <c r="AU7" s="211">
        <v>85686</v>
      </c>
      <c r="AW7" s="208">
        <v>96</v>
      </c>
      <c r="AX7" s="211">
        <v>85686</v>
      </c>
      <c r="AY7" s="461">
        <v>95</v>
      </c>
      <c r="AZ7" s="456">
        <v>85128.920000000013</v>
      </c>
      <c r="BA7" s="461">
        <v>95</v>
      </c>
      <c r="BB7" s="456">
        <v>85128.920000000013</v>
      </c>
      <c r="BC7" s="461">
        <v>97</v>
      </c>
      <c r="BD7" s="456">
        <v>86667.77</v>
      </c>
      <c r="BE7" s="461">
        <v>97</v>
      </c>
      <c r="BF7" s="456">
        <v>85703.81</v>
      </c>
      <c r="BG7" s="461">
        <v>101</v>
      </c>
      <c r="BH7" s="456">
        <v>87284.81</v>
      </c>
      <c r="BI7" s="470">
        <v>101</v>
      </c>
      <c r="BJ7" s="471">
        <v>87284.192999999999</v>
      </c>
      <c r="BK7" s="470">
        <v>101</v>
      </c>
      <c r="BL7" s="471">
        <v>87317.192999999999</v>
      </c>
    </row>
    <row r="8" spans="2:64">
      <c r="B8" s="478" t="s">
        <v>103</v>
      </c>
      <c r="C8" s="206"/>
      <c r="D8" s="206"/>
      <c r="E8" s="206"/>
      <c r="F8" s="206"/>
      <c r="G8" s="206"/>
      <c r="H8" s="210"/>
      <c r="I8" s="206"/>
      <c r="J8" s="210"/>
      <c r="K8" s="206"/>
      <c r="L8" s="206"/>
      <c r="M8" s="206"/>
      <c r="N8" s="206"/>
      <c r="O8" s="206"/>
      <c r="P8" s="210"/>
      <c r="Q8" s="206"/>
      <c r="R8" s="210"/>
      <c r="S8" s="206"/>
      <c r="T8" s="206"/>
      <c r="U8" s="206"/>
      <c r="V8" s="206"/>
      <c r="W8" s="206"/>
      <c r="X8" s="210"/>
      <c r="Y8" s="206"/>
      <c r="Z8" s="210"/>
      <c r="AA8" s="206"/>
      <c r="AB8" s="206"/>
      <c r="AC8" s="206"/>
      <c r="AD8" s="206"/>
      <c r="AE8" s="206"/>
      <c r="AF8" s="210"/>
      <c r="AG8" s="206"/>
      <c r="AH8" s="210"/>
      <c r="AI8" s="208">
        <v>101</v>
      </c>
      <c r="AJ8" s="211">
        <v>51799</v>
      </c>
      <c r="AK8" s="208">
        <v>92</v>
      </c>
      <c r="AL8" s="211">
        <v>45111</v>
      </c>
      <c r="AM8" s="208">
        <v>92</v>
      </c>
      <c r="AN8" s="211">
        <v>45111</v>
      </c>
      <c r="AO8" s="208">
        <v>92</v>
      </c>
      <c r="AP8" s="211">
        <v>45111.199999999997</v>
      </c>
      <c r="AQ8" s="208">
        <v>80</v>
      </c>
      <c r="AR8" s="211">
        <v>38009.199999999997</v>
      </c>
      <c r="AT8" s="208">
        <v>77</v>
      </c>
      <c r="AU8" s="211">
        <v>35656</v>
      </c>
      <c r="AW8" s="208">
        <v>77</v>
      </c>
      <c r="AX8" s="211">
        <v>34271</v>
      </c>
      <c r="AY8" s="461">
        <v>74</v>
      </c>
      <c r="AZ8" s="456">
        <v>34271.199999999997</v>
      </c>
      <c r="BA8" s="461">
        <v>72</v>
      </c>
      <c r="BB8" s="456">
        <v>32726.199999999997</v>
      </c>
      <c r="BC8" s="461">
        <v>72</v>
      </c>
      <c r="BD8" s="456">
        <v>33271.199999999997</v>
      </c>
      <c r="BE8" s="461">
        <v>71</v>
      </c>
      <c r="BF8" s="456">
        <v>30629.199999999997</v>
      </c>
      <c r="BG8" s="461">
        <v>72</v>
      </c>
      <c r="BH8" s="456">
        <v>30989.199999999997</v>
      </c>
      <c r="BI8" s="470">
        <v>70</v>
      </c>
      <c r="BJ8" s="471">
        <v>29684</v>
      </c>
      <c r="BK8" s="470">
        <v>70</v>
      </c>
      <c r="BL8" s="471">
        <v>30140</v>
      </c>
    </row>
    <row r="9" spans="2:64">
      <c r="B9" s="478" t="s">
        <v>104</v>
      </c>
      <c r="C9" s="206"/>
      <c r="D9" s="206"/>
      <c r="E9" s="206"/>
      <c r="F9" s="206"/>
      <c r="G9" s="206"/>
      <c r="H9" s="210"/>
      <c r="I9" s="206"/>
      <c r="J9" s="210"/>
      <c r="K9" s="206"/>
      <c r="L9" s="206"/>
      <c r="M9" s="206"/>
      <c r="N9" s="206"/>
      <c r="O9" s="206"/>
      <c r="P9" s="210"/>
      <c r="Q9" s="206"/>
      <c r="R9" s="210"/>
      <c r="S9" s="206"/>
      <c r="T9" s="206"/>
      <c r="U9" s="206"/>
      <c r="V9" s="206"/>
      <c r="W9" s="206"/>
      <c r="X9" s="210"/>
      <c r="Y9" s="206"/>
      <c r="Z9" s="210"/>
      <c r="AA9" s="206"/>
      <c r="AB9" s="206"/>
      <c r="AC9" s="206"/>
      <c r="AD9" s="206"/>
      <c r="AE9" s="206"/>
      <c r="AF9" s="210"/>
      <c r="AG9" s="206"/>
      <c r="AH9" s="210"/>
      <c r="AI9" s="208">
        <v>70</v>
      </c>
      <c r="AJ9" s="211">
        <v>65321</v>
      </c>
      <c r="AK9" s="208">
        <v>70</v>
      </c>
      <c r="AL9" s="211">
        <v>65754</v>
      </c>
      <c r="AM9" s="208">
        <v>70</v>
      </c>
      <c r="AN9" s="211">
        <v>65754</v>
      </c>
      <c r="AO9" s="208">
        <v>70</v>
      </c>
      <c r="AP9" s="211">
        <v>65754.44</v>
      </c>
      <c r="AQ9" s="208">
        <v>69</v>
      </c>
      <c r="AR9" s="211">
        <v>65345.61</v>
      </c>
      <c r="AT9" s="208">
        <v>69</v>
      </c>
      <c r="AU9" s="211">
        <v>65345</v>
      </c>
      <c r="AW9" s="208">
        <v>66</v>
      </c>
      <c r="AX9" s="211">
        <v>65557</v>
      </c>
      <c r="AY9" s="461">
        <v>69</v>
      </c>
      <c r="AZ9" s="456">
        <v>65556.95</v>
      </c>
      <c r="BA9" s="461">
        <v>61</v>
      </c>
      <c r="BB9" s="456">
        <v>58745.049999999996</v>
      </c>
      <c r="BC9" s="461">
        <v>61</v>
      </c>
      <c r="BD9" s="456">
        <v>58745.049999999996</v>
      </c>
      <c r="BE9" s="461">
        <v>61</v>
      </c>
      <c r="BF9" s="456">
        <v>59651.381799999996</v>
      </c>
      <c r="BG9" s="461">
        <v>61</v>
      </c>
      <c r="BH9" s="456">
        <v>58680.381799999996</v>
      </c>
      <c r="BI9" s="470">
        <v>60</v>
      </c>
      <c r="BJ9" s="471">
        <v>58601.023999999998</v>
      </c>
      <c r="BK9" s="470">
        <v>60</v>
      </c>
      <c r="BL9" s="471">
        <v>58601.023999999998</v>
      </c>
    </row>
    <row r="10" spans="2:64">
      <c r="B10" s="478" t="s">
        <v>105</v>
      </c>
      <c r="C10" s="206"/>
      <c r="D10" s="206"/>
      <c r="E10" s="206"/>
      <c r="F10" s="206"/>
      <c r="G10" s="206"/>
      <c r="H10" s="210"/>
      <c r="I10" s="206"/>
      <c r="J10" s="210"/>
      <c r="K10" s="206"/>
      <c r="L10" s="206"/>
      <c r="M10" s="206"/>
      <c r="N10" s="206"/>
      <c r="O10" s="206"/>
      <c r="P10" s="210"/>
      <c r="Q10" s="206"/>
      <c r="R10" s="210"/>
      <c r="S10" s="206"/>
      <c r="T10" s="206"/>
      <c r="U10" s="206"/>
      <c r="V10" s="206"/>
      <c r="W10" s="206"/>
      <c r="X10" s="210"/>
      <c r="Y10" s="206"/>
      <c r="Z10" s="210"/>
      <c r="AA10" s="206"/>
      <c r="AB10" s="206"/>
      <c r="AC10" s="206"/>
      <c r="AD10" s="206"/>
      <c r="AE10" s="206"/>
      <c r="AF10" s="210"/>
      <c r="AG10" s="206"/>
      <c r="AH10" s="210"/>
      <c r="AI10" s="208">
        <v>20</v>
      </c>
      <c r="AJ10" s="211">
        <v>23237</v>
      </c>
      <c r="AK10" s="208">
        <v>25</v>
      </c>
      <c r="AL10" s="211">
        <v>26751</v>
      </c>
      <c r="AM10" s="208">
        <v>30</v>
      </c>
      <c r="AN10" s="211">
        <v>31377</v>
      </c>
      <c r="AO10" s="208">
        <v>30</v>
      </c>
      <c r="AP10" s="211">
        <v>31377.000000000007</v>
      </c>
      <c r="AQ10" s="208">
        <v>32</v>
      </c>
      <c r="AR10" s="211">
        <v>32349.000000000007</v>
      </c>
      <c r="AT10" s="208">
        <v>32</v>
      </c>
      <c r="AU10" s="211">
        <v>32349.000000000007</v>
      </c>
      <c r="AW10" s="208">
        <v>34</v>
      </c>
      <c r="AX10" s="211">
        <v>33621</v>
      </c>
      <c r="AY10" s="461">
        <v>34</v>
      </c>
      <c r="AZ10" s="456">
        <v>33621.000000000007</v>
      </c>
      <c r="BA10" s="461">
        <v>34</v>
      </c>
      <c r="BB10" s="456">
        <v>33621.000000000007</v>
      </c>
      <c r="BC10" s="461">
        <v>34</v>
      </c>
      <c r="BD10" s="456">
        <v>33621.000000000007</v>
      </c>
      <c r="BE10" s="461">
        <v>34</v>
      </c>
      <c r="BF10" s="456">
        <v>33621.000000000007</v>
      </c>
      <c r="BG10" s="461">
        <v>36</v>
      </c>
      <c r="BH10" s="456">
        <v>34870.000000000007</v>
      </c>
      <c r="BI10" s="470">
        <v>37</v>
      </c>
      <c r="BJ10" s="471">
        <v>35869.910000000003</v>
      </c>
      <c r="BK10" s="470">
        <v>41</v>
      </c>
      <c r="BL10" s="471">
        <v>40131.03</v>
      </c>
    </row>
    <row r="11" spans="2:64">
      <c r="B11" s="477" t="s">
        <v>106</v>
      </c>
      <c r="C11" s="484">
        <f>SUM(C6:C10)</f>
        <v>0</v>
      </c>
      <c r="D11" s="484">
        <f t="shared" ref="D11" si="0">SUM(D6:D10)</f>
        <v>0</v>
      </c>
      <c r="E11" s="484">
        <f t="shared" ref="E11" si="1">SUM(E6:E10)</f>
        <v>0</v>
      </c>
      <c r="F11" s="484">
        <f t="shared" ref="F11" si="2">SUM(F6:F10)</f>
        <v>0</v>
      </c>
      <c r="G11" s="484">
        <f t="shared" ref="G11" si="3">SUM(G6:G10)</f>
        <v>0</v>
      </c>
      <c r="H11" s="484">
        <f t="shared" ref="H11" si="4">SUM(H6:H10)</f>
        <v>0</v>
      </c>
      <c r="I11" s="484">
        <f t="shared" ref="I11" si="5">SUM(I6:I10)</f>
        <v>0</v>
      </c>
      <c r="J11" s="484">
        <f t="shared" ref="J11" si="6">SUM(J6:J10)</f>
        <v>0</v>
      </c>
      <c r="K11" s="484">
        <f>SUM(K6:K10)</f>
        <v>0</v>
      </c>
      <c r="L11" s="484">
        <f t="shared" ref="L11" si="7">SUM(L6:L10)</f>
        <v>0</v>
      </c>
      <c r="M11" s="484">
        <f t="shared" ref="M11" si="8">SUM(M6:M10)</f>
        <v>0</v>
      </c>
      <c r="N11" s="484">
        <f t="shared" ref="N11" si="9">SUM(N6:N10)</f>
        <v>0</v>
      </c>
      <c r="O11" s="484">
        <f t="shared" ref="O11" si="10">SUM(O6:O10)</f>
        <v>0</v>
      </c>
      <c r="P11" s="484">
        <f t="shared" ref="P11" si="11">SUM(P6:P10)</f>
        <v>0</v>
      </c>
      <c r="Q11" s="484">
        <f t="shared" ref="Q11" si="12">SUM(Q6:Q10)</f>
        <v>0</v>
      </c>
      <c r="R11" s="484">
        <f t="shared" ref="R11" si="13">SUM(R6:R10)</f>
        <v>0</v>
      </c>
      <c r="S11" s="484">
        <f>SUM(S6:S10)</f>
        <v>0</v>
      </c>
      <c r="T11" s="484">
        <f t="shared" ref="T11" si="14">SUM(T6:T10)</f>
        <v>0</v>
      </c>
      <c r="U11" s="484">
        <f t="shared" ref="U11" si="15">SUM(U6:U10)</f>
        <v>0</v>
      </c>
      <c r="V11" s="484">
        <f t="shared" ref="V11" si="16">SUM(V6:V10)</f>
        <v>0</v>
      </c>
      <c r="W11" s="484">
        <f t="shared" ref="W11" si="17">SUM(W6:W10)</f>
        <v>0</v>
      </c>
      <c r="X11" s="484">
        <f t="shared" ref="X11" si="18">SUM(X6:X10)</f>
        <v>0</v>
      </c>
      <c r="Y11" s="484">
        <f t="shared" ref="Y11" si="19">SUM(Y6:Y10)</f>
        <v>0</v>
      </c>
      <c r="Z11" s="484">
        <f t="shared" ref="Z11" si="20">SUM(Z6:Z10)</f>
        <v>0</v>
      </c>
      <c r="AA11" s="484">
        <f>SUM(AA6:AA10)</f>
        <v>0</v>
      </c>
      <c r="AB11" s="484">
        <f t="shared" ref="AB11:AH11" si="21">SUM(AB6:AB10)</f>
        <v>0</v>
      </c>
      <c r="AC11" s="484">
        <f t="shared" si="21"/>
        <v>0</v>
      </c>
      <c r="AD11" s="484">
        <f t="shared" si="21"/>
        <v>0</v>
      </c>
      <c r="AE11" s="484">
        <f t="shared" si="21"/>
        <v>0</v>
      </c>
      <c r="AF11" s="484">
        <f t="shared" si="21"/>
        <v>0</v>
      </c>
      <c r="AG11" s="484">
        <f t="shared" si="21"/>
        <v>0</v>
      </c>
      <c r="AH11" s="484">
        <f t="shared" si="21"/>
        <v>0</v>
      </c>
      <c r="AI11" s="485">
        <f>SUM(AI6:AI10)</f>
        <v>540</v>
      </c>
      <c r="AJ11" s="486">
        <f>SUM(AJ6:AJ10)</f>
        <v>854551</v>
      </c>
      <c r="AK11" s="485">
        <v>531</v>
      </c>
      <c r="AL11" s="486">
        <v>849388</v>
      </c>
      <c r="AM11" s="485">
        <v>535</v>
      </c>
      <c r="AN11" s="486">
        <v>853464</v>
      </c>
      <c r="AO11" s="485">
        <v>537</v>
      </c>
      <c r="AP11" s="486">
        <v>853761.02499999967</v>
      </c>
      <c r="AQ11" s="485">
        <v>524</v>
      </c>
      <c r="AR11" s="486">
        <v>845851.29499999981</v>
      </c>
      <c r="AT11" s="485">
        <v>522</v>
      </c>
      <c r="AU11" s="486">
        <v>844436</v>
      </c>
      <c r="AW11" s="485">
        <v>515</v>
      </c>
      <c r="AX11" s="486">
        <v>839199</v>
      </c>
      <c r="AY11" s="487">
        <v>513</v>
      </c>
      <c r="AZ11" s="488">
        <v>838532.49499999976</v>
      </c>
      <c r="BA11" s="487">
        <v>498</v>
      </c>
      <c r="BB11" s="488">
        <v>828899.3949999999</v>
      </c>
      <c r="BC11" s="487">
        <v>501</v>
      </c>
      <c r="BD11" s="488">
        <v>832617.02799999982</v>
      </c>
      <c r="BE11" s="487">
        <v>499</v>
      </c>
      <c r="BF11" s="488">
        <v>828258.96979999973</v>
      </c>
      <c r="BG11" s="487">
        <v>503</v>
      </c>
      <c r="BH11" s="488">
        <v>832288.96979999973</v>
      </c>
      <c r="BI11" s="472">
        <f>SUM(BI6:BI10)</f>
        <v>487</v>
      </c>
      <c r="BJ11" s="473">
        <f>SUM(BJ6:BJ10)</f>
        <v>824130.68500000006</v>
      </c>
      <c r="BK11" s="472">
        <f>SUM(BK6:BK10)</f>
        <v>485</v>
      </c>
      <c r="BL11" s="473">
        <f>SUM(BL6:BL10)</f>
        <v>827838.80500000005</v>
      </c>
    </row>
    <row r="12" spans="2:64" s="483" customFormat="1">
      <c r="B12" s="492"/>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90"/>
      <c r="AJ12" s="491"/>
      <c r="AK12" s="490"/>
      <c r="AL12" s="491"/>
      <c r="AM12" s="490"/>
      <c r="AN12" s="491"/>
      <c r="AO12" s="490"/>
      <c r="AP12" s="491"/>
      <c r="AQ12" s="490"/>
      <c r="AR12" s="491"/>
      <c r="AT12" s="490"/>
      <c r="AU12" s="491"/>
      <c r="AW12" s="490"/>
      <c r="AX12" s="491"/>
      <c r="AY12" s="497"/>
      <c r="AZ12" s="498"/>
      <c r="BA12" s="497"/>
      <c r="BB12" s="498"/>
      <c r="BC12" s="497"/>
      <c r="BD12" s="498"/>
      <c r="BE12" s="497"/>
      <c r="BF12" s="498"/>
      <c r="BG12" s="497"/>
      <c r="BH12" s="498"/>
      <c r="BI12" s="495"/>
      <c r="BJ12" s="496"/>
      <c r="BK12" s="495"/>
      <c r="BL12" s="496"/>
    </row>
    <row r="13" spans="2:64">
      <c r="B13" s="476" t="s">
        <v>107</v>
      </c>
      <c r="C13" s="215"/>
      <c r="D13" s="216"/>
      <c r="E13" s="215"/>
      <c r="F13" s="216"/>
      <c r="G13" s="215"/>
      <c r="H13" s="216"/>
      <c r="I13" s="215"/>
      <c r="J13" s="216"/>
      <c r="K13" s="215"/>
      <c r="L13" s="216"/>
      <c r="M13" s="215"/>
      <c r="N13" s="216"/>
      <c r="O13" s="215"/>
      <c r="P13" s="216"/>
      <c r="Q13" s="215"/>
      <c r="R13" s="216"/>
      <c r="S13" s="215"/>
      <c r="T13" s="216"/>
      <c r="U13" s="215"/>
      <c r="V13" s="216"/>
      <c r="W13" s="215"/>
      <c r="X13" s="216"/>
      <c r="Y13" s="215"/>
      <c r="Z13" s="216"/>
      <c r="AA13" s="215"/>
      <c r="AB13" s="216"/>
      <c r="AC13" s="215"/>
      <c r="AD13" s="216"/>
      <c r="AE13" s="215"/>
      <c r="AF13" s="216"/>
      <c r="AG13" s="215"/>
      <c r="AH13" s="216"/>
      <c r="AI13" s="202"/>
      <c r="AJ13" s="203"/>
      <c r="AK13" s="202"/>
      <c r="AL13" s="203"/>
      <c r="AM13" s="202"/>
      <c r="AN13" s="203"/>
      <c r="AO13" s="202"/>
      <c r="AP13" s="203"/>
      <c r="AQ13" s="202"/>
      <c r="AR13" s="203"/>
      <c r="AT13" s="202"/>
      <c r="AU13" s="203"/>
      <c r="AW13" s="458"/>
      <c r="AX13" s="459"/>
      <c r="AY13" s="458"/>
      <c r="AZ13" s="459"/>
      <c r="BA13" s="458"/>
      <c r="BB13" s="459"/>
      <c r="BC13" s="458"/>
      <c r="BD13" s="459"/>
      <c r="BE13" s="458"/>
      <c r="BF13" s="459"/>
      <c r="BG13" s="458"/>
      <c r="BH13" s="459"/>
      <c r="BI13" s="468"/>
      <c r="BJ13" s="469"/>
      <c r="BK13" s="468"/>
      <c r="BL13" s="469"/>
    </row>
    <row r="14" spans="2:64">
      <c r="B14" s="478" t="s">
        <v>108</v>
      </c>
      <c r="C14" s="206"/>
      <c r="D14" s="207"/>
      <c r="E14" s="206"/>
      <c r="F14" s="207"/>
      <c r="G14" s="206"/>
      <c r="H14" s="207"/>
      <c r="I14" s="206"/>
      <c r="J14" s="207"/>
      <c r="K14" s="206"/>
      <c r="L14" s="207"/>
      <c r="M14" s="206"/>
      <c r="N14" s="207"/>
      <c r="O14" s="206"/>
      <c r="P14" s="207"/>
      <c r="Q14" s="206"/>
      <c r="R14" s="207"/>
      <c r="S14" s="206"/>
      <c r="T14" s="207"/>
      <c r="U14" s="206"/>
      <c r="V14" s="207"/>
      <c r="W14" s="206"/>
      <c r="X14" s="207"/>
      <c r="Y14" s="206"/>
      <c r="Z14" s="207"/>
      <c r="AA14" s="206"/>
      <c r="AB14" s="207"/>
      <c r="AC14" s="206"/>
      <c r="AD14" s="207"/>
      <c r="AE14" s="206"/>
      <c r="AF14" s="207"/>
      <c r="AG14" s="206"/>
      <c r="AH14" s="207"/>
      <c r="AI14" s="208">
        <v>60</v>
      </c>
      <c r="AJ14" s="209">
        <v>40325</v>
      </c>
      <c r="AK14" s="208">
        <v>60</v>
      </c>
      <c r="AL14" s="209">
        <v>40325</v>
      </c>
      <c r="AM14" s="208">
        <v>60</v>
      </c>
      <c r="AN14" s="209">
        <v>40325</v>
      </c>
      <c r="AO14" s="208">
        <v>60</v>
      </c>
      <c r="AP14" s="209">
        <v>40325</v>
      </c>
      <c r="AQ14" s="208">
        <v>60</v>
      </c>
      <c r="AR14" s="209">
        <v>39886</v>
      </c>
      <c r="AT14" s="208">
        <v>60</v>
      </c>
      <c r="AU14" s="209">
        <v>39886</v>
      </c>
      <c r="AW14" s="208">
        <v>59</v>
      </c>
      <c r="AX14" s="209">
        <v>40127</v>
      </c>
      <c r="AY14" s="460">
        <v>59</v>
      </c>
      <c r="AZ14" s="456">
        <v>40127</v>
      </c>
      <c r="BA14" s="460">
        <v>59</v>
      </c>
      <c r="BB14" s="456">
        <v>40127</v>
      </c>
      <c r="BC14" s="460">
        <v>58</v>
      </c>
      <c r="BD14" s="456">
        <v>39931</v>
      </c>
      <c r="BE14" s="460">
        <v>59</v>
      </c>
      <c r="BF14" s="456">
        <v>40071</v>
      </c>
      <c r="BG14" s="460">
        <v>60</v>
      </c>
      <c r="BH14" s="456">
        <v>40231</v>
      </c>
      <c r="BI14" s="470">
        <v>59</v>
      </c>
      <c r="BJ14" s="471">
        <v>40116</v>
      </c>
      <c r="BK14" s="470">
        <v>59</v>
      </c>
      <c r="BL14" s="471">
        <v>40116</v>
      </c>
    </row>
    <row r="15" spans="2:64">
      <c r="B15" s="478" t="s">
        <v>109</v>
      </c>
      <c r="C15" s="206"/>
      <c r="D15" s="210"/>
      <c r="E15" s="206"/>
      <c r="F15" s="210"/>
      <c r="G15" s="206"/>
      <c r="H15" s="210"/>
      <c r="I15" s="206"/>
      <c r="J15" s="210"/>
      <c r="K15" s="206"/>
      <c r="L15" s="210"/>
      <c r="M15" s="206"/>
      <c r="N15" s="210"/>
      <c r="O15" s="206"/>
      <c r="P15" s="210"/>
      <c r="Q15" s="206"/>
      <c r="R15" s="210"/>
      <c r="S15" s="206"/>
      <c r="T15" s="210"/>
      <c r="U15" s="206"/>
      <c r="V15" s="210"/>
      <c r="W15" s="206"/>
      <c r="X15" s="210"/>
      <c r="Y15" s="206"/>
      <c r="Z15" s="210"/>
      <c r="AA15" s="206"/>
      <c r="AB15" s="210"/>
      <c r="AC15" s="206"/>
      <c r="AD15" s="210"/>
      <c r="AE15" s="206"/>
      <c r="AF15" s="210"/>
      <c r="AG15" s="206"/>
      <c r="AH15" s="210"/>
      <c r="AI15" s="208">
        <v>29</v>
      </c>
      <c r="AJ15" s="211">
        <v>33421</v>
      </c>
      <c r="AK15" s="208">
        <v>29</v>
      </c>
      <c r="AL15" s="211">
        <v>33421</v>
      </c>
      <c r="AM15" s="208">
        <v>29</v>
      </c>
      <c r="AN15" s="211">
        <v>33452</v>
      </c>
      <c r="AO15" s="208">
        <v>29</v>
      </c>
      <c r="AP15" s="211">
        <v>33452</v>
      </c>
      <c r="AQ15" s="208">
        <v>29</v>
      </c>
      <c r="AR15" s="211">
        <v>33452</v>
      </c>
      <c r="AT15" s="208">
        <v>29</v>
      </c>
      <c r="AU15" s="211">
        <v>33452</v>
      </c>
      <c r="AW15" s="208">
        <v>29</v>
      </c>
      <c r="AX15" s="211">
        <v>33452</v>
      </c>
      <c r="AY15" s="461">
        <v>30</v>
      </c>
      <c r="AZ15" s="456">
        <v>35252</v>
      </c>
      <c r="BA15" s="461">
        <v>30</v>
      </c>
      <c r="BB15" s="456">
        <v>35252</v>
      </c>
      <c r="BC15" s="461">
        <v>30</v>
      </c>
      <c r="BD15" s="456">
        <v>35252</v>
      </c>
      <c r="BE15" s="461">
        <v>30</v>
      </c>
      <c r="BF15" s="456">
        <v>35252</v>
      </c>
      <c r="BG15" s="461">
        <v>30</v>
      </c>
      <c r="BH15" s="456">
        <v>35252</v>
      </c>
      <c r="BI15" s="470">
        <v>30</v>
      </c>
      <c r="BJ15" s="471">
        <v>35252</v>
      </c>
      <c r="BK15" s="470">
        <v>30</v>
      </c>
      <c r="BL15" s="471">
        <v>35252</v>
      </c>
    </row>
    <row r="16" spans="2:64">
      <c r="B16" s="478" t="s">
        <v>110</v>
      </c>
      <c r="C16" s="206"/>
      <c r="D16" s="210"/>
      <c r="E16" s="206"/>
      <c r="F16" s="210"/>
      <c r="G16" s="206"/>
      <c r="H16" s="210"/>
      <c r="I16" s="206"/>
      <c r="J16" s="210"/>
      <c r="K16" s="206"/>
      <c r="L16" s="210"/>
      <c r="M16" s="206"/>
      <c r="N16" s="210"/>
      <c r="O16" s="206"/>
      <c r="P16" s="210"/>
      <c r="Q16" s="206"/>
      <c r="R16" s="210"/>
      <c r="S16" s="206"/>
      <c r="T16" s="210"/>
      <c r="U16" s="206"/>
      <c r="V16" s="210"/>
      <c r="W16" s="206"/>
      <c r="X16" s="210"/>
      <c r="Y16" s="206"/>
      <c r="Z16" s="210"/>
      <c r="AA16" s="206"/>
      <c r="AB16" s="210"/>
      <c r="AC16" s="206"/>
      <c r="AD16" s="210"/>
      <c r="AE16" s="206"/>
      <c r="AF16" s="210"/>
      <c r="AG16" s="206"/>
      <c r="AH16" s="210"/>
      <c r="AI16" s="208">
        <v>2</v>
      </c>
      <c r="AJ16" s="211">
        <v>16411</v>
      </c>
      <c r="AK16" s="208">
        <v>2</v>
      </c>
      <c r="AL16" s="211">
        <v>16411</v>
      </c>
      <c r="AM16" s="208">
        <v>2</v>
      </c>
      <c r="AN16" s="211">
        <v>16411</v>
      </c>
      <c r="AO16" s="208">
        <v>2</v>
      </c>
      <c r="AP16" s="211">
        <v>16411</v>
      </c>
      <c r="AQ16" s="208">
        <v>2</v>
      </c>
      <c r="AR16" s="211">
        <v>16411</v>
      </c>
      <c r="AT16" s="208">
        <v>2</v>
      </c>
      <c r="AU16" s="211">
        <v>16411</v>
      </c>
      <c r="AW16" s="208">
        <v>2</v>
      </c>
      <c r="AX16" s="211">
        <v>16411</v>
      </c>
      <c r="AY16" s="461">
        <v>2</v>
      </c>
      <c r="AZ16" s="456">
        <v>16411</v>
      </c>
      <c r="BA16" s="461">
        <v>2</v>
      </c>
      <c r="BB16" s="456">
        <v>16411</v>
      </c>
      <c r="BC16" s="461">
        <v>2</v>
      </c>
      <c r="BD16" s="456">
        <v>16411</v>
      </c>
      <c r="BE16" s="461">
        <v>2</v>
      </c>
      <c r="BF16" s="456">
        <v>16411</v>
      </c>
      <c r="BG16" s="461">
        <v>2</v>
      </c>
      <c r="BH16" s="456">
        <v>16411</v>
      </c>
      <c r="BI16" s="470">
        <v>2</v>
      </c>
      <c r="BJ16" s="471">
        <v>16411</v>
      </c>
      <c r="BK16" s="470">
        <v>2</v>
      </c>
      <c r="BL16" s="471">
        <v>16411</v>
      </c>
    </row>
    <row r="17" spans="2:64">
      <c r="B17" s="477" t="s">
        <v>111</v>
      </c>
      <c r="C17" s="484">
        <f>SUM(C14:C16)</f>
        <v>0</v>
      </c>
      <c r="D17" s="484">
        <f t="shared" ref="D17" si="22">SUM(D14:D16)</f>
        <v>0</v>
      </c>
      <c r="E17" s="484">
        <f t="shared" ref="E17" si="23">SUM(E14:E16)</f>
        <v>0</v>
      </c>
      <c r="F17" s="484">
        <f t="shared" ref="F17" si="24">SUM(F14:F16)</f>
        <v>0</v>
      </c>
      <c r="G17" s="484">
        <f t="shared" ref="G17" si="25">SUM(G14:G16)</f>
        <v>0</v>
      </c>
      <c r="H17" s="484">
        <f t="shared" ref="H17" si="26">SUM(H14:H16)</f>
        <v>0</v>
      </c>
      <c r="I17" s="484">
        <f t="shared" ref="I17" si="27">SUM(I14:I16)</f>
        <v>0</v>
      </c>
      <c r="J17" s="484">
        <f t="shared" ref="J17" si="28">SUM(J14:J16)</f>
        <v>0</v>
      </c>
      <c r="K17" s="484">
        <f>SUM(K14:K16)</f>
        <v>0</v>
      </c>
      <c r="L17" s="484">
        <f t="shared" ref="L17" si="29">SUM(L14:L16)</f>
        <v>0</v>
      </c>
      <c r="M17" s="484">
        <f t="shared" ref="M17" si="30">SUM(M14:M16)</f>
        <v>0</v>
      </c>
      <c r="N17" s="484">
        <f t="shared" ref="N17" si="31">SUM(N14:N16)</f>
        <v>0</v>
      </c>
      <c r="O17" s="484">
        <f t="shared" ref="O17" si="32">SUM(O14:O16)</f>
        <v>0</v>
      </c>
      <c r="P17" s="484">
        <f t="shared" ref="P17" si="33">SUM(P14:P16)</f>
        <v>0</v>
      </c>
      <c r="Q17" s="484">
        <f t="shared" ref="Q17" si="34">SUM(Q14:Q16)</f>
        <v>0</v>
      </c>
      <c r="R17" s="484">
        <f t="shared" ref="R17" si="35">SUM(R14:R16)</f>
        <v>0</v>
      </c>
      <c r="S17" s="484">
        <f>SUM(S14:S16)</f>
        <v>0</v>
      </c>
      <c r="T17" s="484">
        <f t="shared" ref="T17" si="36">SUM(T14:T16)</f>
        <v>0</v>
      </c>
      <c r="U17" s="484">
        <f t="shared" ref="U17" si="37">SUM(U14:U16)</f>
        <v>0</v>
      </c>
      <c r="V17" s="484">
        <f t="shared" ref="V17" si="38">SUM(V14:V16)</f>
        <v>0</v>
      </c>
      <c r="W17" s="484">
        <f t="shared" ref="W17" si="39">SUM(W14:W16)</f>
        <v>0</v>
      </c>
      <c r="X17" s="484">
        <f t="shared" ref="X17" si="40">SUM(X14:X16)</f>
        <v>0</v>
      </c>
      <c r="Y17" s="484">
        <f t="shared" ref="Y17" si="41">SUM(Y14:Y16)</f>
        <v>0</v>
      </c>
      <c r="Z17" s="484">
        <f t="shared" ref="Z17" si="42">SUM(Z14:Z16)</f>
        <v>0</v>
      </c>
      <c r="AA17" s="484">
        <f>SUM(AA14:AA16)</f>
        <v>0</v>
      </c>
      <c r="AB17" s="484">
        <f t="shared" ref="AB17:AH17" si="43">SUM(AB14:AB16)</f>
        <v>0</v>
      </c>
      <c r="AC17" s="484">
        <f t="shared" si="43"/>
        <v>0</v>
      </c>
      <c r="AD17" s="484">
        <f t="shared" si="43"/>
        <v>0</v>
      </c>
      <c r="AE17" s="484">
        <f t="shared" si="43"/>
        <v>0</v>
      </c>
      <c r="AF17" s="484">
        <f t="shared" si="43"/>
        <v>0</v>
      </c>
      <c r="AG17" s="484">
        <f t="shared" si="43"/>
        <v>0</v>
      </c>
      <c r="AH17" s="484">
        <f t="shared" si="43"/>
        <v>0</v>
      </c>
      <c r="AI17" s="485">
        <f>SUM(AI14:AI16)</f>
        <v>91</v>
      </c>
      <c r="AJ17" s="486">
        <f>SUM(AJ14:AJ16)</f>
        <v>90157</v>
      </c>
      <c r="AK17" s="485">
        <v>91</v>
      </c>
      <c r="AL17" s="486">
        <v>90157</v>
      </c>
      <c r="AM17" s="485">
        <v>91</v>
      </c>
      <c r="AN17" s="486">
        <v>90188</v>
      </c>
      <c r="AO17" s="485">
        <v>91</v>
      </c>
      <c r="AP17" s="486">
        <v>90188</v>
      </c>
      <c r="AQ17" s="485">
        <v>91</v>
      </c>
      <c r="AR17" s="486">
        <v>89749</v>
      </c>
      <c r="AT17" s="485">
        <v>91</v>
      </c>
      <c r="AU17" s="486">
        <v>89749</v>
      </c>
      <c r="AW17" s="485">
        <v>90</v>
      </c>
      <c r="AX17" s="486">
        <v>89990</v>
      </c>
      <c r="AY17" s="487">
        <v>91</v>
      </c>
      <c r="AZ17" s="488">
        <v>91790</v>
      </c>
      <c r="BA17" s="487">
        <v>91</v>
      </c>
      <c r="BB17" s="488">
        <v>91790</v>
      </c>
      <c r="BC17" s="487">
        <v>90</v>
      </c>
      <c r="BD17" s="488">
        <v>91594</v>
      </c>
      <c r="BE17" s="487">
        <v>91</v>
      </c>
      <c r="BF17" s="488">
        <v>91734</v>
      </c>
      <c r="BG17" s="487">
        <v>92</v>
      </c>
      <c r="BH17" s="488">
        <v>91894</v>
      </c>
      <c r="BI17" s="472">
        <f>SUM(BI14:BI16)</f>
        <v>91</v>
      </c>
      <c r="BJ17" s="473">
        <f>SUM(BJ14:BJ16)</f>
        <v>91779</v>
      </c>
      <c r="BK17" s="472">
        <f>SUM(BK14:BK16)</f>
        <v>91</v>
      </c>
      <c r="BL17" s="473">
        <f>SUM(BL14:BL16)</f>
        <v>91779</v>
      </c>
    </row>
    <row r="18" spans="2:64" s="483" customFormat="1">
      <c r="B18" s="492"/>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90"/>
      <c r="AJ18" s="491"/>
      <c r="AK18" s="490"/>
      <c r="AL18" s="491"/>
      <c r="AM18" s="490"/>
      <c r="AN18" s="491"/>
      <c r="AO18" s="490"/>
      <c r="AP18" s="491"/>
      <c r="AQ18" s="490"/>
      <c r="AR18" s="491"/>
      <c r="AT18" s="490"/>
      <c r="AU18" s="491"/>
      <c r="AW18" s="490"/>
      <c r="AX18" s="491"/>
      <c r="AY18" s="493"/>
      <c r="AZ18" s="494"/>
      <c r="BA18" s="493"/>
      <c r="BB18" s="494"/>
      <c r="BC18" s="493"/>
      <c r="BD18" s="494"/>
      <c r="BE18" s="493"/>
      <c r="BF18" s="494"/>
      <c r="BG18" s="493"/>
      <c r="BH18" s="494"/>
      <c r="BI18" s="495"/>
      <c r="BJ18" s="496"/>
      <c r="BK18" s="495"/>
      <c r="BL18" s="496"/>
    </row>
    <row r="19" spans="2:64">
      <c r="B19" s="476" t="s">
        <v>122</v>
      </c>
      <c r="C19" s="215"/>
      <c r="D19" s="216"/>
      <c r="E19" s="215"/>
      <c r="F19" s="216"/>
      <c r="G19" s="215"/>
      <c r="H19" s="216"/>
      <c r="I19" s="215"/>
      <c r="J19" s="216"/>
      <c r="K19" s="215"/>
      <c r="L19" s="216"/>
      <c r="M19" s="215"/>
      <c r="N19" s="216"/>
      <c r="O19" s="215"/>
      <c r="P19" s="216"/>
      <c r="Q19" s="215"/>
      <c r="R19" s="216"/>
      <c r="S19" s="215"/>
      <c r="T19" s="216"/>
      <c r="U19" s="215"/>
      <c r="V19" s="216"/>
      <c r="W19" s="215"/>
      <c r="X19" s="216"/>
      <c r="Y19" s="215"/>
      <c r="Z19" s="216"/>
      <c r="AA19" s="215"/>
      <c r="AB19" s="216"/>
      <c r="AC19" s="215"/>
      <c r="AD19" s="216"/>
      <c r="AE19" s="215"/>
      <c r="AF19" s="216"/>
      <c r="AG19" s="215"/>
      <c r="AH19" s="216"/>
      <c r="AI19" s="202"/>
      <c r="AJ19" s="203"/>
      <c r="AK19" s="202"/>
      <c r="AL19" s="203"/>
      <c r="AM19" s="202"/>
      <c r="AN19" s="203"/>
      <c r="AO19" s="202"/>
      <c r="AP19" s="203"/>
      <c r="AQ19" s="202"/>
      <c r="AR19" s="203"/>
      <c r="AT19" s="202"/>
      <c r="AU19" s="203"/>
      <c r="AW19" s="458"/>
      <c r="AX19" s="459"/>
      <c r="AY19" s="458"/>
      <c r="AZ19" s="459"/>
      <c r="BA19" s="458"/>
      <c r="BB19" s="459"/>
      <c r="BC19" s="458"/>
      <c r="BD19" s="459"/>
      <c r="BE19" s="458"/>
      <c r="BF19" s="459"/>
      <c r="BG19" s="458"/>
      <c r="BH19" s="459"/>
      <c r="BI19" s="468"/>
      <c r="BJ19" s="469"/>
      <c r="BK19" s="468"/>
      <c r="BL19" s="469"/>
    </row>
    <row r="20" spans="2:64">
      <c r="B20" s="478" t="s">
        <v>123</v>
      </c>
      <c r="C20" s="206"/>
      <c r="D20" s="207"/>
      <c r="E20" s="206"/>
      <c r="F20" s="207"/>
      <c r="G20" s="206"/>
      <c r="H20" s="207"/>
      <c r="I20" s="206"/>
      <c r="J20" s="207"/>
      <c r="K20" s="206"/>
      <c r="L20" s="207"/>
      <c r="M20" s="206"/>
      <c r="N20" s="207"/>
      <c r="O20" s="206"/>
      <c r="P20" s="207"/>
      <c r="Q20" s="206"/>
      <c r="R20" s="207"/>
      <c r="S20" s="206"/>
      <c r="T20" s="207"/>
      <c r="U20" s="206"/>
      <c r="V20" s="207"/>
      <c r="W20" s="206"/>
      <c r="X20" s="207"/>
      <c r="Y20" s="206"/>
      <c r="Z20" s="207"/>
      <c r="AA20" s="206"/>
      <c r="AB20" s="207"/>
      <c r="AC20" s="206"/>
      <c r="AD20" s="207"/>
      <c r="AE20" s="206"/>
      <c r="AF20" s="207"/>
      <c r="AG20" s="206"/>
      <c r="AH20" s="207"/>
      <c r="AI20" s="208">
        <v>15</v>
      </c>
      <c r="AJ20" s="209">
        <v>103967</v>
      </c>
      <c r="AK20" s="208">
        <v>15</v>
      </c>
      <c r="AL20" s="209">
        <v>103967</v>
      </c>
      <c r="AM20" s="208">
        <v>15</v>
      </c>
      <c r="AN20" s="209">
        <v>103967</v>
      </c>
      <c r="AO20" s="208">
        <v>15</v>
      </c>
      <c r="AP20" s="209">
        <v>103967</v>
      </c>
      <c r="AQ20" s="208">
        <v>15</v>
      </c>
      <c r="AR20" s="209">
        <v>103967</v>
      </c>
      <c r="AT20" s="208">
        <v>15</v>
      </c>
      <c r="AU20" s="209">
        <v>103967</v>
      </c>
      <c r="AW20" s="208">
        <v>15</v>
      </c>
      <c r="AX20" s="209">
        <v>103967</v>
      </c>
      <c r="AY20" s="460">
        <v>15</v>
      </c>
      <c r="AZ20" s="456">
        <v>103967</v>
      </c>
      <c r="BA20" s="460">
        <v>15</v>
      </c>
      <c r="BB20" s="456">
        <v>103967</v>
      </c>
      <c r="BC20" s="460">
        <v>15</v>
      </c>
      <c r="BD20" s="456">
        <v>101807</v>
      </c>
      <c r="BE20" s="460">
        <v>15</v>
      </c>
      <c r="BF20" s="456">
        <v>101807</v>
      </c>
      <c r="BG20" s="460">
        <v>15</v>
      </c>
      <c r="BH20" s="456">
        <v>101807</v>
      </c>
      <c r="BI20" s="470">
        <v>15</v>
      </c>
      <c r="BJ20" s="471">
        <v>101807</v>
      </c>
      <c r="BK20" s="470">
        <v>15</v>
      </c>
      <c r="BL20" s="471">
        <v>101807</v>
      </c>
    </row>
    <row r="21" spans="2:64">
      <c r="B21" s="478" t="s">
        <v>124</v>
      </c>
      <c r="C21" s="206"/>
      <c r="D21" s="210"/>
      <c r="E21" s="206"/>
      <c r="F21" s="210"/>
      <c r="G21" s="206"/>
      <c r="H21" s="210"/>
      <c r="I21" s="206"/>
      <c r="J21" s="210"/>
      <c r="K21" s="206"/>
      <c r="L21" s="210"/>
      <c r="M21" s="206"/>
      <c r="N21" s="210"/>
      <c r="O21" s="206"/>
      <c r="P21" s="210"/>
      <c r="Q21" s="206"/>
      <c r="R21" s="210"/>
      <c r="S21" s="206"/>
      <c r="T21" s="210"/>
      <c r="U21" s="206"/>
      <c r="V21" s="210"/>
      <c r="W21" s="206"/>
      <c r="X21" s="210"/>
      <c r="Y21" s="206"/>
      <c r="Z21" s="210"/>
      <c r="AA21" s="206"/>
      <c r="AB21" s="210"/>
      <c r="AC21" s="206"/>
      <c r="AD21" s="210"/>
      <c r="AE21" s="206"/>
      <c r="AF21" s="210"/>
      <c r="AG21" s="206"/>
      <c r="AH21" s="210"/>
      <c r="AI21" s="208">
        <v>11</v>
      </c>
      <c r="AJ21" s="211">
        <v>1899</v>
      </c>
      <c r="AK21" s="208">
        <v>9</v>
      </c>
      <c r="AL21" s="211">
        <v>1611</v>
      </c>
      <c r="AM21" s="208">
        <v>10</v>
      </c>
      <c r="AN21" s="211">
        <v>1981</v>
      </c>
      <c r="AO21" s="208">
        <v>10</v>
      </c>
      <c r="AP21" s="211">
        <v>1796</v>
      </c>
      <c r="AQ21" s="208">
        <v>10</v>
      </c>
      <c r="AR21" s="211">
        <v>1796</v>
      </c>
      <c r="AT21" s="208">
        <v>10</v>
      </c>
      <c r="AU21" s="211">
        <v>1796</v>
      </c>
      <c r="AW21" s="208">
        <v>10</v>
      </c>
      <c r="AX21" s="211">
        <v>1796</v>
      </c>
      <c r="AY21" s="461">
        <v>10</v>
      </c>
      <c r="AZ21" s="456">
        <v>1796</v>
      </c>
      <c r="BA21" s="461">
        <v>10</v>
      </c>
      <c r="BB21" s="456">
        <v>1796</v>
      </c>
      <c r="BC21" s="461">
        <v>10</v>
      </c>
      <c r="BD21" s="456">
        <v>1796</v>
      </c>
      <c r="BE21" s="461">
        <v>10</v>
      </c>
      <c r="BF21" s="456">
        <v>1796</v>
      </c>
      <c r="BG21" s="461">
        <v>10</v>
      </c>
      <c r="BH21" s="456">
        <v>1796</v>
      </c>
      <c r="BI21" s="470">
        <v>10</v>
      </c>
      <c r="BJ21" s="471">
        <v>1796</v>
      </c>
      <c r="BK21" s="470">
        <v>10</v>
      </c>
      <c r="BL21" s="471">
        <v>1796</v>
      </c>
    </row>
    <row r="22" spans="2:64">
      <c r="B22" s="477" t="s">
        <v>125</v>
      </c>
      <c r="C22" s="212">
        <f>SUM(C20:C21)</f>
        <v>0</v>
      </c>
      <c r="D22" s="212">
        <f t="shared" ref="D22" si="44">SUM(D20:D21)</f>
        <v>0</v>
      </c>
      <c r="E22" s="212">
        <f t="shared" ref="E22" si="45">SUM(E20:E21)</f>
        <v>0</v>
      </c>
      <c r="F22" s="212">
        <f t="shared" ref="F22" si="46">SUM(F20:F21)</f>
        <v>0</v>
      </c>
      <c r="G22" s="212">
        <f t="shared" ref="G22" si="47">SUM(G20:G21)</f>
        <v>0</v>
      </c>
      <c r="H22" s="212">
        <f t="shared" ref="H22" si="48">SUM(H20:H21)</f>
        <v>0</v>
      </c>
      <c r="I22" s="212">
        <f t="shared" ref="I22" si="49">SUM(I20:I21)</f>
        <v>0</v>
      </c>
      <c r="J22" s="212">
        <f t="shared" ref="J22" si="50">SUM(J20:J21)</f>
        <v>0</v>
      </c>
      <c r="K22" s="212">
        <f>SUM(K20:K21)</f>
        <v>0</v>
      </c>
      <c r="L22" s="212">
        <f t="shared" ref="L22" si="51">SUM(L20:L21)</f>
        <v>0</v>
      </c>
      <c r="M22" s="212">
        <f t="shared" ref="M22" si="52">SUM(M20:M21)</f>
        <v>0</v>
      </c>
      <c r="N22" s="212">
        <f t="shared" ref="N22" si="53">SUM(N20:N21)</f>
        <v>0</v>
      </c>
      <c r="O22" s="212">
        <f t="shared" ref="O22" si="54">SUM(O20:O21)</f>
        <v>0</v>
      </c>
      <c r="P22" s="212">
        <f t="shared" ref="P22" si="55">SUM(P20:P21)</f>
        <v>0</v>
      </c>
      <c r="Q22" s="212">
        <f t="shared" ref="Q22" si="56">SUM(Q20:Q21)</f>
        <v>0</v>
      </c>
      <c r="R22" s="212">
        <f t="shared" ref="R22" si="57">SUM(R20:R21)</f>
        <v>0</v>
      </c>
      <c r="S22" s="212">
        <f>SUM(S20:S21)</f>
        <v>0</v>
      </c>
      <c r="T22" s="212">
        <f t="shared" ref="T22" si="58">SUM(T20:T21)</f>
        <v>0</v>
      </c>
      <c r="U22" s="212">
        <f t="shared" ref="U22" si="59">SUM(U20:U21)</f>
        <v>0</v>
      </c>
      <c r="V22" s="212">
        <f t="shared" ref="V22" si="60">SUM(V20:V21)</f>
        <v>0</v>
      </c>
      <c r="W22" s="212">
        <f t="shared" ref="W22" si="61">SUM(W20:W21)</f>
        <v>0</v>
      </c>
      <c r="X22" s="212">
        <f t="shared" ref="X22" si="62">SUM(X20:X21)</f>
        <v>0</v>
      </c>
      <c r="Y22" s="212">
        <f t="shared" ref="Y22" si="63">SUM(Y20:Y21)</f>
        <v>0</v>
      </c>
      <c r="Z22" s="212">
        <f t="shared" ref="Z22" si="64">SUM(Z20:Z21)</f>
        <v>0</v>
      </c>
      <c r="AA22" s="212">
        <f>SUM(AA20:AA21)</f>
        <v>0</v>
      </c>
      <c r="AB22" s="212">
        <f t="shared" ref="AB22:AH22" si="65">SUM(AB20:AB21)</f>
        <v>0</v>
      </c>
      <c r="AC22" s="212">
        <f t="shared" si="65"/>
        <v>0</v>
      </c>
      <c r="AD22" s="212">
        <f t="shared" si="65"/>
        <v>0</v>
      </c>
      <c r="AE22" s="212">
        <f t="shared" si="65"/>
        <v>0</v>
      </c>
      <c r="AF22" s="212">
        <f t="shared" si="65"/>
        <v>0</v>
      </c>
      <c r="AG22" s="212">
        <f t="shared" si="65"/>
        <v>0</v>
      </c>
      <c r="AH22" s="212">
        <f t="shared" si="65"/>
        <v>0</v>
      </c>
      <c r="AI22" s="213">
        <f>SUM(AI20:AI21)</f>
        <v>26</v>
      </c>
      <c r="AJ22" s="214">
        <f>SUM(AJ20:AJ21)</f>
        <v>105866</v>
      </c>
      <c r="AK22" s="213">
        <v>24</v>
      </c>
      <c r="AL22" s="214">
        <v>105578</v>
      </c>
      <c r="AM22" s="213">
        <v>25</v>
      </c>
      <c r="AN22" s="214">
        <f>+AN20+AN21</f>
        <v>105948</v>
      </c>
      <c r="AO22" s="213">
        <v>25</v>
      </c>
      <c r="AP22" s="214">
        <v>105763</v>
      </c>
      <c r="AQ22" s="213">
        <v>25</v>
      </c>
      <c r="AR22" s="214">
        <v>105763</v>
      </c>
      <c r="AT22" s="213">
        <v>25</v>
      </c>
      <c r="AU22" s="214">
        <v>105763</v>
      </c>
      <c r="AW22" s="213">
        <v>25</v>
      </c>
      <c r="AX22" s="214">
        <v>105763</v>
      </c>
      <c r="AY22" s="462">
        <v>25</v>
      </c>
      <c r="AZ22" s="457">
        <v>105763</v>
      </c>
      <c r="BA22" s="462">
        <v>25</v>
      </c>
      <c r="BB22" s="457">
        <v>105763</v>
      </c>
      <c r="BC22" s="462">
        <v>25</v>
      </c>
      <c r="BD22" s="457">
        <v>103603</v>
      </c>
      <c r="BE22" s="462">
        <v>25</v>
      </c>
      <c r="BF22" s="457">
        <v>103603</v>
      </c>
      <c r="BG22" s="462">
        <v>25</v>
      </c>
      <c r="BH22" s="457">
        <v>103603</v>
      </c>
      <c r="BI22" s="472">
        <f>SUM(BI20:BI21)</f>
        <v>25</v>
      </c>
      <c r="BJ22" s="473">
        <f>SUM(BJ20:BJ21)</f>
        <v>103603</v>
      </c>
      <c r="BK22" s="472">
        <f>SUM(BK20:BK21)</f>
        <v>25</v>
      </c>
      <c r="BL22" s="473">
        <f>SUM(BL20:BL21)</f>
        <v>103603</v>
      </c>
    </row>
    <row r="23" spans="2:64" hidden="1">
      <c r="B23" s="440" t="s">
        <v>112</v>
      </c>
      <c r="C23" s="215"/>
      <c r="D23" s="216"/>
      <c r="E23" s="215"/>
      <c r="F23" s="216"/>
      <c r="G23" s="215"/>
      <c r="H23" s="216"/>
      <c r="I23" s="215"/>
      <c r="J23" s="216"/>
      <c r="K23" s="215"/>
      <c r="L23" s="216"/>
      <c r="M23" s="215"/>
      <c r="N23" s="216"/>
      <c r="O23" s="215"/>
      <c r="P23" s="216"/>
      <c r="Q23" s="215"/>
      <c r="R23" s="216"/>
      <c r="S23" s="215"/>
      <c r="T23" s="216"/>
      <c r="U23" s="215"/>
      <c r="V23" s="216"/>
      <c r="W23" s="215"/>
      <c r="X23" s="216"/>
      <c r="Y23" s="215"/>
      <c r="Z23" s="216"/>
      <c r="AA23" s="215"/>
      <c r="AB23" s="216"/>
      <c r="AC23" s="215"/>
      <c r="AD23" s="216"/>
      <c r="AE23" s="215"/>
      <c r="AF23" s="216"/>
      <c r="AG23" s="215"/>
      <c r="AH23" s="216"/>
      <c r="AI23" s="202"/>
      <c r="AJ23" s="203"/>
      <c r="AK23" s="202"/>
      <c r="AL23" s="203"/>
      <c r="AM23" s="202"/>
      <c r="AN23" s="203"/>
      <c r="AO23" s="202"/>
      <c r="AP23" s="203"/>
      <c r="AQ23" s="202"/>
      <c r="AR23" s="203"/>
      <c r="AT23" s="202"/>
      <c r="AU23" s="203"/>
      <c r="AW23" s="453"/>
      <c r="AX23" s="452"/>
      <c r="AY23" s="453"/>
      <c r="AZ23" s="452"/>
      <c r="BA23" s="453"/>
      <c r="BB23" s="452"/>
      <c r="BC23" s="453"/>
      <c r="BD23" s="452"/>
      <c r="BE23" s="453"/>
      <c r="BF23" s="452"/>
      <c r="BG23" s="453"/>
      <c r="BH23" s="452"/>
    </row>
    <row r="24" spans="2:64" hidden="1">
      <c r="B24" s="205" t="s">
        <v>113</v>
      </c>
      <c r="C24" s="206"/>
      <c r="D24" s="206"/>
      <c r="E24" s="206"/>
      <c r="F24" s="206"/>
      <c r="G24" s="206"/>
      <c r="H24" s="207"/>
      <c r="I24" s="206"/>
      <c r="J24" s="207"/>
      <c r="K24" s="206"/>
      <c r="L24" s="206"/>
      <c r="M24" s="206"/>
      <c r="N24" s="206"/>
      <c r="O24" s="206"/>
      <c r="P24" s="207"/>
      <c r="Q24" s="206"/>
      <c r="R24" s="207"/>
      <c r="S24" s="206"/>
      <c r="T24" s="206"/>
      <c r="U24" s="206"/>
      <c r="V24" s="206"/>
      <c r="W24" s="206"/>
      <c r="X24" s="207"/>
      <c r="Y24" s="206"/>
      <c r="Z24" s="207"/>
      <c r="AA24" s="206"/>
      <c r="AB24" s="206"/>
      <c r="AC24" s="206"/>
      <c r="AD24" s="206"/>
      <c r="AE24" s="206"/>
      <c r="AF24" s="207"/>
      <c r="AG24" s="206"/>
      <c r="AH24" s="207"/>
      <c r="AI24" s="208">
        <v>186</v>
      </c>
      <c r="AJ24" s="209">
        <v>238412</v>
      </c>
      <c r="AK24" s="208">
        <v>185</v>
      </c>
      <c r="AL24" s="209">
        <v>237483</v>
      </c>
      <c r="AM24" s="208" t="s">
        <v>434</v>
      </c>
      <c r="AN24" s="209"/>
      <c r="AO24" s="208" t="s">
        <v>434</v>
      </c>
      <c r="AP24" s="209"/>
      <c r="AQ24" s="208" t="s">
        <v>434</v>
      </c>
      <c r="AR24" s="209"/>
      <c r="AT24" s="208" t="s">
        <v>434</v>
      </c>
      <c r="AU24" s="209"/>
      <c r="AW24" s="208" t="s">
        <v>434</v>
      </c>
      <c r="AX24" s="209"/>
      <c r="AY24" s="208" t="s">
        <v>434</v>
      </c>
      <c r="AZ24" s="209"/>
      <c r="BA24" s="208" t="s">
        <v>434</v>
      </c>
      <c r="BB24" s="209"/>
      <c r="BC24" s="208" t="s">
        <v>434</v>
      </c>
      <c r="BD24" s="209"/>
      <c r="BE24" s="208" t="s">
        <v>434</v>
      </c>
      <c r="BF24" s="209"/>
      <c r="BG24" s="208" t="s">
        <v>434</v>
      </c>
      <c r="BH24" s="209"/>
    </row>
    <row r="25" spans="2:64" hidden="1">
      <c r="B25" s="205" t="s">
        <v>114</v>
      </c>
      <c r="C25" s="206"/>
      <c r="D25" s="206"/>
      <c r="E25" s="206"/>
      <c r="F25" s="206"/>
      <c r="G25" s="206"/>
      <c r="H25" s="210"/>
      <c r="I25" s="206"/>
      <c r="J25" s="210"/>
      <c r="K25" s="206"/>
      <c r="L25" s="206"/>
      <c r="M25" s="206"/>
      <c r="N25" s="206"/>
      <c r="O25" s="206"/>
      <c r="P25" s="210"/>
      <c r="Q25" s="206"/>
      <c r="R25" s="210"/>
      <c r="S25" s="206"/>
      <c r="T25" s="206"/>
      <c r="U25" s="206"/>
      <c r="V25" s="206"/>
      <c r="W25" s="206"/>
      <c r="X25" s="210"/>
      <c r="Y25" s="206"/>
      <c r="Z25" s="210"/>
      <c r="AA25" s="206"/>
      <c r="AB25" s="206"/>
      <c r="AC25" s="206"/>
      <c r="AD25" s="206"/>
      <c r="AE25" s="206"/>
      <c r="AF25" s="210"/>
      <c r="AG25" s="206"/>
      <c r="AH25" s="210"/>
      <c r="AI25" s="208">
        <v>112</v>
      </c>
      <c r="AJ25" s="211">
        <v>686585</v>
      </c>
      <c r="AK25" s="208">
        <v>112</v>
      </c>
      <c r="AL25" s="211">
        <v>684760</v>
      </c>
      <c r="AM25" s="208" t="s">
        <v>434</v>
      </c>
      <c r="AN25" s="211"/>
      <c r="AO25" s="208" t="s">
        <v>434</v>
      </c>
      <c r="AP25" s="211"/>
      <c r="AQ25" s="208" t="s">
        <v>434</v>
      </c>
      <c r="AR25" s="211"/>
      <c r="AT25" s="208" t="s">
        <v>434</v>
      </c>
      <c r="AU25" s="211"/>
      <c r="AW25" s="208" t="s">
        <v>434</v>
      </c>
      <c r="AX25" s="211"/>
      <c r="AY25" s="208" t="s">
        <v>434</v>
      </c>
      <c r="AZ25" s="211"/>
      <c r="BA25" s="208" t="s">
        <v>434</v>
      </c>
      <c r="BB25" s="211"/>
      <c r="BC25" s="208" t="s">
        <v>434</v>
      </c>
      <c r="BD25" s="211"/>
      <c r="BE25" s="208" t="s">
        <v>434</v>
      </c>
      <c r="BF25" s="211"/>
      <c r="BG25" s="208" t="s">
        <v>434</v>
      </c>
      <c r="BH25" s="211"/>
      <c r="BI25" s="470"/>
      <c r="BJ25" s="471"/>
      <c r="BK25" s="470"/>
      <c r="BL25" s="471"/>
    </row>
    <row r="26" spans="2:64" hidden="1">
      <c r="B26" s="205" t="s">
        <v>115</v>
      </c>
      <c r="C26" s="206"/>
      <c r="D26" s="206"/>
      <c r="E26" s="206"/>
      <c r="F26" s="206"/>
      <c r="G26" s="206"/>
      <c r="H26" s="210"/>
      <c r="I26" s="206"/>
      <c r="J26" s="210"/>
      <c r="K26" s="206"/>
      <c r="L26" s="206"/>
      <c r="M26" s="206"/>
      <c r="N26" s="206"/>
      <c r="O26" s="206"/>
      <c r="P26" s="210"/>
      <c r="Q26" s="206"/>
      <c r="R26" s="210"/>
      <c r="S26" s="206"/>
      <c r="T26" s="206"/>
      <c r="U26" s="206"/>
      <c r="V26" s="206"/>
      <c r="W26" s="206"/>
      <c r="X26" s="210"/>
      <c r="Y26" s="206"/>
      <c r="Z26" s="210"/>
      <c r="AA26" s="206"/>
      <c r="AB26" s="206"/>
      <c r="AC26" s="206"/>
      <c r="AD26" s="206"/>
      <c r="AE26" s="206"/>
      <c r="AF26" s="210"/>
      <c r="AG26" s="206"/>
      <c r="AH26" s="210"/>
      <c r="AI26" s="208">
        <v>143</v>
      </c>
      <c r="AJ26" s="211">
        <v>154142</v>
      </c>
      <c r="AK26" s="208">
        <v>128</v>
      </c>
      <c r="AL26" s="211">
        <v>131067</v>
      </c>
      <c r="AM26" s="208" t="s">
        <v>434</v>
      </c>
      <c r="AN26" s="211"/>
      <c r="AO26" s="208" t="s">
        <v>434</v>
      </c>
      <c r="AP26" s="211"/>
      <c r="AQ26" s="208" t="s">
        <v>434</v>
      </c>
      <c r="AR26" s="211"/>
      <c r="AT26" s="208" t="s">
        <v>434</v>
      </c>
      <c r="AU26" s="211"/>
      <c r="AW26" s="208" t="s">
        <v>434</v>
      </c>
      <c r="AX26" s="211"/>
      <c r="AY26" s="208" t="s">
        <v>434</v>
      </c>
      <c r="AZ26" s="211"/>
      <c r="BA26" s="208" t="s">
        <v>434</v>
      </c>
      <c r="BB26" s="211"/>
      <c r="BC26" s="208" t="s">
        <v>434</v>
      </c>
      <c r="BD26" s="211"/>
      <c r="BE26" s="208" t="s">
        <v>434</v>
      </c>
      <c r="BF26" s="211"/>
      <c r="BG26" s="208" t="s">
        <v>434</v>
      </c>
      <c r="BH26" s="211"/>
    </row>
    <row r="27" spans="2:64" hidden="1">
      <c r="B27" s="205" t="s">
        <v>116</v>
      </c>
      <c r="C27" s="206"/>
      <c r="D27" s="206"/>
      <c r="E27" s="206"/>
      <c r="F27" s="206"/>
      <c r="G27" s="206"/>
      <c r="H27" s="210"/>
      <c r="I27" s="206"/>
      <c r="J27" s="210"/>
      <c r="K27" s="206"/>
      <c r="L27" s="206"/>
      <c r="M27" s="206"/>
      <c r="N27" s="206"/>
      <c r="O27" s="206"/>
      <c r="P27" s="210"/>
      <c r="Q27" s="206"/>
      <c r="R27" s="210"/>
      <c r="S27" s="206"/>
      <c r="T27" s="206"/>
      <c r="U27" s="206"/>
      <c r="V27" s="206"/>
      <c r="W27" s="206"/>
      <c r="X27" s="210"/>
      <c r="Y27" s="206"/>
      <c r="Z27" s="210"/>
      <c r="AA27" s="206"/>
      <c r="AB27" s="206"/>
      <c r="AC27" s="206"/>
      <c r="AD27" s="206"/>
      <c r="AE27" s="206"/>
      <c r="AF27" s="210"/>
      <c r="AG27" s="206"/>
      <c r="AH27" s="210"/>
      <c r="AI27" s="208">
        <v>30</v>
      </c>
      <c r="AJ27" s="211">
        <v>38998</v>
      </c>
      <c r="AK27" s="208">
        <v>43</v>
      </c>
      <c r="AL27" s="211">
        <v>59408</v>
      </c>
      <c r="AM27" s="208" t="s">
        <v>434</v>
      </c>
      <c r="AN27" s="211"/>
      <c r="AO27" s="208" t="s">
        <v>434</v>
      </c>
      <c r="AP27" s="211"/>
      <c r="AQ27" s="208" t="s">
        <v>434</v>
      </c>
      <c r="AR27" s="211"/>
      <c r="AT27" s="208" t="s">
        <v>434</v>
      </c>
      <c r="AU27" s="211"/>
      <c r="AW27" s="208" t="s">
        <v>434</v>
      </c>
      <c r="AX27" s="211"/>
      <c r="AY27" s="208" t="s">
        <v>434</v>
      </c>
      <c r="AZ27" s="211"/>
      <c r="BA27" s="208" t="s">
        <v>434</v>
      </c>
      <c r="BB27" s="211"/>
      <c r="BC27" s="208" t="s">
        <v>434</v>
      </c>
      <c r="BD27" s="211"/>
      <c r="BE27" s="208" t="s">
        <v>434</v>
      </c>
      <c r="BF27" s="211"/>
      <c r="BG27" s="208" t="s">
        <v>434</v>
      </c>
      <c r="BH27" s="211"/>
    </row>
    <row r="28" spans="2:64" hidden="1">
      <c r="B28" s="205" t="s">
        <v>117</v>
      </c>
      <c r="C28" s="206"/>
      <c r="D28" s="206"/>
      <c r="E28" s="206"/>
      <c r="F28" s="206"/>
      <c r="G28" s="206"/>
      <c r="H28" s="210"/>
      <c r="I28" s="206"/>
      <c r="J28" s="210"/>
      <c r="K28" s="206"/>
      <c r="L28" s="206"/>
      <c r="M28" s="206"/>
      <c r="N28" s="206"/>
      <c r="O28" s="206"/>
      <c r="P28" s="210"/>
      <c r="Q28" s="206"/>
      <c r="R28" s="210"/>
      <c r="S28" s="206"/>
      <c r="T28" s="206"/>
      <c r="U28" s="206"/>
      <c r="V28" s="206"/>
      <c r="W28" s="206"/>
      <c r="X28" s="210"/>
      <c r="Y28" s="206"/>
      <c r="Z28" s="210"/>
      <c r="AA28" s="206"/>
      <c r="AB28" s="206"/>
      <c r="AC28" s="206"/>
      <c r="AD28" s="206"/>
      <c r="AE28" s="206"/>
      <c r="AF28" s="210"/>
      <c r="AG28" s="206"/>
      <c r="AH28" s="210"/>
      <c r="AI28" s="208">
        <v>13</v>
      </c>
      <c r="AJ28" s="211">
        <v>17658</v>
      </c>
      <c r="AK28" s="208">
        <v>13</v>
      </c>
      <c r="AL28" s="211">
        <v>17657.900000000001</v>
      </c>
      <c r="AM28" s="208" t="s">
        <v>434</v>
      </c>
      <c r="AN28" s="211"/>
      <c r="AO28" s="208" t="s">
        <v>434</v>
      </c>
      <c r="AP28" s="211"/>
      <c r="AQ28" s="208" t="s">
        <v>434</v>
      </c>
      <c r="AR28" s="211"/>
      <c r="AT28" s="208" t="s">
        <v>434</v>
      </c>
      <c r="AU28" s="211"/>
      <c r="AW28" s="208" t="s">
        <v>434</v>
      </c>
      <c r="AX28" s="211"/>
      <c r="AY28" s="208" t="s">
        <v>434</v>
      </c>
      <c r="AZ28" s="211"/>
      <c r="BA28" s="208" t="s">
        <v>434</v>
      </c>
      <c r="BB28" s="211"/>
      <c r="BC28" s="208" t="s">
        <v>434</v>
      </c>
      <c r="BD28" s="211"/>
      <c r="BE28" s="208" t="s">
        <v>434</v>
      </c>
      <c r="BF28" s="211"/>
      <c r="BG28" s="208" t="s">
        <v>434</v>
      </c>
      <c r="BH28" s="211"/>
    </row>
    <row r="29" spans="2:64" hidden="1">
      <c r="B29" s="205" t="s">
        <v>118</v>
      </c>
      <c r="C29" s="206"/>
      <c r="D29" s="206"/>
      <c r="E29" s="206"/>
      <c r="F29" s="206"/>
      <c r="G29" s="206"/>
      <c r="H29" s="210"/>
      <c r="I29" s="206"/>
      <c r="J29" s="210"/>
      <c r="K29" s="206"/>
      <c r="L29" s="206"/>
      <c r="M29" s="206"/>
      <c r="N29" s="206"/>
      <c r="O29" s="206"/>
      <c r="P29" s="210"/>
      <c r="Q29" s="206"/>
      <c r="R29" s="210"/>
      <c r="S29" s="206"/>
      <c r="T29" s="206"/>
      <c r="U29" s="206"/>
      <c r="V29" s="206"/>
      <c r="W29" s="206"/>
      <c r="X29" s="210"/>
      <c r="Y29" s="206"/>
      <c r="Z29" s="210"/>
      <c r="AA29" s="206"/>
      <c r="AB29" s="206"/>
      <c r="AC29" s="206"/>
      <c r="AD29" s="206"/>
      <c r="AE29" s="206"/>
      <c r="AF29" s="210"/>
      <c r="AG29" s="206"/>
      <c r="AH29" s="210"/>
      <c r="AI29" s="208">
        <v>154</v>
      </c>
      <c r="AJ29" s="211">
        <v>38487</v>
      </c>
      <c r="AK29" s="208">
        <v>154</v>
      </c>
      <c r="AL29" s="211">
        <v>38487</v>
      </c>
      <c r="AM29" s="208" t="s">
        <v>434</v>
      </c>
      <c r="AN29" s="211"/>
      <c r="AO29" s="208" t="s">
        <v>434</v>
      </c>
      <c r="AP29" s="211"/>
      <c r="AQ29" s="208" t="s">
        <v>434</v>
      </c>
      <c r="AR29" s="211"/>
      <c r="AT29" s="208" t="s">
        <v>434</v>
      </c>
      <c r="AU29" s="211"/>
      <c r="AW29" s="208" t="s">
        <v>434</v>
      </c>
      <c r="AX29" s="211"/>
      <c r="AY29" s="208" t="s">
        <v>434</v>
      </c>
      <c r="AZ29" s="211"/>
      <c r="BA29" s="208" t="s">
        <v>434</v>
      </c>
      <c r="BB29" s="211"/>
      <c r="BC29" s="208" t="s">
        <v>434</v>
      </c>
      <c r="BD29" s="211"/>
      <c r="BE29" s="208" t="s">
        <v>434</v>
      </c>
      <c r="BF29" s="211"/>
      <c r="BG29" s="208" t="s">
        <v>434</v>
      </c>
      <c r="BH29" s="211"/>
    </row>
    <row r="30" spans="2:64" hidden="1">
      <c r="B30" s="205" t="s">
        <v>119</v>
      </c>
      <c r="C30" s="206"/>
      <c r="D30" s="206"/>
      <c r="E30" s="206"/>
      <c r="F30" s="206"/>
      <c r="G30" s="206"/>
      <c r="H30" s="210"/>
      <c r="I30" s="206"/>
      <c r="J30" s="210"/>
      <c r="K30" s="206"/>
      <c r="L30" s="206"/>
      <c r="M30" s="206"/>
      <c r="N30" s="206"/>
      <c r="O30" s="206"/>
      <c r="P30" s="210"/>
      <c r="Q30" s="206"/>
      <c r="R30" s="210"/>
      <c r="S30" s="206"/>
      <c r="T30" s="206"/>
      <c r="U30" s="206"/>
      <c r="V30" s="206"/>
      <c r="W30" s="206"/>
      <c r="X30" s="210"/>
      <c r="Y30" s="206"/>
      <c r="Z30" s="210"/>
      <c r="AA30" s="206"/>
      <c r="AB30" s="206"/>
      <c r="AC30" s="206"/>
      <c r="AD30" s="206"/>
      <c r="AE30" s="206"/>
      <c r="AF30" s="210"/>
      <c r="AG30" s="206"/>
      <c r="AH30" s="210"/>
      <c r="AI30" s="208">
        <v>81</v>
      </c>
      <c r="AJ30" s="211">
        <v>19029</v>
      </c>
      <c r="AK30" s="208">
        <v>81</v>
      </c>
      <c r="AL30" s="211">
        <v>19029.050000000003</v>
      </c>
      <c r="AM30" s="208" t="s">
        <v>434</v>
      </c>
      <c r="AN30" s="211"/>
      <c r="AO30" s="208" t="s">
        <v>434</v>
      </c>
      <c r="AP30" s="211"/>
      <c r="AQ30" s="208" t="s">
        <v>434</v>
      </c>
      <c r="AR30" s="211"/>
      <c r="AT30" s="208" t="s">
        <v>434</v>
      </c>
      <c r="AU30" s="211"/>
      <c r="AW30" s="208" t="s">
        <v>434</v>
      </c>
      <c r="AX30" s="211"/>
      <c r="AY30" s="208" t="s">
        <v>434</v>
      </c>
      <c r="AZ30" s="211"/>
      <c r="BA30" s="208" t="s">
        <v>434</v>
      </c>
      <c r="BB30" s="211"/>
      <c r="BC30" s="208" t="s">
        <v>434</v>
      </c>
      <c r="BD30" s="211"/>
      <c r="BE30" s="208" t="s">
        <v>434</v>
      </c>
      <c r="BF30" s="211"/>
      <c r="BG30" s="208" t="s">
        <v>434</v>
      </c>
      <c r="BH30" s="211"/>
    </row>
    <row r="31" spans="2:64" hidden="1">
      <c r="B31" s="205" t="s">
        <v>120</v>
      </c>
      <c r="C31" s="206"/>
      <c r="D31" s="206"/>
      <c r="E31" s="206"/>
      <c r="F31" s="206"/>
      <c r="G31" s="206"/>
      <c r="H31" s="210"/>
      <c r="I31" s="206"/>
      <c r="J31" s="210"/>
      <c r="K31" s="206"/>
      <c r="L31" s="206"/>
      <c r="M31" s="206"/>
      <c r="N31" s="206"/>
      <c r="O31" s="206"/>
      <c r="P31" s="210"/>
      <c r="Q31" s="206"/>
      <c r="R31" s="210"/>
      <c r="S31" s="206"/>
      <c r="T31" s="206"/>
      <c r="U31" s="206"/>
      <c r="V31" s="206"/>
      <c r="W31" s="206"/>
      <c r="X31" s="210"/>
      <c r="Y31" s="206"/>
      <c r="Z31" s="210"/>
      <c r="AA31" s="206"/>
      <c r="AB31" s="206"/>
      <c r="AC31" s="206"/>
      <c r="AD31" s="206"/>
      <c r="AE31" s="206"/>
      <c r="AF31" s="210"/>
      <c r="AG31" s="206"/>
      <c r="AH31" s="210"/>
      <c r="AI31" s="208">
        <v>145</v>
      </c>
      <c r="AJ31" s="211">
        <v>602336</v>
      </c>
      <c r="AK31" s="208">
        <v>148</v>
      </c>
      <c r="AL31" s="211">
        <v>621101.88</v>
      </c>
      <c r="AM31" s="208" t="s">
        <v>434</v>
      </c>
      <c r="AN31" s="211"/>
      <c r="AO31" s="208" t="s">
        <v>434</v>
      </c>
      <c r="AP31" s="211"/>
      <c r="AQ31" s="208" t="s">
        <v>434</v>
      </c>
      <c r="AR31" s="211"/>
      <c r="AT31" s="208" t="s">
        <v>434</v>
      </c>
      <c r="AU31" s="211"/>
      <c r="AW31" s="208" t="s">
        <v>434</v>
      </c>
      <c r="AX31" s="211"/>
      <c r="AY31" s="208" t="s">
        <v>434</v>
      </c>
      <c r="AZ31" s="211"/>
      <c r="BA31" s="208" t="s">
        <v>434</v>
      </c>
      <c r="BB31" s="211"/>
      <c r="BC31" s="208" t="s">
        <v>434</v>
      </c>
      <c r="BD31" s="211"/>
      <c r="BE31" s="208" t="s">
        <v>434</v>
      </c>
      <c r="BF31" s="211"/>
      <c r="BG31" s="208" t="s">
        <v>434</v>
      </c>
      <c r="BH31" s="211"/>
    </row>
    <row r="32" spans="2:64" hidden="1">
      <c r="B32" s="78" t="s">
        <v>121</v>
      </c>
      <c r="C32" s="212">
        <f>SUM(C24:C31)</f>
        <v>0</v>
      </c>
      <c r="D32" s="212">
        <f t="shared" ref="D32" si="66">SUM(D24:D31)</f>
        <v>0</v>
      </c>
      <c r="E32" s="212">
        <f t="shared" ref="E32" si="67">SUM(E24:E31)</f>
        <v>0</v>
      </c>
      <c r="F32" s="212">
        <f t="shared" ref="F32" si="68">SUM(F24:F31)</f>
        <v>0</v>
      </c>
      <c r="G32" s="212">
        <f t="shared" ref="G32" si="69">SUM(G24:G31)</f>
        <v>0</v>
      </c>
      <c r="H32" s="212">
        <f t="shared" ref="H32" si="70">SUM(H24:H31)</f>
        <v>0</v>
      </c>
      <c r="I32" s="212">
        <f t="shared" ref="I32" si="71">SUM(I24:I31)</f>
        <v>0</v>
      </c>
      <c r="J32" s="212">
        <f t="shared" ref="J32" si="72">SUM(J24:J31)</f>
        <v>0</v>
      </c>
      <c r="K32" s="212">
        <f>SUM(K24:K31)</f>
        <v>0</v>
      </c>
      <c r="L32" s="212">
        <f t="shared" ref="L32" si="73">SUM(L24:L31)</f>
        <v>0</v>
      </c>
      <c r="M32" s="212">
        <f t="shared" ref="M32" si="74">SUM(M24:M31)</f>
        <v>0</v>
      </c>
      <c r="N32" s="212">
        <f t="shared" ref="N32" si="75">SUM(N24:N31)</f>
        <v>0</v>
      </c>
      <c r="O32" s="212">
        <f t="shared" ref="O32" si="76">SUM(O24:O31)</f>
        <v>0</v>
      </c>
      <c r="P32" s="212">
        <f t="shared" ref="P32" si="77">SUM(P24:P31)</f>
        <v>0</v>
      </c>
      <c r="Q32" s="212">
        <f t="shared" ref="Q32" si="78">SUM(Q24:Q31)</f>
        <v>0</v>
      </c>
      <c r="R32" s="212">
        <f t="shared" ref="R32" si="79">SUM(R24:R31)</f>
        <v>0</v>
      </c>
      <c r="S32" s="212">
        <f>SUM(S24:S31)</f>
        <v>0</v>
      </c>
      <c r="T32" s="212">
        <f t="shared" ref="T32" si="80">SUM(T24:T31)</f>
        <v>0</v>
      </c>
      <c r="U32" s="212">
        <f t="shared" ref="U32" si="81">SUM(U24:U31)</f>
        <v>0</v>
      </c>
      <c r="V32" s="212">
        <f t="shared" ref="V32" si="82">SUM(V24:V31)</f>
        <v>0</v>
      </c>
      <c r="W32" s="212">
        <f t="shared" ref="W32" si="83">SUM(W24:W31)</f>
        <v>0</v>
      </c>
      <c r="X32" s="212">
        <f t="shared" ref="X32" si="84">SUM(X24:X31)</f>
        <v>0</v>
      </c>
      <c r="Y32" s="212">
        <f t="shared" ref="Y32" si="85">SUM(Y24:Y31)</f>
        <v>0</v>
      </c>
      <c r="Z32" s="212">
        <f t="shared" ref="Z32" si="86">SUM(Z24:Z31)</f>
        <v>0</v>
      </c>
      <c r="AA32" s="212">
        <f>SUM(AA24:AA31)</f>
        <v>0</v>
      </c>
      <c r="AB32" s="212">
        <f t="shared" ref="AB32:AH32" si="87">SUM(AB24:AB31)</f>
        <v>0</v>
      </c>
      <c r="AC32" s="212">
        <f t="shared" si="87"/>
        <v>0</v>
      </c>
      <c r="AD32" s="212">
        <f t="shared" si="87"/>
        <v>0</v>
      </c>
      <c r="AE32" s="212">
        <f t="shared" si="87"/>
        <v>0</v>
      </c>
      <c r="AF32" s="212">
        <f t="shared" si="87"/>
        <v>0</v>
      </c>
      <c r="AG32" s="212">
        <f t="shared" si="87"/>
        <v>0</v>
      </c>
      <c r="AH32" s="212">
        <f t="shared" si="87"/>
        <v>0</v>
      </c>
      <c r="AI32" s="213">
        <f>SUM(AI24:AI31)</f>
        <v>864</v>
      </c>
      <c r="AJ32" s="214">
        <f>SUM(AJ24:AJ31)</f>
        <v>1795647</v>
      </c>
      <c r="AK32" s="213">
        <v>864</v>
      </c>
      <c r="AL32" s="214">
        <v>1808993.83</v>
      </c>
      <c r="AM32" s="213" t="s">
        <v>434</v>
      </c>
      <c r="AN32" s="214"/>
      <c r="AO32" s="213" t="s">
        <v>434</v>
      </c>
      <c r="AP32" s="214"/>
      <c r="AQ32" s="213" t="s">
        <v>434</v>
      </c>
      <c r="AR32" s="214"/>
      <c r="AT32" s="213" t="s">
        <v>434</v>
      </c>
      <c r="AU32" s="214"/>
      <c r="AW32" s="213" t="s">
        <v>434</v>
      </c>
      <c r="AX32" s="214"/>
      <c r="AY32" s="213" t="s">
        <v>434</v>
      </c>
      <c r="AZ32" s="214"/>
      <c r="BA32" s="213" t="s">
        <v>434</v>
      </c>
      <c r="BB32" s="214"/>
      <c r="BC32" s="213" t="s">
        <v>434</v>
      </c>
      <c r="BD32" s="214"/>
      <c r="BE32" s="213" t="s">
        <v>434</v>
      </c>
      <c r="BF32" s="214"/>
      <c r="BG32" s="213" t="s">
        <v>434</v>
      </c>
      <c r="BH32" s="214"/>
    </row>
    <row r="33" spans="2:64">
      <c r="B33" s="483"/>
      <c r="C33" s="482"/>
      <c r="D33" s="217"/>
      <c r="E33" s="206"/>
      <c r="F33" s="217"/>
      <c r="G33" s="206"/>
      <c r="H33" s="217"/>
      <c r="I33" s="206"/>
      <c r="J33" s="217"/>
      <c r="K33" s="206"/>
      <c r="L33" s="217"/>
      <c r="M33" s="206"/>
      <c r="N33" s="217"/>
      <c r="O33" s="206"/>
      <c r="P33" s="217"/>
      <c r="Q33" s="206"/>
      <c r="R33" s="217"/>
      <c r="S33" s="206"/>
      <c r="T33" s="217"/>
      <c r="U33" s="206"/>
      <c r="V33" s="217"/>
      <c r="W33" s="206"/>
      <c r="X33" s="217"/>
      <c r="Y33" s="206"/>
      <c r="Z33" s="217"/>
      <c r="AA33" s="206"/>
      <c r="AB33" s="217"/>
      <c r="AC33" s="206"/>
      <c r="AD33" s="217"/>
      <c r="AE33" s="206"/>
      <c r="AF33" s="217"/>
      <c r="AG33" s="206"/>
      <c r="AH33" s="217"/>
      <c r="AI33" s="208"/>
      <c r="AJ33" s="218"/>
      <c r="AK33" s="208"/>
      <c r="AL33" s="218"/>
      <c r="AM33" s="208"/>
      <c r="AN33" s="218"/>
      <c r="AO33" s="208"/>
      <c r="AP33" s="218"/>
      <c r="AQ33" s="208"/>
      <c r="AR33" s="218"/>
      <c r="AT33" s="208"/>
      <c r="AU33" s="218"/>
      <c r="AW33" s="208"/>
      <c r="AX33" s="218"/>
      <c r="AY33" s="208"/>
      <c r="AZ33" s="218"/>
      <c r="BA33" s="208"/>
      <c r="BB33" s="218"/>
      <c r="BC33" s="208"/>
      <c r="BD33" s="218"/>
      <c r="BE33" s="208"/>
      <c r="BF33" s="218"/>
      <c r="BG33" s="208"/>
      <c r="BH33" s="218"/>
    </row>
    <row r="34" spans="2:64">
      <c r="B34" s="479" t="s">
        <v>126</v>
      </c>
      <c r="C34" s="219">
        <f t="shared" ref="C34:AL34" si="88">+C11+C17+C32+C22</f>
        <v>0</v>
      </c>
      <c r="D34" s="219">
        <f t="shared" si="88"/>
        <v>0</v>
      </c>
      <c r="E34" s="219">
        <f t="shared" si="88"/>
        <v>0</v>
      </c>
      <c r="F34" s="219">
        <f t="shared" si="88"/>
        <v>0</v>
      </c>
      <c r="G34" s="219">
        <f t="shared" si="88"/>
        <v>0</v>
      </c>
      <c r="H34" s="219">
        <f t="shared" si="88"/>
        <v>0</v>
      </c>
      <c r="I34" s="219">
        <f t="shared" si="88"/>
        <v>0</v>
      </c>
      <c r="J34" s="219">
        <f t="shared" si="88"/>
        <v>0</v>
      </c>
      <c r="K34" s="219">
        <f t="shared" si="88"/>
        <v>0</v>
      </c>
      <c r="L34" s="219">
        <f t="shared" si="88"/>
        <v>0</v>
      </c>
      <c r="M34" s="219">
        <f t="shared" si="88"/>
        <v>0</v>
      </c>
      <c r="N34" s="219">
        <f t="shared" si="88"/>
        <v>0</v>
      </c>
      <c r="O34" s="219">
        <f t="shared" si="88"/>
        <v>0</v>
      </c>
      <c r="P34" s="219">
        <f t="shared" si="88"/>
        <v>0</v>
      </c>
      <c r="Q34" s="219">
        <f t="shared" si="88"/>
        <v>0</v>
      </c>
      <c r="R34" s="219">
        <f t="shared" si="88"/>
        <v>0</v>
      </c>
      <c r="S34" s="219">
        <f t="shared" si="88"/>
        <v>0</v>
      </c>
      <c r="T34" s="219">
        <f t="shared" si="88"/>
        <v>0</v>
      </c>
      <c r="U34" s="219">
        <f t="shared" si="88"/>
        <v>0</v>
      </c>
      <c r="V34" s="219">
        <f t="shared" si="88"/>
        <v>0</v>
      </c>
      <c r="W34" s="219">
        <f t="shared" si="88"/>
        <v>0</v>
      </c>
      <c r="X34" s="219">
        <f t="shared" si="88"/>
        <v>0</v>
      </c>
      <c r="Y34" s="219">
        <f t="shared" si="88"/>
        <v>0</v>
      </c>
      <c r="Z34" s="219">
        <f t="shared" si="88"/>
        <v>0</v>
      </c>
      <c r="AA34" s="219">
        <f t="shared" si="88"/>
        <v>0</v>
      </c>
      <c r="AB34" s="219">
        <f t="shared" si="88"/>
        <v>0</v>
      </c>
      <c r="AC34" s="219">
        <f t="shared" si="88"/>
        <v>0</v>
      </c>
      <c r="AD34" s="219">
        <f t="shared" si="88"/>
        <v>0</v>
      </c>
      <c r="AE34" s="219">
        <f t="shared" si="88"/>
        <v>0</v>
      </c>
      <c r="AF34" s="219">
        <f t="shared" si="88"/>
        <v>0</v>
      </c>
      <c r="AG34" s="219">
        <f t="shared" si="88"/>
        <v>0</v>
      </c>
      <c r="AH34" s="219">
        <f t="shared" si="88"/>
        <v>0</v>
      </c>
      <c r="AI34" s="220">
        <f t="shared" si="88"/>
        <v>1521</v>
      </c>
      <c r="AJ34" s="221">
        <f t="shared" si="88"/>
        <v>2846221</v>
      </c>
      <c r="AK34" s="220">
        <f t="shared" si="88"/>
        <v>1510</v>
      </c>
      <c r="AL34" s="221">
        <f t="shared" si="88"/>
        <v>2854116.83</v>
      </c>
      <c r="AM34" s="220">
        <f>+AM11+AM17+AM22</f>
        <v>651</v>
      </c>
      <c r="AN34" s="221">
        <f>+AN22+AN17+AN11</f>
        <v>1049600</v>
      </c>
      <c r="AO34" s="220">
        <v>653</v>
      </c>
      <c r="AP34" s="221">
        <v>1049712.0249999997</v>
      </c>
      <c r="AQ34" s="220">
        <v>640</v>
      </c>
      <c r="AR34" s="221">
        <v>1041363.2949999998</v>
      </c>
      <c r="AT34" s="220">
        <v>638</v>
      </c>
      <c r="AU34" s="221">
        <v>1039948</v>
      </c>
      <c r="AW34" s="454">
        <v>630</v>
      </c>
      <c r="AX34" s="455">
        <v>1034952</v>
      </c>
      <c r="AY34" s="454">
        <f t="shared" ref="AY34:BH34" si="89">+AY11+AY17+AY22</f>
        <v>629</v>
      </c>
      <c r="AZ34" s="455">
        <f t="shared" si="89"/>
        <v>1036085.4949999998</v>
      </c>
      <c r="BA34" s="454">
        <f t="shared" si="89"/>
        <v>614</v>
      </c>
      <c r="BB34" s="455">
        <f t="shared" si="89"/>
        <v>1026452.3949999999</v>
      </c>
      <c r="BC34" s="454">
        <f t="shared" si="89"/>
        <v>616</v>
      </c>
      <c r="BD34" s="455">
        <f t="shared" si="89"/>
        <v>1027814.0279999998</v>
      </c>
      <c r="BE34" s="454">
        <f t="shared" si="89"/>
        <v>615</v>
      </c>
      <c r="BF34" s="455">
        <f t="shared" si="89"/>
        <v>1023595.9697999997</v>
      </c>
      <c r="BG34" s="454">
        <f t="shared" si="89"/>
        <v>620</v>
      </c>
      <c r="BH34" s="455">
        <f t="shared" si="89"/>
        <v>1027785.9697999997</v>
      </c>
      <c r="BI34" s="474">
        <f>BI11+BI17+BI22</f>
        <v>603</v>
      </c>
      <c r="BJ34" s="475">
        <f>BJ11+BJ17+BJ22</f>
        <v>1019512.6850000001</v>
      </c>
      <c r="BK34" s="474">
        <f>BK11+BK17+BK22</f>
        <v>601</v>
      </c>
      <c r="BL34" s="475">
        <f>BL11+BL17+BL22</f>
        <v>1023220.8050000001</v>
      </c>
    </row>
    <row r="35" spans="2:64">
      <c r="AY35" s="224"/>
      <c r="AZ35" s="225"/>
      <c r="BA35" s="224"/>
      <c r="BB35" s="225"/>
    </row>
    <row r="36" spans="2:64" s="174" customFormat="1">
      <c r="C36" s="222"/>
      <c r="D36" s="223"/>
      <c r="E36" s="222"/>
      <c r="F36" s="223"/>
      <c r="G36" s="222"/>
      <c r="H36" s="223"/>
      <c r="I36" s="222"/>
      <c r="J36" s="223"/>
      <c r="K36" s="222"/>
      <c r="L36" s="223"/>
      <c r="M36" s="222"/>
      <c r="N36" s="223"/>
      <c r="O36" s="222"/>
      <c r="P36" s="223"/>
      <c r="Q36" s="222"/>
      <c r="R36" s="223"/>
      <c r="S36" s="222"/>
      <c r="T36" s="223"/>
      <c r="U36" s="222"/>
      <c r="V36" s="223"/>
      <c r="W36" s="222"/>
      <c r="X36" s="223"/>
      <c r="Y36" s="222"/>
      <c r="Z36" s="223"/>
      <c r="AA36" s="222"/>
      <c r="AB36" s="223"/>
      <c r="AC36" s="222"/>
      <c r="AD36" s="223"/>
      <c r="AE36" s="222"/>
      <c r="AF36" s="223"/>
      <c r="AG36" s="222"/>
      <c r="AH36" s="223"/>
      <c r="AI36" s="222"/>
      <c r="AJ36" s="223"/>
      <c r="AK36" s="222"/>
      <c r="AL36" s="223"/>
      <c r="AM36" s="222"/>
      <c r="AN36" s="223"/>
      <c r="AO36" s="222"/>
      <c r="AP36" s="223"/>
      <c r="AQ36" s="222"/>
      <c r="AR36" s="223"/>
      <c r="AT36" s="222"/>
      <c r="AU36" s="223"/>
      <c r="AW36" s="222"/>
      <c r="AX36" s="223"/>
      <c r="AY36" s="222"/>
      <c r="AZ36" s="223"/>
      <c r="BA36" s="222"/>
      <c r="BB36" s="223"/>
    </row>
    <row r="37" spans="2:64">
      <c r="B37" s="174"/>
      <c r="AQ37" s="226" t="s">
        <v>604</v>
      </c>
      <c r="AT37" s="226" t="s">
        <v>604</v>
      </c>
      <c r="AW37" s="226" t="s">
        <v>604</v>
      </c>
      <c r="AY37" s="226" t="s">
        <v>604</v>
      </c>
      <c r="AZ37" s="225"/>
      <c r="BA37" s="226" t="s">
        <v>604</v>
      </c>
      <c r="BB37" s="225"/>
      <c r="BC37" s="226" t="s">
        <v>604</v>
      </c>
      <c r="BD37" s="225"/>
      <c r="BE37" s="226" t="s">
        <v>604</v>
      </c>
      <c r="BF37" s="225"/>
      <c r="BG37" s="226" t="s">
        <v>604</v>
      </c>
      <c r="BH37" s="225"/>
    </row>
    <row r="38" spans="2:64">
      <c r="AQ38" s="226" t="s">
        <v>605</v>
      </c>
      <c r="AT38" s="226" t="s">
        <v>605</v>
      </c>
      <c r="AW38" s="226" t="s">
        <v>605</v>
      </c>
      <c r="AY38" s="226" t="s">
        <v>605</v>
      </c>
      <c r="AZ38" s="225"/>
      <c r="BA38" s="226" t="s">
        <v>605</v>
      </c>
      <c r="BB38" s="225"/>
      <c r="BC38" s="226" t="s">
        <v>605</v>
      </c>
      <c r="BD38" s="225"/>
      <c r="BE38" s="226" t="s">
        <v>605</v>
      </c>
      <c r="BF38" s="225"/>
      <c r="BG38" s="226" t="s">
        <v>605</v>
      </c>
      <c r="BH38" s="225"/>
    </row>
  </sheetData>
  <mergeCells count="30">
    <mergeCell ref="AT4:AU4"/>
    <mergeCell ref="AW4:AX4"/>
    <mergeCell ref="C4:D4"/>
    <mergeCell ref="E4:F4"/>
    <mergeCell ref="G4:H4"/>
    <mergeCell ref="I4:J4"/>
    <mergeCell ref="AA4:AB4"/>
    <mergeCell ref="S4:T4"/>
    <mergeCell ref="K4:L4"/>
    <mergeCell ref="M4:N4"/>
    <mergeCell ref="O4:P4"/>
    <mergeCell ref="Q4:R4"/>
    <mergeCell ref="AC4:AD4"/>
    <mergeCell ref="AE4:AF4"/>
    <mergeCell ref="AG4:AH4"/>
    <mergeCell ref="U4:V4"/>
    <mergeCell ref="W4:X4"/>
    <mergeCell ref="Y4:Z4"/>
    <mergeCell ref="AQ4:AR4"/>
    <mergeCell ref="AI4:AJ4"/>
    <mergeCell ref="AK4:AL4"/>
    <mergeCell ref="AM4:AN4"/>
    <mergeCell ref="AO4:AP4"/>
    <mergeCell ref="BK4:BL4"/>
    <mergeCell ref="BI4:BJ4"/>
    <mergeCell ref="AY4:AZ4"/>
    <mergeCell ref="BA4:BB4"/>
    <mergeCell ref="BC4:BD4"/>
    <mergeCell ref="BE4:BF4"/>
    <mergeCell ref="BG4:BH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F114"/>
  <sheetViews>
    <sheetView zoomScaleNormal="100" workbookViewId="0">
      <pane xSplit="4" ySplit="4" topLeftCell="EJ5" activePane="bottomRight" state="frozen"/>
      <selection activeCell="A56" sqref="A56:XFD56"/>
      <selection pane="topRight" activeCell="A56" sqref="A56:XFD56"/>
      <selection pane="bottomLeft" activeCell="A56" sqref="A56:XFD56"/>
      <selection pane="bottomRight" activeCell="EJ16" sqref="EJ16"/>
    </sheetView>
  </sheetViews>
  <sheetFormatPr baseColWidth="10" defaultColWidth="10.83203125" defaultRowHeight="18" outlineLevelRow="1" outlineLevelCol="1"/>
  <cols>
    <col min="1" max="2" width="2.58203125" style="39" customWidth="1"/>
    <col min="3" max="3" width="31.33203125" style="25" bestFit="1" customWidth="1"/>
    <col min="4" max="4" width="32.4140625" style="25" customWidth="1"/>
    <col min="5" max="6" width="12.5" style="25" hidden="1" customWidth="1" outlineLevel="1"/>
    <col min="7" max="7" width="8.58203125" style="138" hidden="1" customWidth="1" outlineLevel="1"/>
    <col min="8" max="9" width="12.5" style="26" hidden="1" customWidth="1" outlineLevel="1"/>
    <col min="10" max="10" width="7.5" style="112" hidden="1" customWidth="1" outlineLevel="1"/>
    <col min="11" max="12" width="12.5" style="26" hidden="1" customWidth="1" outlineLevel="1"/>
    <col min="13" max="13" width="8.5" style="112" hidden="1" customWidth="1" outlineLevel="1"/>
    <col min="14" max="15" width="12.5" style="26" hidden="1" customWidth="1" outlineLevel="1"/>
    <col min="16" max="16" width="8.5" style="112" hidden="1" customWidth="1" outlineLevel="1"/>
    <col min="17" max="18" width="12.33203125" style="26" hidden="1" customWidth="1" outlineLevel="1"/>
    <col min="19" max="19" width="7.83203125" style="112" hidden="1" customWidth="1" outlineLevel="1"/>
    <col min="20" max="21" width="12.58203125" style="26" hidden="1" customWidth="1" outlineLevel="1"/>
    <col min="22" max="22" width="8.5" style="112" hidden="1" customWidth="1" outlineLevel="1"/>
    <col min="23" max="24" width="12.25" style="26" hidden="1" customWidth="1" outlineLevel="1"/>
    <col min="25" max="25" width="8.5" style="112" hidden="1" customWidth="1" outlineLevel="1"/>
    <col min="26" max="26" width="4.58203125" style="112" customWidth="1" collapsed="1"/>
    <col min="27" max="28" width="12.5" style="25" hidden="1" customWidth="1" outlineLevel="1"/>
    <col min="29" max="29" width="8.58203125" style="138" hidden="1" customWidth="1" outlineLevel="1"/>
    <col min="30" max="30" width="12.5" style="26" hidden="1" customWidth="1" outlineLevel="1"/>
    <col min="31" max="31" width="12.5" style="25" hidden="1" customWidth="1" outlineLevel="1"/>
    <col min="32" max="32" width="7.5" style="112" hidden="1" customWidth="1" outlineLevel="1"/>
    <col min="33" max="33" width="12.5" style="26" hidden="1" customWidth="1" outlineLevel="1"/>
    <col min="34" max="34" width="12.5" style="25" hidden="1" customWidth="1" outlineLevel="1"/>
    <col min="35" max="35" width="8.5" style="112" hidden="1" customWidth="1" outlineLevel="1"/>
    <col min="36" max="36" width="12.5" style="26" hidden="1" customWidth="1" outlineLevel="1"/>
    <col min="37" max="37" width="12.5" style="25" hidden="1" customWidth="1" outlineLevel="1"/>
    <col min="38" max="38" width="8.5" style="112" hidden="1" customWidth="1" outlineLevel="1"/>
    <col min="39" max="39" width="12.33203125" style="26" hidden="1" customWidth="1" outlineLevel="1"/>
    <col min="40" max="40" width="12.5" style="25" hidden="1" customWidth="1" outlineLevel="1"/>
    <col min="41" max="41" width="7.83203125" style="112" hidden="1" customWidth="1" outlineLevel="1"/>
    <col min="42" max="42" width="12.58203125" style="26" hidden="1" customWidth="1" outlineLevel="1"/>
    <col min="43" max="43" width="12.5" style="25" hidden="1" customWidth="1" outlineLevel="1"/>
    <col min="44" max="44" width="8.5" style="112" hidden="1" customWidth="1" outlineLevel="1"/>
    <col min="45" max="46" width="12.25" style="26" hidden="1" customWidth="1" outlineLevel="1"/>
    <col min="47" max="47" width="8.5" style="112" hidden="1" customWidth="1" outlineLevel="1"/>
    <col min="48" max="48" width="5" style="112" customWidth="1" collapsed="1"/>
    <col min="49" max="49" width="12.5" style="25" hidden="1" customWidth="1" outlineLevel="1"/>
    <col min="50" max="50" width="12.5" style="26" hidden="1" customWidth="1" outlineLevel="1"/>
    <col min="51" max="51" width="8.58203125" style="138" hidden="1" customWidth="1" outlineLevel="1"/>
    <col min="52" max="53" width="12.5" style="26" hidden="1" customWidth="1" outlineLevel="1"/>
    <col min="54" max="54" width="7.5" style="112" hidden="1" customWidth="1" outlineLevel="1"/>
    <col min="55" max="56" width="12.5" style="26" hidden="1" customWidth="1" outlineLevel="1"/>
    <col min="57" max="57" width="8.5" style="112" hidden="1" customWidth="1" outlineLevel="1"/>
    <col min="58" max="59" width="12.5" style="26" hidden="1" customWidth="1" outlineLevel="1"/>
    <col min="60" max="60" width="8.5" style="112" hidden="1" customWidth="1" outlineLevel="1"/>
    <col min="61" max="61" width="12.33203125" style="26" hidden="1" customWidth="1" outlineLevel="1"/>
    <col min="62" max="62" width="12.5" style="26" hidden="1" customWidth="1" outlineLevel="1"/>
    <col min="63" max="63" width="7.5" style="112" hidden="1" customWidth="1" outlineLevel="1"/>
    <col min="64" max="64" width="12.75" style="26" hidden="1" customWidth="1" outlineLevel="1"/>
    <col min="65" max="65" width="12.5" style="26" hidden="1" customWidth="1" outlineLevel="1"/>
    <col min="66" max="66" width="8.5" style="112" hidden="1" customWidth="1" outlineLevel="1"/>
    <col min="67" max="68" width="12.5" style="26" hidden="1" customWidth="1" outlineLevel="1"/>
    <col min="69" max="69" width="8.5" style="112" hidden="1" customWidth="1" outlineLevel="1"/>
    <col min="70" max="70" width="4.5" style="112" customWidth="1" collapsed="1"/>
    <col min="71" max="72" width="12.5" style="25" hidden="1" customWidth="1" outlineLevel="1"/>
    <col min="73" max="73" width="8.5" style="138" hidden="1" customWidth="1" outlineLevel="1"/>
    <col min="74" max="75" width="12.5" style="26" hidden="1" customWidth="1" outlineLevel="1"/>
    <col min="76" max="76" width="7.33203125" style="112" hidden="1" customWidth="1" outlineLevel="1"/>
    <col min="77" max="78" width="12.5" style="26" hidden="1" customWidth="1" outlineLevel="1"/>
    <col min="79" max="79" width="8.5" style="112" hidden="1" customWidth="1" outlineLevel="1"/>
    <col min="80" max="81" width="12.5" style="26" hidden="1" customWidth="1" outlineLevel="1"/>
    <col min="82" max="82" width="8.5" style="112" hidden="1" customWidth="1" outlineLevel="1"/>
    <col min="83" max="84" width="12.33203125" style="26" hidden="1" customWidth="1" outlineLevel="1"/>
    <col min="85" max="85" width="7.33203125" style="112" hidden="1" customWidth="1" outlineLevel="1"/>
    <col min="86" max="86" width="12.58203125" style="26" hidden="1" customWidth="1" outlineLevel="1"/>
    <col min="87" max="87" width="12.75" style="26" hidden="1" customWidth="1" outlineLevel="1"/>
    <col min="88" max="88" width="8.58203125" style="112" hidden="1" customWidth="1" outlineLevel="1"/>
    <col min="89" max="90" width="12.25" style="26" hidden="1" customWidth="1" outlineLevel="1"/>
    <col min="91" max="91" width="6.33203125" style="112" hidden="1" customWidth="1" outlineLevel="1"/>
    <col min="92" max="92" width="4.5" style="112" customWidth="1" collapsed="1"/>
    <col min="93" max="94" width="12.5" style="25" hidden="1" customWidth="1" outlineLevel="1"/>
    <col min="95" max="95" width="8.5" style="138" hidden="1" customWidth="1" outlineLevel="1"/>
    <col min="96" max="97" width="12.5" style="26" hidden="1" customWidth="1" outlineLevel="1"/>
    <col min="98" max="98" width="7.33203125" style="112" hidden="1" customWidth="1" outlineLevel="1"/>
    <col min="99" max="100" width="12.5" style="26" hidden="1" customWidth="1" outlineLevel="1"/>
    <col min="101" max="101" width="8.5" style="112" hidden="1" customWidth="1" outlineLevel="1"/>
    <col min="102" max="102" width="10.83203125" style="26" hidden="1" customWidth="1" outlineLevel="1"/>
    <col min="103" max="103" width="11.5" style="26" hidden="1" customWidth="1" outlineLevel="1"/>
    <col min="104" max="104" width="7.4140625" style="112" hidden="1" customWidth="1" outlineLevel="1"/>
    <col min="105" max="106" width="12.33203125" style="26" hidden="1" customWidth="1" outlineLevel="1"/>
    <col min="107" max="107" width="7.33203125" style="112" hidden="1" customWidth="1" outlineLevel="1"/>
    <col min="108" max="108" width="12.58203125" style="26" hidden="1" customWidth="1" outlineLevel="1"/>
    <col min="109" max="109" width="12.75" style="26" hidden="1" customWidth="1" outlineLevel="1"/>
    <col min="110" max="110" width="8.58203125" style="112" hidden="1" customWidth="1" outlineLevel="1"/>
    <col min="111" max="111" width="10.9140625" style="26" hidden="1" customWidth="1" outlineLevel="1"/>
    <col min="112" max="112" width="11.4140625" style="26" hidden="1" customWidth="1" outlineLevel="1"/>
    <col min="113" max="113" width="7.1640625" style="112" hidden="1" customWidth="1" outlineLevel="1"/>
    <col min="114" max="114" width="4.75" style="25" customWidth="1" collapsed="1"/>
    <col min="115" max="116" width="12.5" style="25" hidden="1" customWidth="1" outlineLevel="1"/>
    <col min="117" max="117" width="8.5" style="138" hidden="1" customWidth="1" outlineLevel="1"/>
    <col min="118" max="119" width="12.5" style="26" hidden="1" customWidth="1" outlineLevel="1"/>
    <col min="120" max="120" width="7.33203125" style="112" hidden="1" customWidth="1" outlineLevel="1"/>
    <col min="121" max="122" width="12.5" style="26" hidden="1" customWidth="1" outlineLevel="1"/>
    <col min="123" max="123" width="8.5" style="112" hidden="1" customWidth="1" outlineLevel="1"/>
    <col min="124" max="124" width="10.83203125" style="26" hidden="1" customWidth="1" outlineLevel="1"/>
    <col min="125" max="125" width="11.5" style="26" hidden="1" customWidth="1" outlineLevel="1"/>
    <col min="126" max="126" width="7.4140625" style="112" hidden="1" customWidth="1" outlineLevel="1"/>
    <col min="127" max="128" width="12.33203125" style="26" hidden="1" customWidth="1" outlineLevel="1"/>
    <col min="129" max="129" width="7.33203125" style="112" hidden="1" customWidth="1" outlineLevel="1"/>
    <col min="130" max="130" width="12.58203125" style="26" hidden="1" customWidth="1" outlineLevel="1"/>
    <col min="131" max="131" width="12.75" style="26" hidden="1" customWidth="1" outlineLevel="1"/>
    <col min="132" max="132" width="8.58203125" style="112" hidden="1" customWidth="1" outlineLevel="1"/>
    <col min="133" max="133" width="10.9140625" style="26" hidden="1" customWidth="1" outlineLevel="1"/>
    <col min="134" max="134" width="11.4140625" style="26" hidden="1" customWidth="1" outlineLevel="1"/>
    <col min="135" max="135" width="7.1640625" style="112" hidden="1" customWidth="1" outlineLevel="1"/>
    <col min="136" max="136" width="4.58203125" style="25" customWidth="1" collapsed="1"/>
    <col min="137" max="138" width="12.5" style="25" customWidth="1"/>
    <col min="139" max="139" width="8.5" style="138" customWidth="1"/>
    <col min="140" max="141" width="12.5" style="26" customWidth="1"/>
    <col min="142" max="142" width="7.33203125" style="112" customWidth="1"/>
    <col min="143" max="144" width="12.5" style="26" hidden="1" customWidth="1" outlineLevel="1"/>
    <col min="145" max="145" width="8.5" style="112" hidden="1" customWidth="1" outlineLevel="1"/>
    <col min="146" max="146" width="10.83203125" style="26" hidden="1" customWidth="1" outlineLevel="1"/>
    <col min="147" max="147" width="11.5" style="26" hidden="1" customWidth="1" outlineLevel="1"/>
    <col min="148" max="148" width="7.4140625" style="112" hidden="1" customWidth="1" outlineLevel="1"/>
    <col min="149" max="149" width="12.33203125" style="26" customWidth="1" collapsed="1"/>
    <col min="150" max="150" width="12.33203125" style="26" customWidth="1"/>
    <col min="151" max="151" width="7.33203125" style="112" customWidth="1"/>
    <col min="152" max="152" width="12.58203125" style="26" hidden="1" customWidth="1" outlineLevel="1"/>
    <col min="153" max="153" width="12.75" style="26" hidden="1" customWidth="1" outlineLevel="1"/>
    <col min="154" max="154" width="8.58203125" style="112" hidden="1" customWidth="1" outlineLevel="1"/>
    <col min="155" max="155" width="10.9140625" style="26" hidden="1" customWidth="1" outlineLevel="1"/>
    <col min="156" max="156" width="11.4140625" style="26" hidden="1" customWidth="1" outlineLevel="1"/>
    <col min="157" max="157" width="7.1640625" style="112" hidden="1" customWidth="1" outlineLevel="1"/>
    <col min="158" max="158" width="10.83203125" style="25" collapsed="1"/>
    <col min="159" max="16384" width="10.83203125" style="25"/>
  </cols>
  <sheetData>
    <row r="1" spans="1:161">
      <c r="E1" s="227"/>
      <c r="F1" s="227"/>
      <c r="G1" s="228"/>
      <c r="H1" s="229"/>
      <c r="I1" s="229"/>
      <c r="J1" s="230"/>
      <c r="K1" s="229"/>
      <c r="L1" s="229"/>
      <c r="M1" s="230"/>
      <c r="N1" s="229"/>
      <c r="O1" s="229"/>
      <c r="P1" s="230"/>
      <c r="Q1" s="229"/>
      <c r="R1" s="229"/>
      <c r="S1" s="230"/>
      <c r="T1" s="229"/>
      <c r="U1" s="229"/>
      <c r="V1" s="230"/>
      <c r="W1" s="229"/>
      <c r="X1" s="229"/>
      <c r="Y1" s="230"/>
      <c r="Z1" s="230"/>
      <c r="AA1" s="227"/>
      <c r="AB1" s="227"/>
      <c r="AC1" s="228"/>
      <c r="AD1" s="229"/>
      <c r="AE1" s="227"/>
      <c r="AF1" s="230"/>
      <c r="AG1" s="229"/>
      <c r="AH1" s="227"/>
      <c r="AI1" s="230"/>
      <c r="AJ1" s="229"/>
      <c r="AK1" s="227"/>
      <c r="AL1" s="230"/>
      <c r="AM1" s="229"/>
      <c r="AN1" s="227"/>
      <c r="AO1" s="230"/>
      <c r="AP1" s="229"/>
      <c r="AQ1" s="227"/>
      <c r="AR1" s="230"/>
      <c r="AS1" s="229"/>
      <c r="AT1" s="229"/>
      <c r="AU1" s="230"/>
      <c r="AV1" s="230"/>
      <c r="AW1" s="227"/>
      <c r="AX1" s="229"/>
      <c r="AY1" s="228"/>
      <c r="AZ1" s="229"/>
      <c r="BA1" s="229"/>
      <c r="BB1" s="230"/>
      <c r="BC1" s="229"/>
      <c r="BD1" s="229"/>
      <c r="BE1" s="230"/>
      <c r="BF1" s="229"/>
      <c r="BG1" s="229"/>
      <c r="BH1" s="230"/>
      <c r="BI1" s="229"/>
      <c r="BJ1" s="229"/>
      <c r="BK1" s="230"/>
      <c r="BL1" s="229"/>
      <c r="BM1" s="229"/>
      <c r="BN1" s="230"/>
      <c r="BO1" s="229"/>
      <c r="BP1" s="229"/>
      <c r="BQ1" s="230"/>
      <c r="BR1" s="230"/>
      <c r="BS1" s="227"/>
      <c r="BT1" s="227"/>
      <c r="BU1" s="228"/>
      <c r="BV1" s="229"/>
      <c r="BW1" s="229"/>
      <c r="BX1" s="230"/>
      <c r="BY1" s="229"/>
      <c r="BZ1" s="229"/>
      <c r="CA1" s="230"/>
      <c r="CB1" s="229"/>
      <c r="CC1" s="229"/>
      <c r="CD1" s="230"/>
      <c r="CE1" s="229"/>
      <c r="CF1" s="229"/>
      <c r="CG1" s="230"/>
      <c r="CH1" s="229"/>
      <c r="CI1" s="229"/>
      <c r="CJ1" s="230"/>
      <c r="CK1" s="229"/>
      <c r="CL1" s="229"/>
      <c r="CM1" s="230"/>
      <c r="CN1" s="230"/>
      <c r="CO1" s="227"/>
      <c r="CP1" s="227"/>
      <c r="CQ1" s="228"/>
      <c r="CR1" s="229"/>
      <c r="CS1" s="229"/>
      <c r="CT1" s="230"/>
      <c r="CU1" s="229"/>
      <c r="CV1" s="229"/>
      <c r="CW1" s="230"/>
      <c r="CX1" s="229"/>
      <c r="CY1" s="229"/>
      <c r="CZ1" s="230"/>
      <c r="DA1" s="229"/>
      <c r="DB1" s="229"/>
      <c r="DC1" s="230"/>
      <c r="DD1" s="229"/>
      <c r="DE1" s="229"/>
      <c r="DF1" s="230"/>
      <c r="DG1" s="229"/>
      <c r="DH1" s="229"/>
      <c r="DI1" s="230"/>
      <c r="DJ1" s="227"/>
      <c r="DK1" s="227"/>
      <c r="DL1" s="227"/>
      <c r="DM1" s="228"/>
      <c r="DN1" s="229"/>
      <c r="DO1" s="229"/>
      <c r="DP1" s="230"/>
      <c r="DQ1" s="229"/>
      <c r="DR1" s="229"/>
      <c r="DS1" s="230"/>
      <c r="DT1" s="229"/>
      <c r="DU1" s="229"/>
      <c r="DV1" s="230"/>
      <c r="DW1" s="229"/>
      <c r="DX1" s="229"/>
      <c r="DY1" s="230"/>
      <c r="DZ1" s="229"/>
      <c r="EA1" s="229"/>
      <c r="EB1" s="230"/>
      <c r="EC1" s="229"/>
      <c r="ED1" s="229"/>
      <c r="EE1" s="230"/>
      <c r="EG1" s="227"/>
      <c r="EH1" s="227"/>
      <c r="EI1" s="228"/>
      <c r="EJ1" s="229"/>
      <c r="EK1" s="229"/>
      <c r="EL1" s="230"/>
      <c r="EM1" s="229"/>
      <c r="EN1" s="229"/>
      <c r="EO1" s="230"/>
      <c r="EP1" s="229"/>
      <c r="EQ1" s="229"/>
      <c r="ER1" s="230"/>
      <c r="ES1" s="229"/>
      <c r="ET1" s="229"/>
      <c r="EU1" s="230"/>
      <c r="EV1" s="229"/>
      <c r="EW1" s="229"/>
      <c r="EX1" s="230"/>
      <c r="EY1" s="229"/>
      <c r="EZ1" s="229"/>
      <c r="FA1" s="230"/>
    </row>
    <row r="2" spans="1:161">
      <c r="C2" s="28" t="s">
        <v>101</v>
      </c>
      <c r="D2" s="28" t="s">
        <v>101</v>
      </c>
      <c r="E2" s="231"/>
      <c r="F2" s="231"/>
      <c r="G2" s="232"/>
      <c r="H2" s="231"/>
      <c r="I2" s="231"/>
      <c r="J2" s="232"/>
      <c r="K2" s="231"/>
      <c r="L2" s="231"/>
      <c r="M2" s="232"/>
      <c r="N2" s="231"/>
      <c r="O2" s="231"/>
      <c r="P2" s="232"/>
      <c r="Q2" s="231"/>
      <c r="R2" s="231"/>
      <c r="S2" s="232"/>
      <c r="T2" s="231"/>
      <c r="U2" s="231"/>
      <c r="V2" s="232"/>
      <c r="W2" s="231"/>
      <c r="X2" s="231"/>
      <c r="Y2" s="232"/>
      <c r="Z2" s="232"/>
      <c r="AA2" s="231"/>
      <c r="AB2" s="231"/>
      <c r="AC2" s="232"/>
      <c r="AD2" s="231"/>
      <c r="AE2" s="231"/>
      <c r="AF2" s="232"/>
      <c r="AG2" s="231"/>
      <c r="AH2" s="231"/>
      <c r="AI2" s="232"/>
      <c r="AJ2" s="231"/>
      <c r="AK2" s="231"/>
      <c r="AL2" s="232"/>
      <c r="AM2" s="231"/>
      <c r="AN2" s="231"/>
      <c r="AO2" s="232"/>
      <c r="AP2" s="231"/>
      <c r="AQ2" s="231"/>
      <c r="AR2" s="232"/>
      <c r="AS2" s="231"/>
      <c r="AT2" s="231"/>
      <c r="AU2" s="232"/>
      <c r="AV2" s="232"/>
      <c r="AW2" s="231"/>
      <c r="AX2" s="231"/>
      <c r="AY2" s="232"/>
      <c r="AZ2" s="231"/>
      <c r="BA2" s="231"/>
      <c r="BB2" s="232"/>
      <c r="BC2" s="231"/>
      <c r="BD2" s="231"/>
      <c r="BE2" s="232"/>
      <c r="BF2" s="231"/>
      <c r="BG2" s="231"/>
      <c r="BH2" s="232"/>
      <c r="BI2" s="231"/>
      <c r="BJ2" s="231"/>
      <c r="BK2" s="232"/>
      <c r="BL2" s="231"/>
      <c r="BM2" s="231"/>
      <c r="BN2" s="232"/>
      <c r="BO2" s="231"/>
      <c r="BP2" s="231"/>
      <c r="BQ2" s="232"/>
      <c r="BR2" s="232"/>
      <c r="BS2" s="231"/>
      <c r="BT2" s="231"/>
      <c r="BU2" s="232"/>
      <c r="BV2" s="231"/>
      <c r="BW2" s="231"/>
      <c r="BX2" s="232"/>
      <c r="BY2" s="231"/>
      <c r="BZ2" s="231"/>
      <c r="CA2" s="232"/>
      <c r="CB2" s="231"/>
      <c r="CC2" s="231"/>
      <c r="CD2" s="232"/>
      <c r="CE2" s="231"/>
      <c r="CF2" s="231"/>
      <c r="CG2" s="232"/>
      <c r="CH2" s="231"/>
      <c r="CI2" s="231"/>
      <c r="CJ2" s="232"/>
      <c r="CK2" s="231"/>
      <c r="CL2" s="231"/>
      <c r="CM2" s="232"/>
      <c r="CN2" s="232"/>
      <c r="CO2" s="231"/>
      <c r="CP2" s="231"/>
      <c r="CQ2" s="232"/>
      <c r="CR2" s="231"/>
      <c r="CS2" s="231"/>
      <c r="CT2" s="232"/>
      <c r="CU2" s="231"/>
      <c r="CV2" s="231"/>
      <c r="CW2" s="232"/>
      <c r="CX2" s="231"/>
      <c r="CY2" s="231"/>
      <c r="CZ2" s="232"/>
      <c r="DA2" s="231"/>
      <c r="DB2" s="231"/>
      <c r="DC2" s="232"/>
      <c r="DD2" s="231"/>
      <c r="DE2" s="231"/>
      <c r="DF2" s="232"/>
      <c r="DG2" s="231"/>
      <c r="DH2" s="231"/>
      <c r="DI2" s="232"/>
      <c r="DJ2" s="227"/>
      <c r="DK2" s="231"/>
      <c r="DL2" s="231"/>
      <c r="DM2" s="232"/>
      <c r="DN2" s="231"/>
      <c r="DO2" s="231"/>
      <c r="DP2" s="232"/>
      <c r="DQ2" s="231"/>
      <c r="DR2" s="231"/>
      <c r="DS2" s="232"/>
      <c r="DT2" s="231"/>
      <c r="DU2" s="231"/>
      <c r="DV2" s="232"/>
      <c r="DW2" s="231"/>
      <c r="DX2" s="231"/>
      <c r="DY2" s="232"/>
      <c r="DZ2" s="231"/>
      <c r="EA2" s="231"/>
      <c r="EB2" s="232"/>
      <c r="EC2" s="231"/>
      <c r="ED2" s="231"/>
      <c r="EE2" s="232"/>
      <c r="EG2" s="231"/>
      <c r="EH2" s="231"/>
      <c r="EI2" s="232"/>
      <c r="EJ2" s="231"/>
      <c r="EK2" s="231"/>
      <c r="EL2" s="232"/>
      <c r="EM2" s="231"/>
      <c r="EN2" s="231"/>
      <c r="EO2" s="232"/>
      <c r="EP2" s="231"/>
      <c r="EQ2" s="231"/>
      <c r="ER2" s="232"/>
      <c r="ES2" s="231"/>
      <c r="ET2" s="231"/>
      <c r="EU2" s="232"/>
      <c r="EV2" s="231"/>
      <c r="EW2" s="231"/>
      <c r="EX2" s="232"/>
      <c r="EY2" s="231"/>
      <c r="EZ2" s="231"/>
      <c r="FA2" s="232"/>
    </row>
    <row r="3" spans="1:161" s="38" customFormat="1" ht="18" customHeight="1">
      <c r="A3" s="158"/>
      <c r="B3" s="158"/>
      <c r="C3" s="32" t="s">
        <v>318</v>
      </c>
      <c r="D3" s="32" t="s">
        <v>239</v>
      </c>
      <c r="E3" s="23" t="str">
        <f>$C2&amp;E4</f>
        <v>Colombia1Q16</v>
      </c>
      <c r="F3" s="23" t="str">
        <f>$C2&amp;F4</f>
        <v>Colombia1Q15</v>
      </c>
      <c r="G3" s="233"/>
      <c r="H3" s="23" t="str">
        <f>$C2&amp;H4</f>
        <v>Colombia2Q16</v>
      </c>
      <c r="I3" s="23" t="str">
        <f>$C2&amp;I4</f>
        <v>Colombia2Q15</v>
      </c>
      <c r="J3" s="234"/>
      <c r="K3" s="23" t="str">
        <f>$C2&amp;K4</f>
        <v>Colombia3Q16</v>
      </c>
      <c r="L3" s="23" t="str">
        <f>$C2&amp;L4</f>
        <v>Colombia3Q15</v>
      </c>
      <c r="M3" s="234"/>
      <c r="N3" s="23" t="str">
        <f>$C2&amp;N4</f>
        <v>Colombia4Q16</v>
      </c>
      <c r="O3" s="23" t="str">
        <f>$C2&amp;O4</f>
        <v>Colombia4Q15</v>
      </c>
      <c r="P3" s="234"/>
      <c r="Q3" s="23" t="str">
        <f>$C2&amp;Q4</f>
        <v>Colombia1H16</v>
      </c>
      <c r="R3" s="23" t="str">
        <f>$C2&amp;R4</f>
        <v>Colombia1H15</v>
      </c>
      <c r="S3" s="234"/>
      <c r="T3" s="23" t="str">
        <f>$C2&amp;T4</f>
        <v>Colombia9M16</v>
      </c>
      <c r="U3" s="23" t="str">
        <f>$C2&amp;U4</f>
        <v>Colombia9M15</v>
      </c>
      <c r="V3" s="234"/>
      <c r="W3" s="23" t="str">
        <f>$C2&amp;W4</f>
        <v>ColombiaFY16</v>
      </c>
      <c r="X3" s="23" t="str">
        <f>$C2&amp;X4</f>
        <v>ColombiaFY15</v>
      </c>
      <c r="Y3" s="234"/>
      <c r="Z3" s="234"/>
      <c r="AA3" s="23" t="str">
        <f>$C2&amp;AA4</f>
        <v>Colombia1Q17</v>
      </c>
      <c r="AB3" s="23" t="str">
        <f>$C2&amp;AB4</f>
        <v>Colombia1Q16</v>
      </c>
      <c r="AC3" s="233"/>
      <c r="AD3" s="23" t="str">
        <f>$C2&amp;AD4</f>
        <v>Colombia2Q17</v>
      </c>
      <c r="AE3" s="23" t="str">
        <f>$C2&amp;AE4</f>
        <v>Colombia2Q16</v>
      </c>
      <c r="AF3" s="234"/>
      <c r="AG3" s="23" t="str">
        <f>$C2&amp;AG4</f>
        <v>Colombia3Q17</v>
      </c>
      <c r="AH3" s="23" t="str">
        <f>$C2&amp;AH4</f>
        <v>Colombia3Q16</v>
      </c>
      <c r="AI3" s="234"/>
      <c r="AJ3" s="23" t="str">
        <f>$C2&amp;AJ4</f>
        <v>Colombia4Q17</v>
      </c>
      <c r="AK3" s="23" t="str">
        <f>$C2&amp;AK4</f>
        <v>Colombia4Q16</v>
      </c>
      <c r="AL3" s="234"/>
      <c r="AM3" s="23" t="str">
        <f>$C2&amp;AM4</f>
        <v>Colombia1H17</v>
      </c>
      <c r="AN3" s="23" t="str">
        <f>$C2&amp;AN4</f>
        <v>Colombia1H16</v>
      </c>
      <c r="AO3" s="234"/>
      <c r="AP3" s="23" t="str">
        <f>$C2&amp;AP4</f>
        <v>Colombia9M17</v>
      </c>
      <c r="AQ3" s="23" t="str">
        <f>$C2&amp;AQ4</f>
        <v>Colombia9M16</v>
      </c>
      <c r="AR3" s="234"/>
      <c r="AS3" s="23" t="str">
        <f>$C2&amp;AS4</f>
        <v>ColombiaFY17</v>
      </c>
      <c r="AT3" s="23" t="str">
        <f>$C2&amp;AT4</f>
        <v>ColombiaFY16</v>
      </c>
      <c r="AU3" s="234"/>
      <c r="AV3" s="234"/>
      <c r="AW3" s="23" t="str">
        <f>$C2&amp;AW4</f>
        <v>Colombia1Q18</v>
      </c>
      <c r="AX3" s="23" t="str">
        <f>$C2&amp;AX4</f>
        <v>Colombia1Q17</v>
      </c>
      <c r="AY3" s="233"/>
      <c r="AZ3" s="23" t="str">
        <f>$C2&amp;AZ4</f>
        <v>Colombia2Q18</v>
      </c>
      <c r="BA3" s="23" t="str">
        <f>$C2&amp;BA4</f>
        <v>Colombia2Q17</v>
      </c>
      <c r="BB3" s="234"/>
      <c r="BC3" s="23" t="str">
        <f>$C2&amp;BC4</f>
        <v>Colombia3Q18</v>
      </c>
      <c r="BD3" s="23" t="str">
        <f>$C2&amp;BD4</f>
        <v>Colombia3Q17</v>
      </c>
      <c r="BE3" s="234"/>
      <c r="BF3" s="23" t="str">
        <f>$C2&amp;BF4</f>
        <v>Colombia4Q18</v>
      </c>
      <c r="BG3" s="23" t="str">
        <f>$C2&amp;BG4</f>
        <v>Colombia4Q17</v>
      </c>
      <c r="BH3" s="234"/>
      <c r="BI3" s="23" t="str">
        <f>$C2&amp;BI4</f>
        <v>Colombia1H18</v>
      </c>
      <c r="BJ3" s="23" t="str">
        <f>$C2&amp;BJ4</f>
        <v>Colombia1H17</v>
      </c>
      <c r="BK3" s="234"/>
      <c r="BL3" s="23" t="str">
        <f>$C2&amp;BL4</f>
        <v>Colombia9M18</v>
      </c>
      <c r="BM3" s="23" t="str">
        <f>$C2&amp;BM4</f>
        <v>Colombia9M17</v>
      </c>
      <c r="BN3" s="234"/>
      <c r="BO3" s="23" t="str">
        <f>$C2&amp;BO4</f>
        <v>ColombiaFY18</v>
      </c>
      <c r="BP3" s="23" t="str">
        <f>$C2&amp;BP4</f>
        <v>ColombiaFY17</v>
      </c>
      <c r="BQ3" s="234"/>
      <c r="BR3" s="234"/>
      <c r="BS3" s="23" t="str">
        <f>$C2&amp;BS4</f>
        <v>Colombia1Q19</v>
      </c>
      <c r="BT3" s="23" t="str">
        <f>$C2&amp;BT4</f>
        <v>Colombia1Q18</v>
      </c>
      <c r="BU3" s="233"/>
      <c r="BV3" s="23" t="str">
        <f>$C2&amp;BV4</f>
        <v>Colombia2Q19</v>
      </c>
      <c r="BW3" s="23" t="str">
        <f>$C2&amp;BW4</f>
        <v>Colombia2Q18</v>
      </c>
      <c r="BX3" s="234"/>
      <c r="BY3" s="23" t="str">
        <f>$C2&amp;BY4</f>
        <v>Colombia3Q19</v>
      </c>
      <c r="BZ3" s="23" t="str">
        <f>$C2&amp;BZ4</f>
        <v>Colombia3Q18</v>
      </c>
      <c r="CA3" s="234"/>
      <c r="CB3" s="23" t="str">
        <f>$C2&amp;CB4</f>
        <v>Colombia4Q19</v>
      </c>
      <c r="CC3" s="23" t="str">
        <f>$C2&amp;CC4</f>
        <v>Colombia4Q18</v>
      </c>
      <c r="CD3" s="234"/>
      <c r="CE3" s="23" t="str">
        <f>$C2&amp;CE4</f>
        <v>Colombia1H19</v>
      </c>
      <c r="CF3" s="23" t="str">
        <f>$C2&amp;CF4</f>
        <v>Colombia1H18</v>
      </c>
      <c r="CG3" s="234"/>
      <c r="CH3" s="23" t="str">
        <f>$C2&amp;CH4</f>
        <v>Colombia9M19</v>
      </c>
      <c r="CI3" s="23" t="str">
        <f>$C2&amp;CI4</f>
        <v>Colombia9M18</v>
      </c>
      <c r="CJ3" s="234"/>
      <c r="CK3" s="23" t="str">
        <f>$C2&amp;CK4</f>
        <v>ColombiaFY19</v>
      </c>
      <c r="CL3" s="23" t="str">
        <f>$C2&amp;CL4</f>
        <v>ColombiaFY18</v>
      </c>
      <c r="CM3" s="234"/>
      <c r="CN3" s="234"/>
      <c r="CO3" s="23" t="str">
        <f>$C2&amp;CO4</f>
        <v>Colombia1Q20</v>
      </c>
      <c r="CP3" s="23" t="str">
        <f>$C2&amp;CP4</f>
        <v>Colombia1Q19</v>
      </c>
      <c r="CQ3" s="233"/>
      <c r="CR3" s="23" t="str">
        <f>$C2&amp;CR4</f>
        <v>Colombia2Q20</v>
      </c>
      <c r="CS3" s="23" t="str">
        <f>$C2&amp;CS4</f>
        <v>Colombia2Q19</v>
      </c>
      <c r="CT3" s="234"/>
      <c r="CU3" s="23" t="str">
        <f>$C2&amp;CU4</f>
        <v>Colombia3Q20</v>
      </c>
      <c r="CV3" s="23" t="str">
        <f>$C2&amp;CV4</f>
        <v>Colombia3Q19</v>
      </c>
      <c r="CW3" s="234"/>
      <c r="CX3" s="23" t="str">
        <f>$C2&amp;CX4</f>
        <v>Colombia4Q20</v>
      </c>
      <c r="CY3" s="23" t="str">
        <f>$C2&amp;CY4</f>
        <v>Colombia4Q19</v>
      </c>
      <c r="CZ3" s="234"/>
      <c r="DA3" s="23" t="str">
        <f>$C2&amp;DA4</f>
        <v>Colombia1H20</v>
      </c>
      <c r="DB3" s="23" t="str">
        <f>$C2&amp;DB4</f>
        <v>Colombia1H19</v>
      </c>
      <c r="DC3" s="234"/>
      <c r="DD3" s="23" t="str">
        <f>$C2&amp;DD4</f>
        <v>Colombia9M20</v>
      </c>
      <c r="DE3" s="23" t="str">
        <f>$C2&amp;DE4</f>
        <v>Colombia9M19</v>
      </c>
      <c r="DF3" s="234"/>
      <c r="DG3" s="23" t="str">
        <f>$C2&amp;DG4</f>
        <v>ColombiaFY20</v>
      </c>
      <c r="DH3" s="23" t="str">
        <f>$C2&amp;DH4</f>
        <v>ColombiaFY19</v>
      </c>
      <c r="DI3" s="234"/>
      <c r="DJ3" s="35"/>
      <c r="DK3" s="23" t="str">
        <f>$C2&amp;DK4</f>
        <v>Colombia1Q21</v>
      </c>
      <c r="DL3" s="23" t="str">
        <f>$C2&amp;DL4</f>
        <v>Colombia1Q20</v>
      </c>
      <c r="DM3" s="233"/>
      <c r="DN3" s="23" t="str">
        <f>$C2&amp;DN4</f>
        <v>Colombia2Q21</v>
      </c>
      <c r="DO3" s="23" t="str">
        <f>$C2&amp;DO4</f>
        <v>Colombia2Q20</v>
      </c>
      <c r="DP3" s="234"/>
      <c r="DQ3" s="23" t="str">
        <f>$C2&amp;DQ4</f>
        <v>Colombia3Q21</v>
      </c>
      <c r="DR3" s="23" t="str">
        <f>$C2&amp;DR4</f>
        <v>Colombia3Q20</v>
      </c>
      <c r="DS3" s="234"/>
      <c r="DT3" s="23" t="str">
        <f>$C2&amp;DT4</f>
        <v>Colombia4Q21</v>
      </c>
      <c r="DU3" s="23" t="str">
        <f>$C2&amp;DU4</f>
        <v>Colombia4Q20</v>
      </c>
      <c r="DV3" s="234"/>
      <c r="DW3" s="23" t="str">
        <f>$C2&amp;DW4</f>
        <v>Colombia1H21</v>
      </c>
      <c r="DX3" s="23" t="str">
        <f>$C2&amp;DX4</f>
        <v>Colombia1H20</v>
      </c>
      <c r="DY3" s="234"/>
      <c r="DZ3" s="23" t="str">
        <f>$C2&amp;DZ4</f>
        <v>Colombia9M21</v>
      </c>
      <c r="EA3" s="23" t="str">
        <f>$C2&amp;EA4</f>
        <v>Colombia9M20</v>
      </c>
      <c r="EB3" s="234"/>
      <c r="EC3" s="23" t="str">
        <f>$C2&amp;EC4</f>
        <v>ColombiaFY21</v>
      </c>
      <c r="ED3" s="23" t="str">
        <f>$C2&amp;ED4</f>
        <v>ColombiaFY20</v>
      </c>
      <c r="EE3" s="234"/>
      <c r="EF3" s="37"/>
      <c r="EG3" s="23" t="str">
        <f>$C2&amp;EG4</f>
        <v>Colombia1Q22</v>
      </c>
      <c r="EH3" s="23" t="str">
        <f>$C2&amp;EH4</f>
        <v>Colombia1Q21</v>
      </c>
      <c r="EI3" s="233"/>
      <c r="EJ3" s="23" t="str">
        <f>$C2&amp;EJ4</f>
        <v>Colombia2Q22</v>
      </c>
      <c r="EK3" s="23" t="str">
        <f>$C2&amp;EK4</f>
        <v>Colombia2Q21</v>
      </c>
      <c r="EL3" s="234"/>
      <c r="EM3" s="23" t="str">
        <f>$C2&amp;EM4</f>
        <v>Colombia3Q22</v>
      </c>
      <c r="EN3" s="23" t="str">
        <f>$C2&amp;EN4</f>
        <v>Colombia3Q21</v>
      </c>
      <c r="EO3" s="234"/>
      <c r="EP3" s="23" t="str">
        <f>$C2&amp;EP4</f>
        <v>Colombia4Q22</v>
      </c>
      <c r="EQ3" s="23" t="str">
        <f>$C2&amp;EQ4</f>
        <v>Colombia4Q21</v>
      </c>
      <c r="ER3" s="234"/>
      <c r="ES3" s="23" t="str">
        <f>$C2&amp;ES4</f>
        <v>Colombia1H22</v>
      </c>
      <c r="ET3" s="23" t="str">
        <f>$C2&amp;ET4</f>
        <v>Colombia1H21</v>
      </c>
      <c r="EU3" s="234"/>
      <c r="EV3" s="23" t="str">
        <f>$C2&amp;EV4</f>
        <v>Colombia9M22</v>
      </c>
      <c r="EW3" s="23" t="str">
        <f>$C2&amp;EW4</f>
        <v>Colombia9M21</v>
      </c>
      <c r="EX3" s="234"/>
      <c r="EY3" s="23" t="str">
        <f>$C2&amp;EY4</f>
        <v>ColombiaFY22</v>
      </c>
      <c r="EZ3" s="23" t="str">
        <f>$C2&amp;EZ4</f>
        <v>ColombiaFY21</v>
      </c>
      <c r="FA3" s="234"/>
      <c r="FB3" s="37"/>
      <c r="FC3" s="37"/>
      <c r="FD3" s="37"/>
      <c r="FE3" s="37"/>
    </row>
    <row r="4" spans="1:161" ht="21.75" customHeight="1" thickBot="1">
      <c r="A4" s="235" t="s">
        <v>150</v>
      </c>
      <c r="B4" s="235"/>
      <c r="C4" s="422" t="s">
        <v>198</v>
      </c>
      <c r="D4" s="423" t="s">
        <v>149</v>
      </c>
      <c r="E4" s="424" t="s">
        <v>362</v>
      </c>
      <c r="F4" s="425" t="s">
        <v>369</v>
      </c>
      <c r="G4" s="426" t="s">
        <v>310</v>
      </c>
      <c r="H4" s="424" t="s">
        <v>361</v>
      </c>
      <c r="I4" s="425" t="s">
        <v>368</v>
      </c>
      <c r="J4" s="426" t="s">
        <v>310</v>
      </c>
      <c r="K4" s="424" t="s">
        <v>360</v>
      </c>
      <c r="L4" s="425" t="s">
        <v>367</v>
      </c>
      <c r="M4" s="426" t="s">
        <v>310</v>
      </c>
      <c r="N4" s="424" t="s">
        <v>359</v>
      </c>
      <c r="O4" s="425" t="s">
        <v>366</v>
      </c>
      <c r="P4" s="426" t="s">
        <v>310</v>
      </c>
      <c r="Q4" s="424" t="s">
        <v>358</v>
      </c>
      <c r="R4" s="425" t="s">
        <v>365</v>
      </c>
      <c r="S4" s="426" t="s">
        <v>310</v>
      </c>
      <c r="T4" s="424" t="s">
        <v>357</v>
      </c>
      <c r="U4" s="425" t="s">
        <v>364</v>
      </c>
      <c r="V4" s="426" t="s">
        <v>310</v>
      </c>
      <c r="W4" s="427" t="s">
        <v>356</v>
      </c>
      <c r="X4" s="428" t="s">
        <v>363</v>
      </c>
      <c r="Y4" s="426" t="s">
        <v>310</v>
      </c>
      <c r="Z4" s="429"/>
      <c r="AA4" s="425" t="s">
        <v>349</v>
      </c>
      <c r="AB4" s="425" t="s">
        <v>362</v>
      </c>
      <c r="AC4" s="426" t="s">
        <v>310</v>
      </c>
      <c r="AD4" s="424" t="s">
        <v>350</v>
      </c>
      <c r="AE4" s="425" t="s">
        <v>361</v>
      </c>
      <c r="AF4" s="426" t="s">
        <v>310</v>
      </c>
      <c r="AG4" s="424" t="s">
        <v>351</v>
      </c>
      <c r="AH4" s="425" t="s">
        <v>360</v>
      </c>
      <c r="AI4" s="426" t="s">
        <v>310</v>
      </c>
      <c r="AJ4" s="424" t="s">
        <v>352</v>
      </c>
      <c r="AK4" s="425" t="s">
        <v>359</v>
      </c>
      <c r="AL4" s="426" t="s">
        <v>310</v>
      </c>
      <c r="AM4" s="424" t="s">
        <v>353</v>
      </c>
      <c r="AN4" s="425" t="s">
        <v>358</v>
      </c>
      <c r="AO4" s="426" t="s">
        <v>310</v>
      </c>
      <c r="AP4" s="424" t="s">
        <v>354</v>
      </c>
      <c r="AQ4" s="425" t="s">
        <v>357</v>
      </c>
      <c r="AR4" s="426" t="s">
        <v>310</v>
      </c>
      <c r="AS4" s="427" t="s">
        <v>355</v>
      </c>
      <c r="AT4" s="428" t="s">
        <v>356</v>
      </c>
      <c r="AU4" s="426" t="s">
        <v>310</v>
      </c>
      <c r="AV4" s="429"/>
      <c r="AW4" s="424" t="s">
        <v>172</v>
      </c>
      <c r="AX4" s="425" t="s">
        <v>349</v>
      </c>
      <c r="AY4" s="426" t="s">
        <v>310</v>
      </c>
      <c r="AZ4" s="424" t="s">
        <v>173</v>
      </c>
      <c r="BA4" s="425" t="s">
        <v>350</v>
      </c>
      <c r="BB4" s="426" t="s">
        <v>310</v>
      </c>
      <c r="BC4" s="424" t="s">
        <v>174</v>
      </c>
      <c r="BD4" s="425" t="s">
        <v>351</v>
      </c>
      <c r="BE4" s="426" t="s">
        <v>310</v>
      </c>
      <c r="BF4" s="424" t="s">
        <v>175</v>
      </c>
      <c r="BG4" s="425" t="s">
        <v>352</v>
      </c>
      <c r="BH4" s="426" t="s">
        <v>310</v>
      </c>
      <c r="BI4" s="424" t="s">
        <v>235</v>
      </c>
      <c r="BJ4" s="425" t="s">
        <v>353</v>
      </c>
      <c r="BK4" s="426" t="s">
        <v>310</v>
      </c>
      <c r="BL4" s="424" t="s">
        <v>237</v>
      </c>
      <c r="BM4" s="425" t="s">
        <v>354</v>
      </c>
      <c r="BN4" s="426" t="s">
        <v>310</v>
      </c>
      <c r="BO4" s="427" t="s">
        <v>277</v>
      </c>
      <c r="BP4" s="428" t="s">
        <v>355</v>
      </c>
      <c r="BQ4" s="426" t="s">
        <v>310</v>
      </c>
      <c r="BR4" s="430"/>
      <c r="BS4" s="424" t="s">
        <v>136</v>
      </c>
      <c r="BT4" s="425" t="s">
        <v>172</v>
      </c>
      <c r="BU4" s="426" t="s">
        <v>310</v>
      </c>
      <c r="BV4" s="424" t="s">
        <v>158</v>
      </c>
      <c r="BW4" s="425" t="s">
        <v>173</v>
      </c>
      <c r="BX4" s="426" t="s">
        <v>310</v>
      </c>
      <c r="BY4" s="424" t="s">
        <v>159</v>
      </c>
      <c r="BZ4" s="425" t="s">
        <v>174</v>
      </c>
      <c r="CA4" s="426" t="s">
        <v>310</v>
      </c>
      <c r="CB4" s="424" t="s">
        <v>160</v>
      </c>
      <c r="CC4" s="425" t="s">
        <v>175</v>
      </c>
      <c r="CD4" s="426" t="s">
        <v>310</v>
      </c>
      <c r="CE4" s="424" t="s">
        <v>234</v>
      </c>
      <c r="CF4" s="425" t="s">
        <v>235</v>
      </c>
      <c r="CG4" s="426" t="s">
        <v>310</v>
      </c>
      <c r="CH4" s="424" t="s">
        <v>236</v>
      </c>
      <c r="CI4" s="425" t="s">
        <v>237</v>
      </c>
      <c r="CJ4" s="426" t="s">
        <v>310</v>
      </c>
      <c r="CK4" s="427" t="s">
        <v>276</v>
      </c>
      <c r="CL4" s="428" t="s">
        <v>277</v>
      </c>
      <c r="CM4" s="426" t="s">
        <v>310</v>
      </c>
      <c r="CN4" s="430"/>
      <c r="CO4" s="424" t="s">
        <v>587</v>
      </c>
      <c r="CP4" s="425" t="s">
        <v>136</v>
      </c>
      <c r="CQ4" s="426" t="s">
        <v>310</v>
      </c>
      <c r="CR4" s="424" t="s">
        <v>588</v>
      </c>
      <c r="CS4" s="425" t="s">
        <v>158</v>
      </c>
      <c r="CT4" s="426" t="s">
        <v>310</v>
      </c>
      <c r="CU4" s="424" t="s">
        <v>589</v>
      </c>
      <c r="CV4" s="425" t="s">
        <v>159</v>
      </c>
      <c r="CW4" s="426" t="s">
        <v>310</v>
      </c>
      <c r="CX4" s="424" t="s">
        <v>590</v>
      </c>
      <c r="CY4" s="425" t="s">
        <v>160</v>
      </c>
      <c r="CZ4" s="426" t="s">
        <v>310</v>
      </c>
      <c r="DA4" s="424" t="s">
        <v>591</v>
      </c>
      <c r="DB4" s="425" t="s">
        <v>234</v>
      </c>
      <c r="DC4" s="426" t="s">
        <v>310</v>
      </c>
      <c r="DD4" s="424" t="s">
        <v>592</v>
      </c>
      <c r="DE4" s="425" t="s">
        <v>236</v>
      </c>
      <c r="DF4" s="426" t="s">
        <v>310</v>
      </c>
      <c r="DG4" s="427" t="s">
        <v>593</v>
      </c>
      <c r="DH4" s="428" t="s">
        <v>276</v>
      </c>
      <c r="DI4" s="426" t="s">
        <v>310</v>
      </c>
      <c r="DJ4" s="39"/>
      <c r="DK4" s="424" t="s">
        <v>613</v>
      </c>
      <c r="DL4" s="425" t="s">
        <v>587</v>
      </c>
      <c r="DM4" s="426" t="s">
        <v>310</v>
      </c>
      <c r="DN4" s="424" t="s">
        <v>614</v>
      </c>
      <c r="DO4" s="425" t="s">
        <v>588</v>
      </c>
      <c r="DP4" s="426" t="s">
        <v>310</v>
      </c>
      <c r="DQ4" s="424" t="s">
        <v>615</v>
      </c>
      <c r="DR4" s="425" t="s">
        <v>589</v>
      </c>
      <c r="DS4" s="426" t="s">
        <v>310</v>
      </c>
      <c r="DT4" s="424" t="s">
        <v>616</v>
      </c>
      <c r="DU4" s="425" t="s">
        <v>590</v>
      </c>
      <c r="DV4" s="426" t="s">
        <v>310</v>
      </c>
      <c r="DW4" s="424" t="s">
        <v>617</v>
      </c>
      <c r="DX4" s="425" t="s">
        <v>591</v>
      </c>
      <c r="DY4" s="426" t="s">
        <v>310</v>
      </c>
      <c r="DZ4" s="424" t="s">
        <v>618</v>
      </c>
      <c r="EA4" s="425" t="s">
        <v>592</v>
      </c>
      <c r="EB4" s="426" t="s">
        <v>310</v>
      </c>
      <c r="EC4" s="427" t="s">
        <v>619</v>
      </c>
      <c r="ED4" s="428" t="s">
        <v>593</v>
      </c>
      <c r="EE4" s="426" t="s">
        <v>310</v>
      </c>
      <c r="EG4" s="424" t="s">
        <v>632</v>
      </c>
      <c r="EH4" s="425" t="s">
        <v>613</v>
      </c>
      <c r="EI4" s="426" t="s">
        <v>310</v>
      </c>
      <c r="EJ4" s="424" t="s">
        <v>633</v>
      </c>
      <c r="EK4" s="425" t="s">
        <v>614</v>
      </c>
      <c r="EL4" s="426" t="s">
        <v>310</v>
      </c>
      <c r="EM4" s="424" t="s">
        <v>634</v>
      </c>
      <c r="EN4" s="425" t="s">
        <v>615</v>
      </c>
      <c r="EO4" s="426" t="s">
        <v>310</v>
      </c>
      <c r="EP4" s="424" t="s">
        <v>635</v>
      </c>
      <c r="EQ4" s="425" t="s">
        <v>616</v>
      </c>
      <c r="ER4" s="426" t="s">
        <v>310</v>
      </c>
      <c r="ES4" s="424" t="s">
        <v>636</v>
      </c>
      <c r="ET4" s="425" t="s">
        <v>617</v>
      </c>
      <c r="EU4" s="426" t="s">
        <v>310</v>
      </c>
      <c r="EV4" s="424" t="s">
        <v>637</v>
      </c>
      <c r="EW4" s="425" t="s">
        <v>618</v>
      </c>
      <c r="EX4" s="426" t="s">
        <v>310</v>
      </c>
      <c r="EY4" s="427" t="s">
        <v>638</v>
      </c>
      <c r="EZ4" s="428" t="s">
        <v>619</v>
      </c>
      <c r="FA4" s="426" t="s">
        <v>310</v>
      </c>
    </row>
    <row r="5" spans="1:161">
      <c r="A5" s="43" t="s">
        <v>0</v>
      </c>
      <c r="B5" s="43"/>
      <c r="C5" s="54" t="s">
        <v>200</v>
      </c>
      <c r="D5" s="44" t="s">
        <v>1</v>
      </c>
      <c r="E5" s="45">
        <v>2665179</v>
      </c>
      <c r="F5" s="45">
        <v>2473757</v>
      </c>
      <c r="G5" s="236">
        <f>IFERROR(IF((ABS((E5/F5)-1))&lt;100%,(E5/F5)-1,"N/A"),"")</f>
        <v>7.7381084722549565E-2</v>
      </c>
      <c r="H5" s="45">
        <v>2577468</v>
      </c>
      <c r="I5" s="45">
        <v>2435451</v>
      </c>
      <c r="J5" s="236">
        <f>IFERROR(IF((ABS((H5/I5)-1))&lt;100%,(H5/I5)-1,"N/A"),"")</f>
        <v>5.8312402918391681E-2</v>
      </c>
      <c r="K5" s="45">
        <v>2671908</v>
      </c>
      <c r="L5" s="45">
        <v>2415573</v>
      </c>
      <c r="M5" s="236">
        <f>IFERROR(IF((ABS((K5/L5)-1))&lt;100%,(K5/L5)-1,"N/A"),"")</f>
        <v>0.10611767891096657</v>
      </c>
      <c r="N5" s="45">
        <v>3089740</v>
      </c>
      <c r="O5" s="45">
        <v>2960418</v>
      </c>
      <c r="P5" s="236">
        <f>IFERROR(IF((ABS((N5/O5)-1))&lt;100%,(N5/O5)-1,"N/A"),"")</f>
        <v>4.3683696018602669E-2</v>
      </c>
      <c r="Q5" s="45">
        <v>5242647</v>
      </c>
      <c r="R5" s="45">
        <v>4909208</v>
      </c>
      <c r="S5" s="236">
        <f>IFERROR(IF((ABS((Q5/R5)-1))&lt;100%,(Q5/R5)-1,"N/A"),"")</f>
        <v>6.792113921430909E-2</v>
      </c>
      <c r="T5" s="45">
        <v>7914555</v>
      </c>
      <c r="U5" s="45">
        <v>7324781</v>
      </c>
      <c r="V5" s="236">
        <f>IFERROR(IF((ABS((T5/U5)-1))&lt;100%,(T5/U5)-1,"N/A"),"")</f>
        <v>8.05176291277514E-2</v>
      </c>
      <c r="W5" s="45">
        <v>11004295</v>
      </c>
      <c r="X5" s="45">
        <v>10285199</v>
      </c>
      <c r="Y5" s="236">
        <f>IFERROR(IF((ABS((W5/X5)-1))&lt;100%,(W5/X5)-1,"N/A"),"")</f>
        <v>6.9915613689147005E-2</v>
      </c>
      <c r="Z5" s="237"/>
      <c r="AA5" s="45">
        <v>2602106</v>
      </c>
      <c r="AB5" s="45">
        <f>+E5</f>
        <v>2665179</v>
      </c>
      <c r="AC5" s="236">
        <f>IFERROR(IF((ABS((AA5/AB5)-1))&lt;100%,(AA5/AB5)-1,"N/A"),"")</f>
        <v>-2.3665577434010987E-2</v>
      </c>
      <c r="AD5" s="45">
        <v>2513016</v>
      </c>
      <c r="AE5" s="45">
        <f>+H5</f>
        <v>2577468</v>
      </c>
      <c r="AF5" s="236">
        <f>IFERROR(IF((ABS((AD5/AE5)-1))&lt;100%,(AD5/AE5)-1,"N/A"),"")</f>
        <v>-2.5005936058178024E-2</v>
      </c>
      <c r="AG5" s="45">
        <v>2573838</v>
      </c>
      <c r="AH5" s="45">
        <f>+K5</f>
        <v>2671908</v>
      </c>
      <c r="AI5" s="236">
        <f>IFERROR(IF((ABS((AG5/AH5)-1))&lt;100%,(AG5/AH5)-1,"N/A"),"")</f>
        <v>-3.6704108075577446E-2</v>
      </c>
      <c r="AJ5" s="45">
        <v>2934445</v>
      </c>
      <c r="AK5" s="45">
        <f>+N5</f>
        <v>3089740</v>
      </c>
      <c r="AL5" s="236">
        <f>IFERROR(IF((ABS((AJ5/AK5)-1))&lt;100%,(AJ5/AK5)-1,"N/A"),"")</f>
        <v>-5.0261510677273802E-2</v>
      </c>
      <c r="AM5" s="45">
        <v>5115122</v>
      </c>
      <c r="AN5" s="45">
        <f>+Q5</f>
        <v>5242647</v>
      </c>
      <c r="AO5" s="236">
        <f>IFERROR(IF((ABS((AM5/AN5)-1))&lt;100%,(AM5/AN5)-1,"N/A"),"")</f>
        <v>-2.4324544452449359E-2</v>
      </c>
      <c r="AP5" s="45">
        <v>7688960</v>
      </c>
      <c r="AQ5" s="45">
        <f>+T5</f>
        <v>7914555</v>
      </c>
      <c r="AR5" s="236">
        <f>IFERROR(IF((ABS((AP5/AQ5)-1))&lt;100%,(AP5/AQ5)-1,"N/A"),"")</f>
        <v>-2.8503813543528378E-2</v>
      </c>
      <c r="AS5" s="45">
        <v>10623405</v>
      </c>
      <c r="AT5" s="45">
        <f>+W5</f>
        <v>11004295</v>
      </c>
      <c r="AU5" s="236">
        <f>IFERROR(IF((ABS((AS5/AT5)-1))&lt;100%,(AS5/AT5)-1,"N/A"),"")</f>
        <v>-3.4612848892182524E-2</v>
      </c>
      <c r="AV5" s="238"/>
      <c r="AW5" s="45">
        <f>BT5</f>
        <v>2570832</v>
      </c>
      <c r="AX5" s="45">
        <f>+AA5</f>
        <v>2602106</v>
      </c>
      <c r="AY5" s="236">
        <f>IFERROR(IF((ABS((AW5/AX5)-1))&lt;100%,(AW5/AX5)-1,"N/A"),"")</f>
        <v>-1.2018726370101707E-2</v>
      </c>
      <c r="AZ5" s="45">
        <f>BW5</f>
        <v>2526534</v>
      </c>
      <c r="BA5" s="45">
        <f>+AD5</f>
        <v>2513016</v>
      </c>
      <c r="BB5" s="236">
        <f>IFERROR(IF((ABS((AZ5/BA5)-1))&lt;100%,(AZ5/BA5)-1,"N/A"),"")</f>
        <v>5.3791937655789379E-3</v>
      </c>
      <c r="BC5" s="45">
        <f>BZ5</f>
        <v>2543515</v>
      </c>
      <c r="BD5" s="45">
        <f>+AG5</f>
        <v>2573838</v>
      </c>
      <c r="BE5" s="236">
        <f>IFERROR(IF((ABS((BC5/BD5)-1))&lt;100%,(BC5/BD5)-1,"N/A"),"")</f>
        <v>-1.1781238757062384E-2</v>
      </c>
      <c r="BF5" s="45">
        <f>CC5</f>
        <v>2962730</v>
      </c>
      <c r="BG5" s="45">
        <f>+AJ5</f>
        <v>2934445</v>
      </c>
      <c r="BH5" s="236">
        <f>IFERROR(IF((ABS((BF5/BG5)-1))&lt;100%,(BF5/BG5)-1,"N/A"),"")</f>
        <v>9.6389606893296786E-3</v>
      </c>
      <c r="BI5" s="45">
        <f>CF5</f>
        <v>5097366</v>
      </c>
      <c r="BJ5" s="45">
        <f>+AM5</f>
        <v>5115122</v>
      </c>
      <c r="BK5" s="236">
        <f>IFERROR(IF((ABS((BI5/BJ5)-1))&lt;100%,(BI5/BJ5)-1,"N/A"),"")</f>
        <v>-3.4712759539263782E-3</v>
      </c>
      <c r="BL5" s="45">
        <f>CI5</f>
        <v>7640881</v>
      </c>
      <c r="BM5" s="45">
        <f>+AP5</f>
        <v>7688960</v>
      </c>
      <c r="BN5" s="236">
        <f>IFERROR(IF((ABS((BL5/BM5)-1))&lt;100%,(BL5/BM5)-1,"N/A"),"")</f>
        <v>-6.2529913018145589E-3</v>
      </c>
      <c r="BO5" s="45">
        <f>CL5</f>
        <v>10603611</v>
      </c>
      <c r="BP5" s="45">
        <f t="shared" ref="BP5:BP23" si="0">+AS5</f>
        <v>10623405</v>
      </c>
      <c r="BQ5" s="236">
        <f>IFERROR(IF((ABS((BO5/BP5)-1))&lt;100%,(BO5/BP5)-1,"N/A"),"")</f>
        <v>-1.863244411749343E-3</v>
      </c>
      <c r="BR5" s="239"/>
      <c r="BS5" s="49">
        <f>CP5</f>
        <v>2638928</v>
      </c>
      <c r="BT5" s="45">
        <v>2570832</v>
      </c>
      <c r="BU5" s="236">
        <f>IFERROR(IF((ABS((BS5/BT5)-1))&lt;100%,(BS5/BT5)-1,"N/A"),"")</f>
        <v>2.6487922975908296E-2</v>
      </c>
      <c r="BV5" s="49">
        <f>CS5</f>
        <v>2610907</v>
      </c>
      <c r="BW5" s="45">
        <v>2526534</v>
      </c>
      <c r="BX5" s="236">
        <f>IFERROR(IF((ABS((BV5/BW5)-1))&lt;100%,(BV5/BW5)-1,"N/A"),"")</f>
        <v>3.3394761360820757E-2</v>
      </c>
      <c r="BY5" s="49">
        <f>CV5</f>
        <v>2673127</v>
      </c>
      <c r="BZ5" s="45">
        <v>2543515</v>
      </c>
      <c r="CA5" s="236">
        <f>IFERROR(IF((ABS((BY5/BZ5)-1))&lt;100%,(BY5/BZ5)-1,"N/A"),"")</f>
        <v>5.0957828045048004E-2</v>
      </c>
      <c r="CB5" s="49">
        <f>CY5</f>
        <v>3106881</v>
      </c>
      <c r="CC5" s="45">
        <v>2962730</v>
      </c>
      <c r="CD5" s="236">
        <f>IFERROR(IF((ABS((CB5/CC5)-1))&lt;100%,(CB5/CC5)-1,"N/A"),"")</f>
        <v>4.8654787982705061E-2</v>
      </c>
      <c r="CE5" s="49">
        <f>DB5</f>
        <v>5249835</v>
      </c>
      <c r="CF5" s="45">
        <v>5097366</v>
      </c>
      <c r="CG5" s="236">
        <f>IFERROR(IF((ABS((CE5/CF5)-1))&lt;100%,(CE5/CF5)-1,"N/A"),"")</f>
        <v>2.9911330675490122E-2</v>
      </c>
      <c r="CH5" s="49">
        <f>DE5</f>
        <v>7922962</v>
      </c>
      <c r="CI5" s="45">
        <v>7640881</v>
      </c>
      <c r="CJ5" s="236">
        <f>IFERROR(IF((ABS((CH5/CI5)-1))&lt;100%,(CH5/CI5)-1,"N/A"),"")</f>
        <v>3.6917339767495339E-2</v>
      </c>
      <c r="CK5" s="49">
        <f>DH5</f>
        <v>11029843</v>
      </c>
      <c r="CL5" s="45">
        <v>10603611</v>
      </c>
      <c r="CM5" s="236">
        <f>IFERROR(IF((ABS((CK5/CL5)-1))&lt;100%,(CK5/CL5)-1,"N/A"),"")</f>
        <v>4.0196872555962271E-2</v>
      </c>
      <c r="CN5" s="239"/>
      <c r="CO5" s="49">
        <v>2913612</v>
      </c>
      <c r="CP5" s="45">
        <v>2638928</v>
      </c>
      <c r="CQ5" s="236">
        <f>IFERROR(IF((ABS((CO5/CP5)-1))&lt;100%,(CO5/CP5)-1,"N/A"),"")</f>
        <v>0.10408923623531985</v>
      </c>
      <c r="CR5" s="49">
        <v>2733063</v>
      </c>
      <c r="CS5" s="45">
        <v>2610907</v>
      </c>
      <c r="CT5" s="240">
        <f>+IF(CS5*CR5&lt;=0,"NA",CR5/CS5-1)</f>
        <v>4.6786806270771031E-2</v>
      </c>
      <c r="CU5" s="49">
        <v>2665349</v>
      </c>
      <c r="CV5" s="45">
        <v>2673127</v>
      </c>
      <c r="CW5" s="236">
        <f t="shared" ref="CW5:CW10" si="1">IF(AND(CU5&lt;0,CV5&lt;0),((CU5-CV5)/CV5),((CU5-CV5)/ABS(CV5)))</f>
        <v>-2.9097008858913176E-3</v>
      </c>
      <c r="CX5" s="49">
        <v>3330661</v>
      </c>
      <c r="CY5" s="45">
        <v>3106881</v>
      </c>
      <c r="CZ5" s="236">
        <f t="shared" ref="CZ5:CZ10" si="2">IF(AND(CX5&lt;0,CY5&lt;0),((CX5-CY5)/CY5),((CX5-CY5)/ABS(CY5)))</f>
        <v>7.2027219581310004E-2</v>
      </c>
      <c r="DA5" s="49">
        <v>5646675</v>
      </c>
      <c r="DB5" s="45">
        <v>5249835</v>
      </c>
      <c r="DC5" s="236">
        <f t="shared" ref="DC5:DC10" si="3">IFERROR(IF((ABS((DA5/DB5)-1))&lt;1000%,(DA5/DB5)-1,"N/A"),"")</f>
        <v>7.5590947144053011E-2</v>
      </c>
      <c r="DD5" s="49">
        <v>8312024</v>
      </c>
      <c r="DE5" s="45">
        <v>7922962</v>
      </c>
      <c r="DF5" s="236">
        <f t="shared" ref="DF5:DF10" si="4">IF(AND(DD5&lt;0,DE5&lt;0),((DD5-DE5)/DE5),((DD5-DE5)/ABS(DE5)))</f>
        <v>4.9105624891296967E-2</v>
      </c>
      <c r="DG5" s="49">
        <v>11642685</v>
      </c>
      <c r="DH5" s="45">
        <v>11029843</v>
      </c>
      <c r="DI5" s="236">
        <f t="shared" ref="DI5:DI10" si="5">IF(AND(DG5&lt;0,DH5&lt;0),((DG5-DH5)/DH5),((DG5-DH5)/ABS(DH5)))</f>
        <v>5.5562168926611193E-2</v>
      </c>
      <c r="DJ5" s="104"/>
      <c r="DK5" s="49">
        <v>2746660</v>
      </c>
      <c r="DL5" s="45">
        <v>2913612</v>
      </c>
      <c r="DM5" s="236">
        <f>(DK5-DL5)/ABS(DL5)</f>
        <v>-5.7300697553414798E-2</v>
      </c>
      <c r="DN5" s="49">
        <v>2664586</v>
      </c>
      <c r="DO5" s="45">
        <v>2733063</v>
      </c>
      <c r="DP5" s="236">
        <f>(DN5-DO5)/ABS(DO5)</f>
        <v>-2.5055038980074738E-2</v>
      </c>
      <c r="DQ5" s="49">
        <v>3045630</v>
      </c>
      <c r="DR5" s="45">
        <v>2665349</v>
      </c>
      <c r="DS5" s="236">
        <f>(DQ5-DR5)/ABS(DR5)</f>
        <v>0.14267587471659435</v>
      </c>
      <c r="DT5" s="49">
        <v>3827521</v>
      </c>
      <c r="DU5" s="45">
        <v>3330661</v>
      </c>
      <c r="DV5" s="236">
        <f>(DT5-DU5)/ABS(DU5)</f>
        <v>0.14917759567845543</v>
      </c>
      <c r="DW5" s="49">
        <v>5411246</v>
      </c>
      <c r="DX5" s="45">
        <v>5646675</v>
      </c>
      <c r="DY5" s="236">
        <f>(DW5-DX5)/ABS(DX5)</f>
        <v>-4.1693385930658307E-2</v>
      </c>
      <c r="DZ5" s="49">
        <v>8456876</v>
      </c>
      <c r="EA5" s="45">
        <v>8312024</v>
      </c>
      <c r="EB5" s="236">
        <f>(DZ5-EA5)/ABS(EA5)</f>
        <v>1.7426802425017058E-2</v>
      </c>
      <c r="EC5" s="49">
        <v>12284397</v>
      </c>
      <c r="ED5" s="45">
        <v>11642685</v>
      </c>
      <c r="EE5" s="236">
        <f>(EC5-ED5)/ABS(ED5)</f>
        <v>5.5117183020926871E-2</v>
      </c>
      <c r="EG5" s="49">
        <v>3319165</v>
      </c>
      <c r="EH5" s="45">
        <v>2746660</v>
      </c>
      <c r="EI5" s="236">
        <f>(EG5-EH5)/ABS(EH5)</f>
        <v>0.20843679232231146</v>
      </c>
      <c r="EJ5" s="49">
        <v>3384527</v>
      </c>
      <c r="EK5" s="45">
        <v>2664586</v>
      </c>
      <c r="EL5" s="236">
        <f>(EJ5-EK5)/ABS(EK5)</f>
        <v>0.27018868972515808</v>
      </c>
      <c r="EM5" s="49">
        <v>-6703692</v>
      </c>
      <c r="EN5" s="45">
        <v>3045630</v>
      </c>
      <c r="EO5" s="236">
        <f>(EM5-EN5)/ABS(EN5)</f>
        <v>-3.2010854897016379</v>
      </c>
      <c r="EP5" s="49">
        <v>0</v>
      </c>
      <c r="EQ5" s="45">
        <v>3827521</v>
      </c>
      <c r="ER5" s="236">
        <f>(EP5-EQ5)/ABS(EQ5)</f>
        <v>-1</v>
      </c>
      <c r="ES5" s="49">
        <v>6703692</v>
      </c>
      <c r="ET5" s="45">
        <v>5411246</v>
      </c>
      <c r="EU5" s="236">
        <f>(ES5-ET5)/ABS(ET5)</f>
        <v>0.23884443619824344</v>
      </c>
      <c r="EV5" s="49">
        <v>0</v>
      </c>
      <c r="EW5" s="45">
        <v>8456876</v>
      </c>
      <c r="EX5" s="236">
        <f>(EV5-EW5)/ABS(EW5)</f>
        <v>-1</v>
      </c>
      <c r="EY5" s="49">
        <v>0</v>
      </c>
      <c r="EZ5" s="45">
        <v>12284397</v>
      </c>
      <c r="FA5" s="236">
        <f>(EY5-EZ5)/ABS(EZ5)</f>
        <v>-1</v>
      </c>
    </row>
    <row r="6" spans="1:161">
      <c r="A6" s="43" t="s">
        <v>2</v>
      </c>
      <c r="B6" s="43"/>
      <c r="C6" s="54" t="s">
        <v>2</v>
      </c>
      <c r="D6" s="44" t="s">
        <v>3</v>
      </c>
      <c r="E6" s="45">
        <v>90786</v>
      </c>
      <c r="F6" s="45">
        <f>+F7-F5</f>
        <v>84422</v>
      </c>
      <c r="G6" s="236">
        <f t="shared" ref="G6:G10" si="6">IFERROR(IF((ABS((E6/F6)-1))&lt;100%,(E6/F6)-1,"N/A"),"")</f>
        <v>7.538319395418247E-2</v>
      </c>
      <c r="H6" s="45">
        <f>+H7-H5</f>
        <v>118077</v>
      </c>
      <c r="I6" s="45">
        <f>+I7-I5</f>
        <v>71484</v>
      </c>
      <c r="J6" s="236">
        <f t="shared" ref="J6:J10" si="7">IFERROR(IF((ABS((H6/I6)-1))&lt;100%,(H6/I6)-1,"N/A"),"")</f>
        <v>0.65179620614403233</v>
      </c>
      <c r="K6" s="45">
        <v>99684</v>
      </c>
      <c r="L6" s="45">
        <f>+L7-L5</f>
        <v>82738</v>
      </c>
      <c r="M6" s="236">
        <f t="shared" ref="M6:M10" si="8">IFERROR(IF((ABS((K6/L6)-1))&lt;100%,(K6/L6)-1,"N/A"),"")</f>
        <v>0.20481519978728024</v>
      </c>
      <c r="N6" s="45">
        <v>114910</v>
      </c>
      <c r="O6" s="45">
        <f>+O7-O5</f>
        <v>91387</v>
      </c>
      <c r="P6" s="236">
        <f t="shared" ref="P6:P10" si="9">IFERROR(IF((ABS((N6/O6)-1))&lt;100%,(N6/O6)-1,"N/A"),"")</f>
        <v>0.25739984899383939</v>
      </c>
      <c r="Q6" s="45">
        <v>208863</v>
      </c>
      <c r="R6" s="45">
        <f>+R7-R5</f>
        <v>154573</v>
      </c>
      <c r="S6" s="236">
        <f t="shared" ref="S6:S10" si="10">IFERROR(IF((ABS((Q6/R6)-1))&lt;100%,(Q6/R6)-1,"N/A"),"")</f>
        <v>0.35122563448985278</v>
      </c>
      <c r="T6" s="45">
        <v>308547</v>
      </c>
      <c r="U6" s="45">
        <f>+U7-U5</f>
        <v>237311</v>
      </c>
      <c r="V6" s="236">
        <f t="shared" ref="V6:V10" si="11">IFERROR(IF((ABS((T6/U6)-1))&lt;100%,(T6/U6)-1,"N/A"),"")</f>
        <v>0.30017993266220278</v>
      </c>
      <c r="W6" s="45">
        <v>423457</v>
      </c>
      <c r="X6" s="45">
        <f>+X7-X5</f>
        <v>333446</v>
      </c>
      <c r="Y6" s="236">
        <f t="shared" ref="Y6:Y10" si="12">IFERROR(IF((ABS((W6/X6)-1))&lt;100%,(W6/X6)-1,"N/A"),"")</f>
        <v>0.26994175968522649</v>
      </c>
      <c r="Z6" s="237"/>
      <c r="AA6" s="45">
        <v>94036</v>
      </c>
      <c r="AB6" s="45">
        <f t="shared" ref="AB6:AB37" si="13">+E6</f>
        <v>90786</v>
      </c>
      <c r="AC6" s="236">
        <f t="shared" ref="AC6:AC10" si="14">IFERROR(IF((ABS((AA6/AB6)-1))&lt;100%,(AA6/AB6)-1,"N/A"),"")</f>
        <v>3.579847112990997E-2</v>
      </c>
      <c r="AD6" s="45">
        <v>130219</v>
      </c>
      <c r="AE6" s="45">
        <f t="shared" ref="AE6:AE23" si="15">+H6</f>
        <v>118077</v>
      </c>
      <c r="AF6" s="236">
        <f t="shared" ref="AF6:AF10" si="16">IFERROR(IF((ABS((AD6/AE6)-1))&lt;100%,(AD6/AE6)-1,"N/A"),"")</f>
        <v>0.10283120336729423</v>
      </c>
      <c r="AG6" s="45">
        <v>122865</v>
      </c>
      <c r="AH6" s="45">
        <f t="shared" ref="AH6:AH23" si="17">+K6</f>
        <v>99684</v>
      </c>
      <c r="AI6" s="236">
        <f t="shared" ref="AI6:AI10" si="18">IFERROR(IF((ABS((AG6/AH6)-1))&lt;100%,(AG6/AH6)-1,"N/A"),"")</f>
        <v>0.2325448416997713</v>
      </c>
      <c r="AJ6" s="45">
        <v>140482</v>
      </c>
      <c r="AK6" s="45">
        <f t="shared" ref="AK6:AK22" si="19">+N6</f>
        <v>114910</v>
      </c>
      <c r="AL6" s="236">
        <f t="shared" ref="AL6:AL10" si="20">IFERROR(IF((ABS((AJ6/AK6)-1))&lt;100%,(AJ6/AK6)-1,"N/A"),"")</f>
        <v>0.22253937864415629</v>
      </c>
      <c r="AM6" s="45">
        <v>224255</v>
      </c>
      <c r="AN6" s="45">
        <f t="shared" ref="AN6:AN23" si="21">+Q6</f>
        <v>208863</v>
      </c>
      <c r="AO6" s="236">
        <f t="shared" ref="AO6:AO10" si="22">IFERROR(IF((ABS((AM6/AN6)-1))&lt;100%,(AM6/AN6)-1,"N/A"),"")</f>
        <v>7.3694239764821923E-2</v>
      </c>
      <c r="AP6" s="45">
        <v>347120</v>
      </c>
      <c r="AQ6" s="45">
        <f t="shared" ref="AQ6:AQ23" si="23">+T6</f>
        <v>308547</v>
      </c>
      <c r="AR6" s="236">
        <f t="shared" ref="AR6:AR10" si="24">IFERROR(IF((ABS((AP6/AQ6)-1))&lt;100%,(AP6/AQ6)-1,"N/A"),"")</f>
        <v>0.1250149896126036</v>
      </c>
      <c r="AS6" s="45">
        <v>487602</v>
      </c>
      <c r="AT6" s="45">
        <f t="shared" ref="AT6:AT23" si="25">+W6</f>
        <v>423457</v>
      </c>
      <c r="AU6" s="236">
        <f t="shared" ref="AU6:AU10" si="26">IFERROR(IF((ABS((AS6/AT6)-1))&lt;100%,(AS6/AT6)-1,"N/A"),"")</f>
        <v>0.15147937098690067</v>
      </c>
      <c r="AV6" s="237"/>
      <c r="AW6" s="45">
        <f t="shared" ref="AW6:AW23" si="27">BT6</f>
        <v>123030</v>
      </c>
      <c r="AX6" s="45">
        <f t="shared" ref="AX6:AX23" si="28">+AA6</f>
        <v>94036</v>
      </c>
      <c r="AY6" s="236">
        <f t="shared" ref="AY6:AY10" si="29">IFERROR(IF((ABS((AW6/AX6)-1))&lt;100%,(AW6/AX6)-1,"N/A"),"")</f>
        <v>0.30832872516908427</v>
      </c>
      <c r="AZ6" s="45">
        <f t="shared" ref="AZ6:AZ23" si="30">BW6</f>
        <v>145922</v>
      </c>
      <c r="BA6" s="45">
        <f t="shared" ref="BA6:BA23" si="31">+AD6</f>
        <v>130219</v>
      </c>
      <c r="BB6" s="236">
        <f t="shared" ref="BB6:BB10" si="32">IFERROR(IF((ABS((AZ6/BA6)-1))&lt;100%,(AZ6/BA6)-1,"N/A"),"")</f>
        <v>0.12058916133590336</v>
      </c>
      <c r="BC6" s="45">
        <f t="shared" ref="BC6:BC23" si="33">BZ6</f>
        <v>158315</v>
      </c>
      <c r="BD6" s="45">
        <f t="shared" ref="BD6:BD23" si="34">+AG6</f>
        <v>122865</v>
      </c>
      <c r="BE6" s="236">
        <f t="shared" ref="BE6:BE10" si="35">IFERROR(IF((ABS((BC6/BD6)-1))&lt;100%,(BC6/BD6)-1,"N/A"),"")</f>
        <v>0.28852805925202452</v>
      </c>
      <c r="BF6" s="45">
        <f t="shared" ref="BF6:BF23" si="36">CC6</f>
        <v>180524</v>
      </c>
      <c r="BG6" s="45">
        <f t="shared" ref="BG6:BG23" si="37">+AJ6</f>
        <v>140482</v>
      </c>
      <c r="BH6" s="236">
        <f t="shared" ref="BH6:BH10" si="38">IFERROR(IF((ABS((BF6/BG6)-1))&lt;100%,(BF6/BG6)-1,"N/A"),"")</f>
        <v>0.28503295795902672</v>
      </c>
      <c r="BI6" s="45">
        <f t="shared" ref="BI6:BI23" si="39">CF6</f>
        <v>268952</v>
      </c>
      <c r="BJ6" s="45">
        <f t="shared" ref="BJ6:BJ23" si="40">+AM6</f>
        <v>224255</v>
      </c>
      <c r="BK6" s="236">
        <f t="shared" ref="BK6:BK10" si="41">IFERROR(IF((ABS((BI6/BJ6)-1))&lt;100%,(BI6/BJ6)-1,"N/A"),"")</f>
        <v>0.19931328175514484</v>
      </c>
      <c r="BL6" s="45">
        <f t="shared" ref="BL6:BL23" si="42">CI6</f>
        <v>427267</v>
      </c>
      <c r="BM6" s="45">
        <f t="shared" ref="BM6:BM23" si="43">+AP6</f>
        <v>347120</v>
      </c>
      <c r="BN6" s="236">
        <f t="shared" ref="BN6:BN10" si="44">IFERROR(IF((ABS((BL6/BM6)-1))&lt;100%,(BL6/BM6)-1,"N/A"),"")</f>
        <v>0.2308913344088499</v>
      </c>
      <c r="BO6" s="45">
        <f t="shared" ref="BO6:BO23" si="45">CL6</f>
        <v>607791</v>
      </c>
      <c r="BP6" s="45">
        <f t="shared" si="0"/>
        <v>487602</v>
      </c>
      <c r="BQ6" s="236">
        <f t="shared" ref="BQ6:BQ10" si="46">IFERROR(IF((ABS((BO6/BP6)-1))&lt;100%,(BO6/BP6)-1,"N/A"),"")</f>
        <v>0.24648996517651689</v>
      </c>
      <c r="BR6" s="239"/>
      <c r="BS6" s="49">
        <f t="shared" ref="BS6:BS23" si="47">CP6</f>
        <v>151948</v>
      </c>
      <c r="BT6" s="45">
        <v>123030</v>
      </c>
      <c r="BU6" s="236">
        <f t="shared" ref="BU6:BU10" si="48">IFERROR(IF((ABS((BS6/BT6)-1))&lt;100%,(BS6/BT6)-1,"N/A"),"")</f>
        <v>0.23504836218808411</v>
      </c>
      <c r="BV6" s="49">
        <f t="shared" ref="BV6:BV23" si="49">CS6</f>
        <v>160988</v>
      </c>
      <c r="BW6" s="45">
        <v>145922</v>
      </c>
      <c r="BX6" s="236">
        <f t="shared" ref="BX6:BX10" si="50">IFERROR(IF((ABS((BV6/BW6)-1))&lt;100%,(BV6/BW6)-1,"N/A"),"")</f>
        <v>0.10324694014610536</v>
      </c>
      <c r="BY6" s="49">
        <f t="shared" ref="BY6:BY23" si="51">CV6</f>
        <v>184834</v>
      </c>
      <c r="BZ6" s="45">
        <v>158315</v>
      </c>
      <c r="CA6" s="236">
        <f t="shared" ref="CA6:CA10" si="52">IFERROR(IF((ABS((BY6/BZ6)-1))&lt;100%,(BY6/BZ6)-1,"N/A"),"")</f>
        <v>0.16750781669456472</v>
      </c>
      <c r="CB6" s="49">
        <f t="shared" ref="CB6:CB23" si="53">CY6</f>
        <v>223816</v>
      </c>
      <c r="CC6" s="45">
        <v>180524</v>
      </c>
      <c r="CD6" s="236">
        <f t="shared" ref="CD6:CD10" si="54">IFERROR(IF((ABS((CB6/CC6)-1))&lt;100%,(CB6/CC6)-1,"N/A"),"")</f>
        <v>0.23981298885466762</v>
      </c>
      <c r="CE6" s="49">
        <f t="shared" ref="CE6:CE23" si="55">DB6</f>
        <v>312936</v>
      </c>
      <c r="CF6" s="45">
        <v>268952</v>
      </c>
      <c r="CG6" s="236">
        <f t="shared" ref="CG6:CG10" si="56">IFERROR(IF((ABS((CE6/CF6)-1))&lt;100%,(CE6/CF6)-1,"N/A"),"")</f>
        <v>0.16353847526696219</v>
      </c>
      <c r="CH6" s="49">
        <f t="shared" ref="CH6:CH23" si="57">DE6</f>
        <v>497770</v>
      </c>
      <c r="CI6" s="45">
        <v>427267</v>
      </c>
      <c r="CJ6" s="236">
        <f t="shared" ref="CJ6:CJ10" si="58">IFERROR(IF((ABS((CH6/CI6)-1))&lt;100%,(CH6/CI6)-1,"N/A"),"")</f>
        <v>0.16500923310248616</v>
      </c>
      <c r="CK6" s="49">
        <f t="shared" ref="CK6:CK23" si="59">DH6</f>
        <v>721586</v>
      </c>
      <c r="CL6" s="45">
        <v>607791</v>
      </c>
      <c r="CM6" s="236">
        <f t="shared" ref="CM6:CM10" si="60">IFERROR(IF((ABS((CK6/CL6)-1))&lt;100%,(CK6/CL6)-1,"N/A"),"")</f>
        <v>0.18722718829334428</v>
      </c>
      <c r="CN6" s="239"/>
      <c r="CO6" s="49">
        <v>137956</v>
      </c>
      <c r="CP6" s="45">
        <v>151948</v>
      </c>
      <c r="CQ6" s="236">
        <f t="shared" ref="CQ6:CQ10" si="61">IFERROR(IF((ABS((CO6/CP6)-1))&lt;100%,(CO6/CP6)-1,"N/A"),"")</f>
        <v>-9.2084134045857802E-2</v>
      </c>
      <c r="CR6" s="49">
        <v>120392</v>
      </c>
      <c r="CS6" s="45">
        <v>160988</v>
      </c>
      <c r="CT6" s="236">
        <f t="shared" ref="CT6:CT10" si="62">IFERROR(IF((ABS((CR6/CS6)-1))&lt;1000%,(CR6/CS6)-1,"N/A"),"")</f>
        <v>-0.25216786344323805</v>
      </c>
      <c r="CU6" s="49">
        <v>122829</v>
      </c>
      <c r="CV6" s="45">
        <v>184834</v>
      </c>
      <c r="CW6" s="236">
        <f t="shared" si="1"/>
        <v>-0.33546317236006362</v>
      </c>
      <c r="CX6" s="49">
        <v>158410</v>
      </c>
      <c r="CY6" s="45">
        <v>223816</v>
      </c>
      <c r="CZ6" s="236">
        <f t="shared" si="2"/>
        <v>-0.29223111841870109</v>
      </c>
      <c r="DA6" s="49">
        <v>258348</v>
      </c>
      <c r="DB6" s="45">
        <v>312936</v>
      </c>
      <c r="DC6" s="236">
        <f t="shared" si="3"/>
        <v>-0.17443822379016793</v>
      </c>
      <c r="DD6" s="49">
        <v>381177</v>
      </c>
      <c r="DE6" s="45">
        <v>497770</v>
      </c>
      <c r="DF6" s="236">
        <f t="shared" si="4"/>
        <v>-0.23423066878277116</v>
      </c>
      <c r="DG6" s="49">
        <v>539587</v>
      </c>
      <c r="DH6" s="45">
        <v>721586</v>
      </c>
      <c r="DI6" s="236">
        <f t="shared" si="5"/>
        <v>-0.25222080251002654</v>
      </c>
      <c r="DJ6" s="104"/>
      <c r="DK6" s="49">
        <v>219366</v>
      </c>
      <c r="DL6" s="45">
        <v>137956</v>
      </c>
      <c r="DM6" s="236">
        <f>(DK6-DL6)/ABS(DL6)</f>
        <v>0.59011568906028011</v>
      </c>
      <c r="DN6" s="49">
        <v>146414</v>
      </c>
      <c r="DO6" s="45">
        <v>120392</v>
      </c>
      <c r="DP6" s="236">
        <f>(DN6-DO6)/ABS(DO6)</f>
        <v>0.21614392982922453</v>
      </c>
      <c r="DQ6" s="49">
        <v>162998</v>
      </c>
      <c r="DR6" s="45">
        <v>122829</v>
      </c>
      <c r="DS6" s="236">
        <f>(DQ6-DR6)/ABS(DR6)</f>
        <v>0.32703188986314308</v>
      </c>
      <c r="DT6" s="49">
        <v>219648</v>
      </c>
      <c r="DU6" s="45">
        <v>158410</v>
      </c>
      <c r="DV6" s="236">
        <f>(DT6-DU6)/ABS(DU6)</f>
        <v>0.38657913010542266</v>
      </c>
      <c r="DW6" s="49">
        <v>365780</v>
      </c>
      <c r="DX6" s="45">
        <v>258348</v>
      </c>
      <c r="DY6" s="236">
        <f>(DW6-DX6)/ABS(DX6)</f>
        <v>0.41584219734621519</v>
      </c>
      <c r="DZ6" s="49">
        <v>528778</v>
      </c>
      <c r="EA6" s="45">
        <v>381177</v>
      </c>
      <c r="EB6" s="236">
        <f>(DZ6-EA6)/ABS(EA6)</f>
        <v>0.38722430786747364</v>
      </c>
      <c r="EC6" s="49">
        <v>748426</v>
      </c>
      <c r="ED6" s="45">
        <v>539587</v>
      </c>
      <c r="EE6" s="236">
        <f>(EC6-ED6)/ABS(ED6)</f>
        <v>0.38703489891342824</v>
      </c>
      <c r="EG6" s="49">
        <v>207846</v>
      </c>
      <c r="EH6" s="45">
        <v>219366</v>
      </c>
      <c r="EI6" s="236">
        <f>(EG6-EH6)/ABS(EH6)</f>
        <v>-5.251497497333224E-2</v>
      </c>
      <c r="EJ6" s="49">
        <v>165841</v>
      </c>
      <c r="EK6" s="45">
        <v>146414</v>
      </c>
      <c r="EL6" s="236">
        <f>(EJ6-EK6)/ABS(EK6)</f>
        <v>0.13268539893726009</v>
      </c>
      <c r="EM6" s="49">
        <v>-373687</v>
      </c>
      <c r="EN6" s="45">
        <v>162998</v>
      </c>
      <c r="EO6" s="236">
        <f>(EM6-EN6)/ABS(EN6)</f>
        <v>-3.292586412103216</v>
      </c>
      <c r="EP6" s="49">
        <v>0</v>
      </c>
      <c r="EQ6" s="45">
        <v>219648</v>
      </c>
      <c r="ER6" s="236">
        <f>(EP6-EQ6)/ABS(EQ6)</f>
        <v>-1</v>
      </c>
      <c r="ES6" s="49">
        <v>373687</v>
      </c>
      <c r="ET6" s="45">
        <v>365780</v>
      </c>
      <c r="EU6" s="236">
        <f>(ES6-ET6)/ABS(ET6)</f>
        <v>2.1616818852862377E-2</v>
      </c>
      <c r="EV6" s="49">
        <v>0</v>
      </c>
      <c r="EW6" s="45">
        <v>528778</v>
      </c>
      <c r="EX6" s="236">
        <f>(EV6-EW6)/ABS(EW6)</f>
        <v>-1</v>
      </c>
      <c r="EY6" s="49">
        <v>0</v>
      </c>
      <c r="EZ6" s="45">
        <v>748426</v>
      </c>
      <c r="FA6" s="236">
        <f>(EY6-EZ6)/ABS(EZ6)</f>
        <v>-1</v>
      </c>
    </row>
    <row r="7" spans="1:161">
      <c r="A7" s="50" t="s">
        <v>4</v>
      </c>
      <c r="B7" s="50"/>
      <c r="C7" s="407" t="s">
        <v>4</v>
      </c>
      <c r="D7" s="398" t="s">
        <v>5</v>
      </c>
      <c r="E7" s="431">
        <v>2755965</v>
      </c>
      <c r="F7" s="431">
        <v>2558179</v>
      </c>
      <c r="G7" s="406">
        <f t="shared" si="6"/>
        <v>7.731515269259881E-2</v>
      </c>
      <c r="H7" s="431">
        <v>2695545</v>
      </c>
      <c r="I7" s="431">
        <v>2506935</v>
      </c>
      <c r="J7" s="406">
        <f t="shared" si="7"/>
        <v>7.5235297285330516E-2</v>
      </c>
      <c r="K7" s="431">
        <v>2771592</v>
      </c>
      <c r="L7" s="431">
        <v>2498311</v>
      </c>
      <c r="M7" s="406">
        <f t="shared" si="8"/>
        <v>0.10938630138521588</v>
      </c>
      <c r="N7" s="431">
        <v>3204650</v>
      </c>
      <c r="O7" s="431">
        <v>3051805</v>
      </c>
      <c r="P7" s="406">
        <f t="shared" si="9"/>
        <v>5.0083475189273141E-2</v>
      </c>
      <c r="Q7" s="431">
        <v>5451510</v>
      </c>
      <c r="R7" s="431">
        <v>5063781</v>
      </c>
      <c r="S7" s="406">
        <f t="shared" si="10"/>
        <v>7.6569069633935616E-2</v>
      </c>
      <c r="T7" s="431">
        <v>8223102</v>
      </c>
      <c r="U7" s="431">
        <v>7562092</v>
      </c>
      <c r="V7" s="406">
        <f t="shared" si="11"/>
        <v>8.7410996851135847E-2</v>
      </c>
      <c r="W7" s="431">
        <v>11427752</v>
      </c>
      <c r="X7" s="431">
        <v>10618645</v>
      </c>
      <c r="Y7" s="406">
        <f t="shared" si="12"/>
        <v>7.6196821722545494E-2</v>
      </c>
      <c r="Z7" s="432"/>
      <c r="AA7" s="431">
        <v>2696142</v>
      </c>
      <c r="AB7" s="431">
        <f t="shared" si="13"/>
        <v>2755965</v>
      </c>
      <c r="AC7" s="406">
        <f t="shared" si="14"/>
        <v>-2.1706734301778163E-2</v>
      </c>
      <c r="AD7" s="431">
        <v>2643235</v>
      </c>
      <c r="AE7" s="431">
        <f t="shared" si="15"/>
        <v>2695545</v>
      </c>
      <c r="AF7" s="406">
        <f t="shared" si="16"/>
        <v>-1.9406094129387541E-2</v>
      </c>
      <c r="AG7" s="431">
        <v>2696703</v>
      </c>
      <c r="AH7" s="431">
        <f t="shared" si="17"/>
        <v>2771592</v>
      </c>
      <c r="AI7" s="406">
        <f t="shared" si="18"/>
        <v>-2.7020210766952713E-2</v>
      </c>
      <c r="AJ7" s="431">
        <v>3074927</v>
      </c>
      <c r="AK7" s="431">
        <f t="shared" si="19"/>
        <v>3204650</v>
      </c>
      <c r="AL7" s="406">
        <f t="shared" si="20"/>
        <v>-4.0479615558641324E-2</v>
      </c>
      <c r="AM7" s="431">
        <v>5339377</v>
      </c>
      <c r="AN7" s="431">
        <f t="shared" si="21"/>
        <v>5451510</v>
      </c>
      <c r="AO7" s="406">
        <f t="shared" si="22"/>
        <v>-2.0569163406102153E-2</v>
      </c>
      <c r="AP7" s="431">
        <v>8036080</v>
      </c>
      <c r="AQ7" s="431">
        <f t="shared" si="23"/>
        <v>8223102</v>
      </c>
      <c r="AR7" s="406">
        <f t="shared" si="24"/>
        <v>-2.2743485365984806E-2</v>
      </c>
      <c r="AS7" s="431">
        <v>11111007</v>
      </c>
      <c r="AT7" s="431">
        <f t="shared" si="25"/>
        <v>11427752</v>
      </c>
      <c r="AU7" s="406">
        <f t="shared" si="26"/>
        <v>-2.7717174821434654E-2</v>
      </c>
      <c r="AV7" s="432"/>
      <c r="AW7" s="431">
        <f t="shared" si="27"/>
        <v>2693862</v>
      </c>
      <c r="AX7" s="431">
        <f t="shared" si="28"/>
        <v>2696142</v>
      </c>
      <c r="AY7" s="406">
        <f t="shared" si="29"/>
        <v>-8.4565278831749691E-4</v>
      </c>
      <c r="AZ7" s="431">
        <f t="shared" si="30"/>
        <v>2672456</v>
      </c>
      <c r="BA7" s="431">
        <f t="shared" si="31"/>
        <v>2643235</v>
      </c>
      <c r="BB7" s="406">
        <f t="shared" si="32"/>
        <v>1.1055014026372989E-2</v>
      </c>
      <c r="BC7" s="431">
        <f t="shared" si="33"/>
        <v>2701830</v>
      </c>
      <c r="BD7" s="431">
        <f t="shared" si="34"/>
        <v>2696703</v>
      </c>
      <c r="BE7" s="406">
        <f t="shared" si="35"/>
        <v>1.9012104781281902E-3</v>
      </c>
      <c r="BF7" s="431">
        <f t="shared" si="36"/>
        <v>3143254</v>
      </c>
      <c r="BG7" s="431">
        <f t="shared" si="37"/>
        <v>3074927</v>
      </c>
      <c r="BH7" s="406">
        <f t="shared" si="38"/>
        <v>2.2220690117196185E-2</v>
      </c>
      <c r="BI7" s="431">
        <f t="shared" si="39"/>
        <v>5366318</v>
      </c>
      <c r="BJ7" s="431">
        <f t="shared" si="40"/>
        <v>5339377</v>
      </c>
      <c r="BK7" s="406">
        <f t="shared" si="41"/>
        <v>5.045719753446809E-3</v>
      </c>
      <c r="BL7" s="431">
        <f t="shared" si="42"/>
        <v>8068148</v>
      </c>
      <c r="BM7" s="431">
        <f t="shared" si="43"/>
        <v>8036080</v>
      </c>
      <c r="BN7" s="406">
        <f t="shared" si="44"/>
        <v>3.9905028322266833E-3</v>
      </c>
      <c r="BO7" s="431">
        <f t="shared" si="45"/>
        <v>11211402</v>
      </c>
      <c r="BP7" s="431">
        <f t="shared" si="0"/>
        <v>11111007</v>
      </c>
      <c r="BQ7" s="406">
        <f t="shared" si="46"/>
        <v>9.0356346638968965E-3</v>
      </c>
      <c r="BR7" s="433"/>
      <c r="BS7" s="404">
        <f t="shared" si="47"/>
        <v>2790876</v>
      </c>
      <c r="BT7" s="431">
        <v>2693862</v>
      </c>
      <c r="BU7" s="406">
        <f t="shared" si="48"/>
        <v>3.6012980620388158E-2</v>
      </c>
      <c r="BV7" s="404">
        <f t="shared" si="49"/>
        <v>2771895</v>
      </c>
      <c r="BW7" s="431">
        <v>2672456</v>
      </c>
      <c r="BX7" s="406">
        <f t="shared" si="50"/>
        <v>3.7208844598376922E-2</v>
      </c>
      <c r="BY7" s="404">
        <f t="shared" si="51"/>
        <v>2857961</v>
      </c>
      <c r="BZ7" s="431">
        <v>2701830</v>
      </c>
      <c r="CA7" s="406">
        <f t="shared" si="52"/>
        <v>5.7787129464103915E-2</v>
      </c>
      <c r="CB7" s="404">
        <f t="shared" si="53"/>
        <v>3330697</v>
      </c>
      <c r="CC7" s="431">
        <v>3143254</v>
      </c>
      <c r="CD7" s="406">
        <f t="shared" si="54"/>
        <v>5.9633424470310059E-2</v>
      </c>
      <c r="CE7" s="404">
        <f t="shared" si="55"/>
        <v>5562771</v>
      </c>
      <c r="CF7" s="431">
        <v>5366318</v>
      </c>
      <c r="CG7" s="406">
        <f t="shared" si="56"/>
        <v>3.660852748569865E-2</v>
      </c>
      <c r="CH7" s="404">
        <f t="shared" si="57"/>
        <v>8420732</v>
      </c>
      <c r="CI7" s="431">
        <v>8068148</v>
      </c>
      <c r="CJ7" s="406">
        <f t="shared" si="58"/>
        <v>4.3700735286462233E-2</v>
      </c>
      <c r="CK7" s="404">
        <f t="shared" si="59"/>
        <v>11751429</v>
      </c>
      <c r="CL7" s="431">
        <v>11211402</v>
      </c>
      <c r="CM7" s="406">
        <f t="shared" si="60"/>
        <v>4.8167660030386861E-2</v>
      </c>
      <c r="CN7" s="433"/>
      <c r="CO7" s="404">
        <v>3051568</v>
      </c>
      <c r="CP7" s="431">
        <v>2790876</v>
      </c>
      <c r="CQ7" s="406">
        <f t="shared" si="61"/>
        <v>9.3408664519670559E-2</v>
      </c>
      <c r="CR7" s="404">
        <v>2853455</v>
      </c>
      <c r="CS7" s="431">
        <v>2771895</v>
      </c>
      <c r="CT7" s="406">
        <f t="shared" si="62"/>
        <v>2.9423913964994997E-2</v>
      </c>
      <c r="CU7" s="404">
        <v>2788178</v>
      </c>
      <c r="CV7" s="431">
        <v>2857961</v>
      </c>
      <c r="CW7" s="406">
        <f t="shared" si="1"/>
        <v>-2.4417058175391478E-2</v>
      </c>
      <c r="CX7" s="404">
        <v>3489071</v>
      </c>
      <c r="CY7" s="431">
        <v>3330697</v>
      </c>
      <c r="CZ7" s="406">
        <f t="shared" si="2"/>
        <v>4.7549807142468981E-2</v>
      </c>
      <c r="DA7" s="404">
        <v>5905023</v>
      </c>
      <c r="DB7" s="431">
        <v>5562771</v>
      </c>
      <c r="DC7" s="406">
        <f t="shared" si="3"/>
        <v>6.1525451973485801E-2</v>
      </c>
      <c r="DD7" s="404">
        <v>8693201</v>
      </c>
      <c r="DE7" s="431">
        <v>8420732</v>
      </c>
      <c r="DF7" s="406">
        <f t="shared" si="4"/>
        <v>3.2356925739947549E-2</v>
      </c>
      <c r="DG7" s="404">
        <v>12182272</v>
      </c>
      <c r="DH7" s="431">
        <v>11751429</v>
      </c>
      <c r="DI7" s="406">
        <f t="shared" si="5"/>
        <v>3.6663030513140148E-2</v>
      </c>
      <c r="DJ7" s="104"/>
      <c r="DK7" s="404">
        <v>2966026</v>
      </c>
      <c r="DL7" s="431">
        <v>3051568</v>
      </c>
      <c r="DM7" s="406">
        <f>(DK7-DL7)/ABS(DL7)</f>
        <v>-2.8032146096695208E-2</v>
      </c>
      <c r="DN7" s="404">
        <v>2811000</v>
      </c>
      <c r="DO7" s="431">
        <v>2853455</v>
      </c>
      <c r="DP7" s="406">
        <f>(DN7-DO7)/ABS(DO7)</f>
        <v>-1.4878454364971587E-2</v>
      </c>
      <c r="DQ7" s="404">
        <v>3208628</v>
      </c>
      <c r="DR7" s="431">
        <v>2788178</v>
      </c>
      <c r="DS7" s="406">
        <f>(DQ7-DR7)/ABS(DR7)</f>
        <v>0.15079740246139234</v>
      </c>
      <c r="DT7" s="404">
        <v>4047169</v>
      </c>
      <c r="DU7" s="431">
        <v>3489071</v>
      </c>
      <c r="DV7" s="406">
        <f>(DT7-DU7)/ABS(DU7)</f>
        <v>0.15995604560640928</v>
      </c>
      <c r="DW7" s="404">
        <v>5777026</v>
      </c>
      <c r="DX7" s="431">
        <v>5905023</v>
      </c>
      <c r="DY7" s="406">
        <f>(DW7-DX7)/ABS(DX7)</f>
        <v>-2.1675952828634198E-2</v>
      </c>
      <c r="DZ7" s="404">
        <v>8985654</v>
      </c>
      <c r="EA7" s="431">
        <v>8693201</v>
      </c>
      <c r="EB7" s="406">
        <f>(DZ7-EA7)/ABS(EA7)</f>
        <v>3.364157805623038E-2</v>
      </c>
      <c r="EC7" s="404">
        <v>13032823</v>
      </c>
      <c r="ED7" s="431">
        <v>12182272</v>
      </c>
      <c r="EE7" s="406">
        <f>(EC7-ED7)/ABS(ED7)</f>
        <v>6.9818749737323216E-2</v>
      </c>
      <c r="EG7" s="404">
        <v>3527011</v>
      </c>
      <c r="EH7" s="431">
        <v>2966026</v>
      </c>
      <c r="EI7" s="406">
        <f>(EG7-EH7)/ABS(EH7)</f>
        <v>0.18913691248829242</v>
      </c>
      <c r="EJ7" s="404">
        <v>3550368</v>
      </c>
      <c r="EK7" s="431">
        <v>2811000</v>
      </c>
      <c r="EL7" s="406">
        <f>(EJ7-EK7)/ABS(EK7)</f>
        <v>0.26302668089647813</v>
      </c>
      <c r="EM7" s="404">
        <v>-7077379</v>
      </c>
      <c r="EN7" s="431">
        <v>3208628</v>
      </c>
      <c r="EO7" s="406">
        <f>(EM7-EN7)/ABS(EN7)</f>
        <v>-3.2057337279360523</v>
      </c>
      <c r="EP7" s="404">
        <v>0</v>
      </c>
      <c r="EQ7" s="431">
        <v>4047169</v>
      </c>
      <c r="ER7" s="406">
        <f>(EP7-EQ7)/ABS(EQ7)</f>
        <v>-1</v>
      </c>
      <c r="ES7" s="404">
        <v>7077379</v>
      </c>
      <c r="ET7" s="431">
        <v>5777026</v>
      </c>
      <c r="EU7" s="406">
        <f>(ES7-ET7)/ABS(ET7)</f>
        <v>0.22509038387571736</v>
      </c>
      <c r="EV7" s="404">
        <v>0</v>
      </c>
      <c r="EW7" s="431">
        <v>8985654</v>
      </c>
      <c r="EX7" s="406">
        <f>(EV7-EW7)/ABS(EW7)</f>
        <v>-1</v>
      </c>
      <c r="EY7" s="404">
        <v>0</v>
      </c>
      <c r="EZ7" s="431">
        <v>13032823</v>
      </c>
      <c r="FA7" s="406">
        <f>(EY7-EZ7)/ABS(EZ7)</f>
        <v>-1</v>
      </c>
    </row>
    <row r="8" spans="1:161" hidden="1" outlineLevel="1">
      <c r="A8" s="43" t="s">
        <v>6</v>
      </c>
      <c r="B8" s="43"/>
      <c r="C8" s="54" t="s">
        <v>6</v>
      </c>
      <c r="D8" s="44" t="s">
        <v>130</v>
      </c>
      <c r="E8" s="45">
        <v>-2094322</v>
      </c>
      <c r="F8" s="45">
        <v>-1961461</v>
      </c>
      <c r="G8" s="241">
        <f t="shared" si="6"/>
        <v>6.7735733720935665E-2</v>
      </c>
      <c r="H8" s="45">
        <v>-2017588</v>
      </c>
      <c r="I8" s="45">
        <v>-1898241</v>
      </c>
      <c r="J8" s="241">
        <f t="shared" si="7"/>
        <v>6.2872417148296833E-2</v>
      </c>
      <c r="K8" s="45">
        <v>-2091851</v>
      </c>
      <c r="L8" s="45">
        <f>+L10-L7</f>
        <v>-1875565</v>
      </c>
      <c r="M8" s="241">
        <f t="shared" si="8"/>
        <v>0.11531778424101535</v>
      </c>
      <c r="N8" s="45">
        <v>-2365738</v>
      </c>
      <c r="O8" s="45">
        <f>+O10-O7</f>
        <v>-2275446</v>
      </c>
      <c r="P8" s="241">
        <f t="shared" si="9"/>
        <v>3.9681011986221648E-2</v>
      </c>
      <c r="Q8" s="45">
        <v>-4111911</v>
      </c>
      <c r="R8" s="45">
        <f>+R10-R7</f>
        <v>-3859702</v>
      </c>
      <c r="S8" s="241">
        <f t="shared" si="10"/>
        <v>6.5344163875864059E-2</v>
      </c>
      <c r="T8" s="45">
        <v>-6203762</v>
      </c>
      <c r="U8" s="45">
        <f>+U10-U7</f>
        <v>-5735240</v>
      </c>
      <c r="V8" s="241">
        <f t="shared" si="11"/>
        <v>8.1691786219931561E-2</v>
      </c>
      <c r="W8" s="45">
        <v>-8569500</v>
      </c>
      <c r="X8" s="45">
        <f>+X10-X7</f>
        <v>-8010686</v>
      </c>
      <c r="Y8" s="241">
        <f t="shared" si="12"/>
        <v>6.9758569990135744E-2</v>
      </c>
      <c r="Z8" s="242"/>
      <c r="AA8" s="45">
        <v>-2016082</v>
      </c>
      <c r="AB8" s="45">
        <f t="shared" si="13"/>
        <v>-2094322</v>
      </c>
      <c r="AC8" s="241">
        <f t="shared" si="14"/>
        <v>-3.7358152184812088E-2</v>
      </c>
      <c r="AD8" s="45">
        <v>-1999750</v>
      </c>
      <c r="AE8" s="45">
        <f t="shared" si="15"/>
        <v>-2017588</v>
      </c>
      <c r="AF8" s="241">
        <f t="shared" si="16"/>
        <v>-8.8412500470859134E-3</v>
      </c>
      <c r="AG8" s="45">
        <v>-2060424</v>
      </c>
      <c r="AH8" s="45">
        <f t="shared" si="17"/>
        <v>-2091851</v>
      </c>
      <c r="AI8" s="241">
        <f t="shared" si="18"/>
        <v>-1.502353657119937E-2</v>
      </c>
      <c r="AJ8" s="45">
        <v>-2297050</v>
      </c>
      <c r="AK8" s="45">
        <f t="shared" si="19"/>
        <v>-2365738</v>
      </c>
      <c r="AL8" s="241">
        <f t="shared" si="20"/>
        <v>-2.9034491562463849E-2</v>
      </c>
      <c r="AM8" s="45">
        <v>-4015832</v>
      </c>
      <c r="AN8" s="45">
        <f t="shared" si="21"/>
        <v>-4111911</v>
      </c>
      <c r="AO8" s="241">
        <f t="shared" si="22"/>
        <v>-2.3366021297639983E-2</v>
      </c>
      <c r="AP8" s="45">
        <v>-6076256</v>
      </c>
      <c r="AQ8" s="45">
        <f t="shared" si="23"/>
        <v>-6203762</v>
      </c>
      <c r="AR8" s="241">
        <f t="shared" si="24"/>
        <v>-2.0553012833180895E-2</v>
      </c>
      <c r="AS8" s="45">
        <v>-8373306</v>
      </c>
      <c r="AT8" s="45">
        <f t="shared" si="25"/>
        <v>-8569500</v>
      </c>
      <c r="AU8" s="241">
        <f t="shared" si="26"/>
        <v>-2.2894451251531556E-2</v>
      </c>
      <c r="AV8" s="242"/>
      <c r="AW8" s="45">
        <f t="shared" si="27"/>
        <v>-2026016</v>
      </c>
      <c r="AX8" s="45">
        <f t="shared" si="28"/>
        <v>-2016082</v>
      </c>
      <c r="AY8" s="241">
        <f t="shared" si="29"/>
        <v>4.9273789458961215E-3</v>
      </c>
      <c r="AZ8" s="45">
        <f t="shared" si="30"/>
        <v>-2085700</v>
      </c>
      <c r="BA8" s="45">
        <f t="shared" si="31"/>
        <v>-1999750</v>
      </c>
      <c r="BB8" s="241">
        <f t="shared" si="32"/>
        <v>4.298037254656828E-2</v>
      </c>
      <c r="BC8" s="45">
        <f t="shared" si="33"/>
        <v>-2069340</v>
      </c>
      <c r="BD8" s="45">
        <f t="shared" si="34"/>
        <v>-2060424</v>
      </c>
      <c r="BE8" s="241">
        <f t="shared" si="35"/>
        <v>4.3272646795029512E-3</v>
      </c>
      <c r="BF8" s="45">
        <f t="shared" si="36"/>
        <v>-2350165</v>
      </c>
      <c r="BG8" s="45">
        <f t="shared" si="37"/>
        <v>-2297050</v>
      </c>
      <c r="BH8" s="241">
        <f t="shared" si="38"/>
        <v>2.312313619642592E-2</v>
      </c>
      <c r="BI8" s="45">
        <f t="shared" si="39"/>
        <v>-4111716</v>
      </c>
      <c r="BJ8" s="45">
        <f t="shared" si="40"/>
        <v>-4015832</v>
      </c>
      <c r="BK8" s="241">
        <f t="shared" si="41"/>
        <v>2.3876496825564475E-2</v>
      </c>
      <c r="BL8" s="45">
        <f t="shared" si="42"/>
        <v>-6181056</v>
      </c>
      <c r="BM8" s="45">
        <f t="shared" si="43"/>
        <v>-6076256</v>
      </c>
      <c r="BN8" s="241">
        <f t="shared" si="44"/>
        <v>1.7247462911371692E-2</v>
      </c>
      <c r="BO8" s="45">
        <f t="shared" si="45"/>
        <v>-8531221</v>
      </c>
      <c r="BP8" s="45">
        <f t="shared" si="0"/>
        <v>-8373306</v>
      </c>
      <c r="BQ8" s="241">
        <f t="shared" si="46"/>
        <v>1.8859337040829427E-2</v>
      </c>
      <c r="BR8" s="243"/>
      <c r="BS8" s="49">
        <f t="shared" si="47"/>
        <v>-2106972</v>
      </c>
      <c r="BT8" s="45">
        <v>-2026016</v>
      </c>
      <c r="BU8" s="241">
        <f t="shared" si="48"/>
        <v>3.9958223429627404E-2</v>
      </c>
      <c r="BV8" s="49">
        <f t="shared" si="49"/>
        <v>-2180380</v>
      </c>
      <c r="BW8" s="45">
        <v>-2085700</v>
      </c>
      <c r="BX8" s="241">
        <f t="shared" si="50"/>
        <v>4.5394831471448516E-2</v>
      </c>
      <c r="BY8" s="49">
        <f t="shared" si="51"/>
        <v>-2183097</v>
      </c>
      <c r="BZ8" s="45">
        <v>-2069340</v>
      </c>
      <c r="CA8" s="241">
        <f t="shared" si="52"/>
        <v>5.4972599959407287E-2</v>
      </c>
      <c r="CB8" s="49">
        <f t="shared" si="53"/>
        <v>-2467081</v>
      </c>
      <c r="CC8" s="45">
        <v>-2350165</v>
      </c>
      <c r="CD8" s="241">
        <f t="shared" si="54"/>
        <v>4.9747996417272899E-2</v>
      </c>
      <c r="CE8" s="49">
        <f t="shared" si="55"/>
        <v>-4287352</v>
      </c>
      <c r="CF8" s="45">
        <v>-4111716</v>
      </c>
      <c r="CG8" s="241">
        <f t="shared" si="56"/>
        <v>4.2715985248008348E-2</v>
      </c>
      <c r="CH8" s="49">
        <f t="shared" si="57"/>
        <v>-6470449</v>
      </c>
      <c r="CI8" s="45">
        <v>-6181056</v>
      </c>
      <c r="CJ8" s="241">
        <f t="shared" si="58"/>
        <v>4.6819346079375324E-2</v>
      </c>
      <c r="CK8" s="49">
        <f t="shared" si="59"/>
        <v>-8937530</v>
      </c>
      <c r="CL8" s="45">
        <v>-8531221</v>
      </c>
      <c r="CM8" s="241">
        <f t="shared" si="60"/>
        <v>4.7626125263898311E-2</v>
      </c>
      <c r="CN8" s="243"/>
      <c r="CO8" s="49">
        <v>-2364498</v>
      </c>
      <c r="CP8" s="45">
        <v>-2106972</v>
      </c>
      <c r="CQ8" s="241">
        <f t="shared" si="61"/>
        <v>0.12222563944845977</v>
      </c>
      <c r="CR8" s="49">
        <v>-2198073</v>
      </c>
      <c r="CS8" s="45">
        <v>-2180380</v>
      </c>
      <c r="CT8" s="241">
        <f t="shared" si="62"/>
        <v>8.1146405672405386E-3</v>
      </c>
      <c r="CU8" s="49">
        <v>-2152203</v>
      </c>
      <c r="CV8" s="45">
        <v>-2183097</v>
      </c>
      <c r="CW8" s="241">
        <f t="shared" si="1"/>
        <v>-1.4151455478157864E-2</v>
      </c>
      <c r="CX8" s="49">
        <v>-2640361</v>
      </c>
      <c r="CY8" s="45">
        <v>-2467081</v>
      </c>
      <c r="CZ8" s="241">
        <f t="shared" si="2"/>
        <v>7.0236850756014907E-2</v>
      </c>
      <c r="DA8" s="49">
        <v>-4562571</v>
      </c>
      <c r="DB8" s="45">
        <v>-4287352</v>
      </c>
      <c r="DC8" s="241">
        <f t="shared" si="3"/>
        <v>6.4193236291305134E-2</v>
      </c>
      <c r="DD8" s="49">
        <v>-6714774</v>
      </c>
      <c r="DE8" s="45">
        <v>-6470449</v>
      </c>
      <c r="DF8" s="241">
        <f t="shared" si="4"/>
        <v>3.7760130711176301E-2</v>
      </c>
      <c r="DG8" s="49">
        <v>-9355135</v>
      </c>
      <c r="DH8" s="45">
        <v>-8937530</v>
      </c>
      <c r="DI8" s="241">
        <f t="shared" si="5"/>
        <v>4.6724878126283211E-2</v>
      </c>
      <c r="DJ8" s="104"/>
      <c r="DK8" s="49">
        <v>-2225207</v>
      </c>
      <c r="DL8" s="45">
        <v>-2364498</v>
      </c>
      <c r="DM8" s="236">
        <f>IF(AND(DK8&lt;0,DL8&lt;0),((DK8-DL8)/DL8),((DK8-DL8)/ABS(DL8)))</f>
        <v>-5.890933297469484E-2</v>
      </c>
      <c r="DN8" s="49">
        <v>-2129896</v>
      </c>
      <c r="DO8" s="45">
        <v>-2198073</v>
      </c>
      <c r="DP8" s="236">
        <f>IF(AND(DN8&lt;0,DO8&lt;0),((DN8-DO8)/DO8),((DN8-DO8)/ABS(DO8)))</f>
        <v>-3.1016713275673739E-2</v>
      </c>
      <c r="DQ8" s="49">
        <v>-2455115</v>
      </c>
      <c r="DR8" s="45">
        <v>-2152203</v>
      </c>
      <c r="DS8" s="236">
        <f>IF(AND(DQ8&lt;0,DR8&lt;0),((DQ8-DR8)/DR8),((DQ8-DR8)/ABS(DR8)))</f>
        <v>0.14074508770780453</v>
      </c>
      <c r="DT8" s="49">
        <v>-3046461</v>
      </c>
      <c r="DU8" s="45">
        <v>-2640361</v>
      </c>
      <c r="DV8" s="236">
        <f>IF(AND(DT8&lt;0,DU8&lt;0),((DT8-DU8)/DU8),((DT8-DU8)/ABS(DU8)))</f>
        <v>0.15380472594467196</v>
      </c>
      <c r="DW8" s="49">
        <v>-4355103</v>
      </c>
      <c r="DX8" s="45">
        <v>-4562571</v>
      </c>
      <c r="DY8" s="236">
        <f>IF(AND(DW8&lt;0,DX8&lt;0),((DW8-DX8)/DX8),((DW8-DX8)/ABS(DX8)))</f>
        <v>-4.5471730741286E-2</v>
      </c>
      <c r="DZ8" s="49">
        <v>-6810218</v>
      </c>
      <c r="EA8" s="45">
        <v>-6714774</v>
      </c>
      <c r="EB8" s="236">
        <f>IF(AND(DZ8&lt;0,EA8&lt;0),((DZ8-EA8)/EA8),((DZ8-EA8)/ABS(EA8)))</f>
        <v>1.4214030137127475E-2</v>
      </c>
      <c r="EC8" s="49">
        <v>-9856679</v>
      </c>
      <c r="ED8" s="45">
        <v>-9355135</v>
      </c>
      <c r="EE8" s="236">
        <f>IF(AND(EC8&lt;0,ED8&lt;0),((EC8-ED8)/ED8),((EC8-ED8)/ABS(ED8)))</f>
        <v>5.361162612832418E-2</v>
      </c>
      <c r="EG8" s="49">
        <v>-2700671</v>
      </c>
      <c r="EH8" s="45">
        <v>-2225207</v>
      </c>
      <c r="EI8" s="236">
        <f>IF(AND(EG8&lt;0,EH8&lt;0),((EG8-EH8)/EH8),((EG8-EH8)/ABS(EH8)))</f>
        <v>0.21367180671281369</v>
      </c>
      <c r="EJ8" s="49">
        <v>-2737839</v>
      </c>
      <c r="EK8" s="45">
        <v>-2129896</v>
      </c>
      <c r="EL8" s="236">
        <f>IF(AND(EJ8&lt;0,EK8&lt;0),((EJ8-EK8)/EK8),((EJ8-EK8)/ABS(EK8)))</f>
        <v>0.28543318547008867</v>
      </c>
      <c r="EM8" s="49">
        <v>5438510</v>
      </c>
      <c r="EN8" s="45">
        <v>-2455115</v>
      </c>
      <c r="EO8" s="236">
        <f>IF(AND(EM8&lt;0,EN8&lt;0),((EM8-EN8)/EN8),((EM8-EN8)/ABS(EN8)))</f>
        <v>3.2151752565562104</v>
      </c>
      <c r="EP8" s="49">
        <v>0</v>
      </c>
      <c r="EQ8" s="45">
        <v>-3046461</v>
      </c>
      <c r="ER8" s="236">
        <f>IF(AND(EP8&lt;0,EQ8&lt;0),((EP8-EQ8)/EQ8),((EP8-EQ8)/ABS(EQ8)))</f>
        <v>1</v>
      </c>
      <c r="ES8" s="49">
        <v>-5438510</v>
      </c>
      <c r="ET8" s="45">
        <v>-4355103</v>
      </c>
      <c r="EU8" s="236">
        <f>IF(AND(ES8&lt;0,ET8&lt;0),((ES8-ET8)/ET8),((ES8-ET8)/ABS(ET8)))</f>
        <v>0.24876725074010878</v>
      </c>
      <c r="EV8" s="49">
        <v>0</v>
      </c>
      <c r="EW8" s="45">
        <v>-6810218</v>
      </c>
      <c r="EX8" s="236">
        <f>IF(AND(EV8&lt;0,EW8&lt;0),((EV8-EW8)/EW8),((EV8-EW8)/ABS(EW8)))</f>
        <v>1</v>
      </c>
      <c r="EY8" s="49">
        <v>0</v>
      </c>
      <c r="EZ8" s="45">
        <v>-9856679</v>
      </c>
      <c r="FA8" s="236">
        <f>IF(AND(EY8&lt;0,EZ8&lt;0),((EY8-EZ8)/EZ8),((EY8-EZ8)/ABS(EZ8)))</f>
        <v>1</v>
      </c>
    </row>
    <row r="9" spans="1:161" hidden="1" outlineLevel="1">
      <c r="A9" s="43" t="s">
        <v>97</v>
      </c>
      <c r="B9" s="43"/>
      <c r="C9" s="54" t="s">
        <v>207</v>
      </c>
      <c r="D9" s="44" t="s">
        <v>98</v>
      </c>
      <c r="E9" s="45">
        <v>0</v>
      </c>
      <c r="F9" s="45">
        <v>0</v>
      </c>
      <c r="G9" s="241" t="str">
        <f>IFERROR(IF((ABS((E9/F9)-1))&lt;100%,(E9/F9)-1,"N/A"),"N/A")</f>
        <v>N/A</v>
      </c>
      <c r="H9" s="49">
        <v>0</v>
      </c>
      <c r="I9" s="45">
        <v>0</v>
      </c>
      <c r="J9" s="241" t="str">
        <f>IFERROR(IF((ABS((H9/I9)-1))&lt;100%,(H9/I9)-1,"N/A"),"N/A")</f>
        <v>N/A</v>
      </c>
      <c r="K9" s="45">
        <v>0</v>
      </c>
      <c r="L9" s="45">
        <v>0</v>
      </c>
      <c r="M9" s="241" t="str">
        <f>IFERROR(IF((ABS((K9/L9)-1))&lt;100%,(K9/L9)-1,"N/A"),"N/A")</f>
        <v>N/A</v>
      </c>
      <c r="N9" s="45">
        <v>0</v>
      </c>
      <c r="O9" s="45">
        <v>0</v>
      </c>
      <c r="P9" s="241" t="str">
        <f>IFERROR(IF((ABS((N9/O9)-1))&lt;100%,(N9/O9)-1,"N/A"),"N/A")</f>
        <v>N/A</v>
      </c>
      <c r="Q9" s="45">
        <v>0</v>
      </c>
      <c r="R9" s="45">
        <v>0</v>
      </c>
      <c r="S9" s="241" t="str">
        <f>IFERROR(IF((ABS((Q9/R9)-1))&lt;100%,(Q9/R9)-1,"N/A"),"N/A")</f>
        <v>N/A</v>
      </c>
      <c r="T9" s="45">
        <v>0</v>
      </c>
      <c r="U9" s="45">
        <v>0</v>
      </c>
      <c r="V9" s="241" t="str">
        <f>IFERROR(IF((ABS((T9/U9)-1))&lt;100%,(T9/U9)-1,"N/A"),"N/A")</f>
        <v>N/A</v>
      </c>
      <c r="W9" s="45">
        <v>0</v>
      </c>
      <c r="X9" s="45">
        <v>0</v>
      </c>
      <c r="Y9" s="241" t="str">
        <f>IFERROR(IF((ABS((W9/X9)-1))&lt;100%,(W9/X9)-1,"N/A"),"N/A")</f>
        <v>N/A</v>
      </c>
      <c r="Z9" s="242"/>
      <c r="AA9" s="45">
        <v>0</v>
      </c>
      <c r="AB9" s="45">
        <f t="shared" si="13"/>
        <v>0</v>
      </c>
      <c r="AC9" s="241" t="str">
        <f>IFERROR(IF((ABS((AA9/AB9)-1))&lt;100%,(AA9/AB9)-1,"N/A"),"N/A")</f>
        <v>N/A</v>
      </c>
      <c r="AD9" s="45">
        <v>0</v>
      </c>
      <c r="AE9" s="45">
        <f t="shared" si="15"/>
        <v>0</v>
      </c>
      <c r="AF9" s="241" t="str">
        <f>IFERROR(IF((ABS((AD9/AE9)-1))&lt;100%,(AD9/AE9)-1,"N/A"),"N/A")</f>
        <v>N/A</v>
      </c>
      <c r="AG9" s="45">
        <v>0</v>
      </c>
      <c r="AH9" s="45">
        <f t="shared" si="17"/>
        <v>0</v>
      </c>
      <c r="AI9" s="241" t="str">
        <f>IFERROR(IF((ABS((AG9/AH9)-1))&lt;100%,(AG9/AH9)-1,"N/A"),"N/A")</f>
        <v>N/A</v>
      </c>
      <c r="AJ9" s="45">
        <v>0</v>
      </c>
      <c r="AK9" s="45">
        <f t="shared" si="19"/>
        <v>0</v>
      </c>
      <c r="AL9" s="241" t="str">
        <f>IFERROR(IF((ABS((AJ9/AK9)-1))&lt;100%,(AJ9/AK9)-1,"N/A"),"N/A")</f>
        <v>N/A</v>
      </c>
      <c r="AM9" s="45">
        <v>0</v>
      </c>
      <c r="AN9" s="45">
        <f t="shared" si="21"/>
        <v>0</v>
      </c>
      <c r="AO9" s="241" t="str">
        <f>IFERROR(IF((ABS((AM9/AN9)-1))&lt;100%,(AM9/AN9)-1,"N/A"),"N/A")</f>
        <v>N/A</v>
      </c>
      <c r="AP9" s="45">
        <v>0</v>
      </c>
      <c r="AQ9" s="45">
        <f t="shared" si="23"/>
        <v>0</v>
      </c>
      <c r="AR9" s="241" t="str">
        <f>IFERROR(IF((ABS((AP9/AQ9)-1))&lt;100%,(AP9/AQ9)-1,"N/A"),"N/A")</f>
        <v>N/A</v>
      </c>
      <c r="AS9" s="45">
        <v>0</v>
      </c>
      <c r="AT9" s="45">
        <f t="shared" si="25"/>
        <v>0</v>
      </c>
      <c r="AU9" s="241" t="str">
        <f>IFERROR(IF((ABS((AS9/AT9)-1))&lt;100%,(AS9/AT9)-1,"N/A"),"N/A")</f>
        <v>N/A</v>
      </c>
      <c r="AV9" s="242"/>
      <c r="AW9" s="45">
        <f t="shared" si="27"/>
        <v>-11256</v>
      </c>
      <c r="AX9" s="45">
        <v>0</v>
      </c>
      <c r="AY9" s="241" t="str">
        <f>IFERROR(IF((ABS((AW9/AX9)-1))&lt;100%,(AW9/AX9)-1,"N/A"),"N/A")</f>
        <v>N/A</v>
      </c>
      <c r="AZ9" s="45">
        <f t="shared" si="30"/>
        <v>-13464</v>
      </c>
      <c r="BA9" s="45">
        <v>0</v>
      </c>
      <c r="BB9" s="241" t="str">
        <f>IFERROR(IF((ABS((AZ9/BA9)-1))&lt;100%,(AZ9/BA9)-1,"N/A"),"N/A")</f>
        <v>N/A</v>
      </c>
      <c r="BC9" s="45">
        <f t="shared" si="33"/>
        <v>-12168</v>
      </c>
      <c r="BD9" s="45">
        <v>0</v>
      </c>
      <c r="BE9" s="241" t="str">
        <f>IFERROR(IF((ABS((BC9/BD9)-1))&lt;100%,(BC9/BD9)-1,"N/A"),"N/A")</f>
        <v>N/A</v>
      </c>
      <c r="BF9" s="45">
        <f t="shared" si="36"/>
        <v>-13112</v>
      </c>
      <c r="BG9" s="45">
        <f t="shared" si="37"/>
        <v>0</v>
      </c>
      <c r="BH9" s="241" t="str">
        <f>IFERROR(IF((ABS((BF9/BG9)-1))&lt;100%,(BF9/BG9)-1,"N/A"),"N/A")</f>
        <v>N/A</v>
      </c>
      <c r="BI9" s="45">
        <f t="shared" si="39"/>
        <v>-24720</v>
      </c>
      <c r="BJ9" s="45">
        <v>0</v>
      </c>
      <c r="BK9" s="241" t="str">
        <f>IFERROR(IF((ABS((BI9/BJ9)-1))&lt;100%,(BI9/BJ9)-1,"N/A"),"N/A")</f>
        <v>N/A</v>
      </c>
      <c r="BL9" s="45">
        <f t="shared" si="42"/>
        <v>-36888</v>
      </c>
      <c r="BM9" s="45">
        <v>0</v>
      </c>
      <c r="BN9" s="241" t="str">
        <f>IFERROR(IF((ABS((BL9/BM9)-1))&lt;100%,(BL9/BM9)-1,"N/A"),"N/A")</f>
        <v>N/A</v>
      </c>
      <c r="BO9" s="45">
        <f t="shared" si="45"/>
        <v>-50000</v>
      </c>
      <c r="BP9" s="45">
        <f t="shared" si="0"/>
        <v>0</v>
      </c>
      <c r="BQ9" s="241" t="str">
        <f>IFERROR(IF((ABS((BO9/BP9)-1))&lt;100%,(BO9/BP9)-1,"N/A"),"N/A")</f>
        <v>N/A</v>
      </c>
      <c r="BR9" s="243"/>
      <c r="BS9" s="49">
        <f t="shared" si="47"/>
        <v>-11663</v>
      </c>
      <c r="BT9" s="45">
        <v>-11256</v>
      </c>
      <c r="BU9" s="241">
        <f t="shared" si="48"/>
        <v>3.6158493248045431E-2</v>
      </c>
      <c r="BV9" s="49">
        <f t="shared" si="49"/>
        <v>-14928</v>
      </c>
      <c r="BW9" s="45">
        <v>-13464</v>
      </c>
      <c r="BX9" s="241">
        <f t="shared" si="50"/>
        <v>0.10873440285204983</v>
      </c>
      <c r="BY9" s="49">
        <f t="shared" si="51"/>
        <v>-14670</v>
      </c>
      <c r="BZ9" s="45">
        <v>-12168</v>
      </c>
      <c r="CA9" s="241">
        <f t="shared" si="52"/>
        <v>0.20562130177514804</v>
      </c>
      <c r="CB9" s="49">
        <f t="shared" si="53"/>
        <v>-14788</v>
      </c>
      <c r="CC9" s="45">
        <v>-13112</v>
      </c>
      <c r="CD9" s="241">
        <f>IFERROR(IF((ABS((CB9/CC9)-1))&lt;100%,(CB9/CC9)-1,"N/A"),"N/A")</f>
        <v>0.12782184258694329</v>
      </c>
      <c r="CE9" s="49">
        <f t="shared" si="55"/>
        <v>-26591</v>
      </c>
      <c r="CF9" s="45">
        <v>-24720</v>
      </c>
      <c r="CG9" s="241">
        <f t="shared" si="56"/>
        <v>7.5687702265372137E-2</v>
      </c>
      <c r="CH9" s="49">
        <f t="shared" si="57"/>
        <v>-41261</v>
      </c>
      <c r="CI9" s="45">
        <v>-36888</v>
      </c>
      <c r="CJ9" s="241">
        <f t="shared" si="58"/>
        <v>0.11854803730210373</v>
      </c>
      <c r="CK9" s="49">
        <f t="shared" si="59"/>
        <v>-56049</v>
      </c>
      <c r="CL9" s="45">
        <v>-50000</v>
      </c>
      <c r="CM9" s="241">
        <f>IFERROR(IF((ABS((CK9/CL9)-1))&lt;100%,(CK9/CL9)-1,"N/A"),"N/A")</f>
        <v>0.12098000000000009</v>
      </c>
      <c r="CN9" s="243"/>
      <c r="CO9" s="49">
        <v>-14941</v>
      </c>
      <c r="CP9" s="45">
        <v>-11663</v>
      </c>
      <c r="CQ9" s="241">
        <f t="shared" si="61"/>
        <v>0.28105976163937241</v>
      </c>
      <c r="CR9" s="49">
        <v>-16140</v>
      </c>
      <c r="CS9" s="45">
        <v>-14928</v>
      </c>
      <c r="CT9" s="241">
        <f t="shared" si="62"/>
        <v>8.1189710610932497E-2</v>
      </c>
      <c r="CU9" s="49">
        <v>-22483</v>
      </c>
      <c r="CV9" s="45">
        <v>-14670</v>
      </c>
      <c r="CW9" s="241">
        <f t="shared" si="1"/>
        <v>0.53258350374914787</v>
      </c>
      <c r="CX9" s="49">
        <v>-15135</v>
      </c>
      <c r="CY9" s="45">
        <v>-14788</v>
      </c>
      <c r="CZ9" s="241">
        <f t="shared" si="2"/>
        <v>2.3464971598593454E-2</v>
      </c>
      <c r="DA9" s="49">
        <v>-31081</v>
      </c>
      <c r="DB9" s="45">
        <v>-26591</v>
      </c>
      <c r="DC9" s="241">
        <f t="shared" si="3"/>
        <v>0.168854123575646</v>
      </c>
      <c r="DD9" s="49">
        <v>-53564</v>
      </c>
      <c r="DE9" s="45">
        <v>-41261</v>
      </c>
      <c r="DF9" s="241">
        <f t="shared" si="4"/>
        <v>0.29817503211264873</v>
      </c>
      <c r="DG9" s="49">
        <v>-68699</v>
      </c>
      <c r="DH9" s="45">
        <v>-56049</v>
      </c>
      <c r="DI9" s="241">
        <f t="shared" si="5"/>
        <v>0.22569537369087764</v>
      </c>
      <c r="DJ9" s="104"/>
      <c r="DK9" s="49">
        <v>-16266</v>
      </c>
      <c r="DL9" s="45">
        <v>-14941</v>
      </c>
      <c r="DM9" s="236">
        <f>IF(AND(DK9&lt;0,DL9&lt;0),((DK9-DL9)/DL9),((DK9-DL9)/ABS(DL9)))</f>
        <v>8.8682149789170744E-2</v>
      </c>
      <c r="DN9" s="49">
        <v>-19874</v>
      </c>
      <c r="DO9" s="45">
        <v>-16140</v>
      </c>
      <c r="DP9" s="236">
        <f>IF(AND(DN9&lt;0,DO9&lt;0),((DN9-DO9)/DO9),((DN9-DO9)/ABS(DO9)))</f>
        <v>0.23135068153655514</v>
      </c>
      <c r="DQ9" s="49">
        <v>-19807</v>
      </c>
      <c r="DR9" s="45">
        <v>-22483</v>
      </c>
      <c r="DS9" s="236">
        <f>IF(AND(DQ9&lt;0,DR9&lt;0),((DQ9-DR9)/DR9),((DQ9-DR9)/ABS(DR9)))</f>
        <v>-0.11902326202019303</v>
      </c>
      <c r="DT9" s="49">
        <v>-20744</v>
      </c>
      <c r="DU9" s="45">
        <v>-15135</v>
      </c>
      <c r="DV9" s="236">
        <f>IF(AND(DT9&lt;0,DU9&lt;0),((DT9-DU9)/DU9),((DT9-DU9)/ABS(DU9)))</f>
        <v>0.37059795176742649</v>
      </c>
      <c r="DW9" s="49">
        <v>-36140</v>
      </c>
      <c r="DX9" s="45">
        <v>-31081</v>
      </c>
      <c r="DY9" s="236">
        <f>IF(AND(DW9&lt;0,DX9&lt;0),((DW9-DX9)/DX9),((DW9-DX9)/ABS(DX9)))</f>
        <v>0.16276825069978443</v>
      </c>
      <c r="DZ9" s="49">
        <v>-55947</v>
      </c>
      <c r="EA9" s="45">
        <v>-53564</v>
      </c>
      <c r="EB9" s="236">
        <f>IF(AND(DZ9&lt;0,EA9&lt;0),((DZ9-EA9)/EA9),((DZ9-EA9)/ABS(EA9)))</f>
        <v>4.4488835785228886E-2</v>
      </c>
      <c r="EC9" s="49">
        <v>-76691</v>
      </c>
      <c r="ED9" s="45">
        <v>-68699</v>
      </c>
      <c r="EE9" s="236">
        <f>IF(AND(EC9&lt;0,ED9&lt;0),((EC9-ED9)/ED9),((EC9-ED9)/ABS(ED9)))</f>
        <v>0.11633357108545976</v>
      </c>
      <c r="EG9" s="49">
        <v>-21899</v>
      </c>
      <c r="EH9" s="45">
        <v>-16266</v>
      </c>
      <c r="EI9" s="236">
        <f>IF(AND(EG9&lt;0,EH9&lt;0),((EG9-EH9)/EH9),((EG9-EH9)/ABS(EH9)))</f>
        <v>0.34630517644165743</v>
      </c>
      <c r="EJ9" s="49">
        <v>-22783</v>
      </c>
      <c r="EK9" s="45">
        <v>-19874</v>
      </c>
      <c r="EL9" s="236">
        <f>IF(AND(EJ9&lt;0,EK9&lt;0),((EJ9-EK9)/EK9),((EJ9-EK9)/ABS(EK9)))</f>
        <v>0.14637214451041561</v>
      </c>
      <c r="EM9" s="49">
        <v>44682</v>
      </c>
      <c r="EN9" s="45">
        <v>-19807</v>
      </c>
      <c r="EO9" s="236">
        <f>IF(AND(EM9&lt;0,EN9&lt;0),((EM9-EN9)/EN9),((EM9-EN9)/ABS(EN9)))</f>
        <v>3.2558691371737263</v>
      </c>
      <c r="EP9" s="49">
        <v>0</v>
      </c>
      <c r="EQ9" s="45">
        <v>-20744</v>
      </c>
      <c r="ER9" s="236">
        <f>IF(AND(EP9&lt;0,EQ9&lt;0),((EP9-EQ9)/EQ9),((EP9-EQ9)/ABS(EQ9)))</f>
        <v>1</v>
      </c>
      <c r="ES9" s="49">
        <v>-44682</v>
      </c>
      <c r="ET9" s="45">
        <v>-36140</v>
      </c>
      <c r="EU9" s="236">
        <f>IF(AND(ES9&lt;0,ET9&lt;0),((ES9-ET9)/ET9),((ES9-ET9)/ABS(ET9)))</f>
        <v>0.23635860542335363</v>
      </c>
      <c r="EV9" s="49">
        <v>0</v>
      </c>
      <c r="EW9" s="45">
        <v>-55947</v>
      </c>
      <c r="EX9" s="236">
        <f>IF(AND(EV9&lt;0,EW9&lt;0),((EV9-EW9)/EW9),((EV9-EW9)/ABS(EW9)))</f>
        <v>1</v>
      </c>
      <c r="EY9" s="49">
        <v>0</v>
      </c>
      <c r="EZ9" s="45">
        <v>-76691</v>
      </c>
      <c r="FA9" s="236">
        <f>IF(AND(EY9&lt;0,EZ9&lt;0),((EY9-EZ9)/EZ9),((EY9-EZ9)/ABS(EZ9)))</f>
        <v>1</v>
      </c>
    </row>
    <row r="10" spans="1:161" collapsed="1">
      <c r="A10" s="50" t="s">
        <v>7</v>
      </c>
      <c r="B10" s="50"/>
      <c r="C10" s="407" t="s">
        <v>7</v>
      </c>
      <c r="D10" s="398" t="s">
        <v>8</v>
      </c>
      <c r="E10" s="431">
        <v>661643</v>
      </c>
      <c r="F10" s="431">
        <f>+SUM(F7:F9)</f>
        <v>596718</v>
      </c>
      <c r="G10" s="406">
        <f t="shared" si="6"/>
        <v>0.10880348841496312</v>
      </c>
      <c r="H10" s="404">
        <f>+SUM(H7:H9)</f>
        <v>677957</v>
      </c>
      <c r="I10" s="431">
        <f>+SUM(I7:I9)</f>
        <v>608694</v>
      </c>
      <c r="J10" s="406">
        <f t="shared" si="7"/>
        <v>0.11378952314299129</v>
      </c>
      <c r="K10" s="431">
        <v>679741</v>
      </c>
      <c r="L10" s="431">
        <v>622746</v>
      </c>
      <c r="M10" s="406">
        <f t="shared" si="8"/>
        <v>9.1522065175850154E-2</v>
      </c>
      <c r="N10" s="431">
        <v>838912</v>
      </c>
      <c r="O10" s="431">
        <v>776359</v>
      </c>
      <c r="P10" s="406">
        <f t="shared" si="9"/>
        <v>8.0572261028725167E-2</v>
      </c>
      <c r="Q10" s="431">
        <v>1339599</v>
      </c>
      <c r="R10" s="431">
        <v>1204079</v>
      </c>
      <c r="S10" s="406">
        <f t="shared" si="10"/>
        <v>0.11255075456012431</v>
      </c>
      <c r="T10" s="431">
        <v>2019340</v>
      </c>
      <c r="U10" s="431">
        <v>1826852</v>
      </c>
      <c r="V10" s="406">
        <f t="shared" si="11"/>
        <v>0.10536595192166631</v>
      </c>
      <c r="W10" s="431">
        <v>2858252</v>
      </c>
      <c r="X10" s="431">
        <v>2607959</v>
      </c>
      <c r="Y10" s="406">
        <f t="shared" si="12"/>
        <v>9.5972751105366294E-2</v>
      </c>
      <c r="Z10" s="432"/>
      <c r="AA10" s="431">
        <v>680060</v>
      </c>
      <c r="AB10" s="431">
        <f t="shared" si="13"/>
        <v>661643</v>
      </c>
      <c r="AC10" s="406">
        <f t="shared" si="14"/>
        <v>2.7835252545556965E-2</v>
      </c>
      <c r="AD10" s="431">
        <v>643485</v>
      </c>
      <c r="AE10" s="431">
        <f t="shared" si="15"/>
        <v>677957</v>
      </c>
      <c r="AF10" s="406">
        <f t="shared" si="16"/>
        <v>-5.0846882619399181E-2</v>
      </c>
      <c r="AG10" s="431">
        <v>636279</v>
      </c>
      <c r="AH10" s="431">
        <f t="shared" si="17"/>
        <v>679741</v>
      </c>
      <c r="AI10" s="406">
        <f t="shared" si="18"/>
        <v>-6.3939059141643662E-2</v>
      </c>
      <c r="AJ10" s="431">
        <v>777877</v>
      </c>
      <c r="AK10" s="431">
        <f t="shared" si="19"/>
        <v>838912</v>
      </c>
      <c r="AL10" s="406">
        <f t="shared" si="20"/>
        <v>-7.2754949267622826E-2</v>
      </c>
      <c r="AM10" s="431">
        <v>1323545</v>
      </c>
      <c r="AN10" s="431">
        <f t="shared" si="21"/>
        <v>1339599</v>
      </c>
      <c r="AO10" s="406">
        <f t="shared" si="22"/>
        <v>-1.1984183326502973E-2</v>
      </c>
      <c r="AP10" s="431">
        <v>1959824</v>
      </c>
      <c r="AQ10" s="431">
        <f t="shared" si="23"/>
        <v>2019340</v>
      </c>
      <c r="AR10" s="406">
        <f t="shared" si="24"/>
        <v>-2.9472996127447582E-2</v>
      </c>
      <c r="AS10" s="431">
        <v>2737701</v>
      </c>
      <c r="AT10" s="431">
        <f t="shared" si="25"/>
        <v>2858252</v>
      </c>
      <c r="AU10" s="406">
        <f t="shared" si="26"/>
        <v>-4.2176477091593001E-2</v>
      </c>
      <c r="AV10" s="432"/>
      <c r="AW10" s="431">
        <f t="shared" si="27"/>
        <v>656590</v>
      </c>
      <c r="AX10" s="431">
        <f t="shared" si="28"/>
        <v>680060</v>
      </c>
      <c r="AY10" s="406">
        <f t="shared" si="29"/>
        <v>-3.4511660735817462E-2</v>
      </c>
      <c r="AZ10" s="431">
        <f t="shared" si="30"/>
        <v>573292</v>
      </c>
      <c r="BA10" s="431">
        <f t="shared" si="31"/>
        <v>643485</v>
      </c>
      <c r="BB10" s="406">
        <f t="shared" si="32"/>
        <v>-0.10908257379736896</v>
      </c>
      <c r="BC10" s="431">
        <f t="shared" si="33"/>
        <v>620322</v>
      </c>
      <c r="BD10" s="431">
        <f t="shared" si="34"/>
        <v>636279</v>
      </c>
      <c r="BE10" s="406">
        <f t="shared" si="35"/>
        <v>-2.5078621170901427E-2</v>
      </c>
      <c r="BF10" s="431">
        <f t="shared" si="36"/>
        <v>779977</v>
      </c>
      <c r="BG10" s="431">
        <f t="shared" si="37"/>
        <v>777877</v>
      </c>
      <c r="BH10" s="406">
        <f t="shared" si="38"/>
        <v>2.6996556010783213E-3</v>
      </c>
      <c r="BI10" s="431">
        <f t="shared" si="39"/>
        <v>1229882</v>
      </c>
      <c r="BJ10" s="431">
        <f t="shared" si="40"/>
        <v>1323545</v>
      </c>
      <c r="BK10" s="406">
        <f t="shared" si="41"/>
        <v>-7.076676652474978E-2</v>
      </c>
      <c r="BL10" s="431">
        <f t="shared" si="42"/>
        <v>1850204</v>
      </c>
      <c r="BM10" s="431">
        <f t="shared" si="43"/>
        <v>1959824</v>
      </c>
      <c r="BN10" s="406">
        <f t="shared" si="44"/>
        <v>-5.5933594037015588E-2</v>
      </c>
      <c r="BO10" s="431">
        <f t="shared" si="45"/>
        <v>2630181</v>
      </c>
      <c r="BP10" s="431">
        <f t="shared" si="0"/>
        <v>2737701</v>
      </c>
      <c r="BQ10" s="406">
        <f t="shared" si="46"/>
        <v>-3.9273828661347654E-2</v>
      </c>
      <c r="BR10" s="433"/>
      <c r="BS10" s="404">
        <f t="shared" si="47"/>
        <v>672241</v>
      </c>
      <c r="BT10" s="431">
        <v>656590</v>
      </c>
      <c r="BU10" s="406">
        <f t="shared" si="48"/>
        <v>2.3836793128131806E-2</v>
      </c>
      <c r="BV10" s="404">
        <f t="shared" si="49"/>
        <v>576587</v>
      </c>
      <c r="BW10" s="431">
        <v>573292</v>
      </c>
      <c r="BX10" s="406">
        <f t="shared" si="50"/>
        <v>5.7475073784389874E-3</v>
      </c>
      <c r="BY10" s="404">
        <f t="shared" si="51"/>
        <v>660194</v>
      </c>
      <c r="BZ10" s="431">
        <v>620322</v>
      </c>
      <c r="CA10" s="406">
        <f t="shared" si="52"/>
        <v>6.4276295214420909E-2</v>
      </c>
      <c r="CB10" s="404">
        <f t="shared" si="53"/>
        <v>848828</v>
      </c>
      <c r="CC10" s="431">
        <v>779977</v>
      </c>
      <c r="CD10" s="406">
        <f t="shared" si="54"/>
        <v>8.8273115745720609E-2</v>
      </c>
      <c r="CE10" s="404">
        <f t="shared" si="55"/>
        <v>1248828</v>
      </c>
      <c r="CF10" s="431">
        <v>1229882</v>
      </c>
      <c r="CG10" s="406">
        <f t="shared" si="56"/>
        <v>1.5404729884655577E-2</v>
      </c>
      <c r="CH10" s="404">
        <f t="shared" si="57"/>
        <v>1909022</v>
      </c>
      <c r="CI10" s="431">
        <v>1850204</v>
      </c>
      <c r="CJ10" s="406">
        <f t="shared" si="58"/>
        <v>3.179000802073717E-2</v>
      </c>
      <c r="CK10" s="404">
        <f t="shared" si="59"/>
        <v>2757850</v>
      </c>
      <c r="CL10" s="431">
        <v>2630181</v>
      </c>
      <c r="CM10" s="406">
        <f t="shared" si="60"/>
        <v>4.8540005421680021E-2</v>
      </c>
      <c r="CN10" s="433"/>
      <c r="CO10" s="404">
        <v>672129</v>
      </c>
      <c r="CP10" s="431">
        <v>672241</v>
      </c>
      <c r="CQ10" s="406">
        <f t="shared" si="61"/>
        <v>-1.666069162695738E-4</v>
      </c>
      <c r="CR10" s="404">
        <v>639242</v>
      </c>
      <c r="CS10" s="431">
        <v>576587</v>
      </c>
      <c r="CT10" s="406">
        <f t="shared" si="62"/>
        <v>0.10866530116010242</v>
      </c>
      <c r="CU10" s="404">
        <v>613492</v>
      </c>
      <c r="CV10" s="431">
        <v>660194</v>
      </c>
      <c r="CW10" s="406">
        <f t="shared" si="1"/>
        <v>-7.0739812842891631E-2</v>
      </c>
      <c r="CX10" s="404">
        <v>833575</v>
      </c>
      <c r="CY10" s="431">
        <v>848828</v>
      </c>
      <c r="CZ10" s="406">
        <f t="shared" si="2"/>
        <v>-1.7969482627811523E-2</v>
      </c>
      <c r="DA10" s="404">
        <v>1311371</v>
      </c>
      <c r="DB10" s="431">
        <v>1248828</v>
      </c>
      <c r="DC10" s="406">
        <f t="shared" si="3"/>
        <v>5.0081356279647826E-2</v>
      </c>
      <c r="DD10" s="404">
        <v>1924863</v>
      </c>
      <c r="DE10" s="431">
        <v>1909022</v>
      </c>
      <c r="DF10" s="406">
        <f t="shared" si="4"/>
        <v>8.297966183731775E-3</v>
      </c>
      <c r="DG10" s="404">
        <v>2758438</v>
      </c>
      <c r="DH10" s="431">
        <v>2757850</v>
      </c>
      <c r="DI10" s="406">
        <f t="shared" si="5"/>
        <v>2.1320956542233987E-4</v>
      </c>
      <c r="DJ10" s="104"/>
      <c r="DK10" s="404">
        <v>724553</v>
      </c>
      <c r="DL10" s="431">
        <v>672129</v>
      </c>
      <c r="DM10" s="406">
        <f t="shared" ref="DM10:DM22" si="63">(DK10-DL10)/ABS(DL10)</f>
        <v>7.7996932136539271E-2</v>
      </c>
      <c r="DN10" s="404">
        <v>661230</v>
      </c>
      <c r="DO10" s="431">
        <v>639242</v>
      </c>
      <c r="DP10" s="406">
        <f t="shared" ref="DP10:DP22" si="64">(DN10-DO10)/ABS(DO10)</f>
        <v>3.4396988933768434E-2</v>
      </c>
      <c r="DQ10" s="404">
        <v>733706</v>
      </c>
      <c r="DR10" s="431">
        <v>613492</v>
      </c>
      <c r="DS10" s="406">
        <f t="shared" ref="DS10:DS22" si="65">(DQ10-DR10)/ABS(DR10)</f>
        <v>0.19595039544117934</v>
      </c>
      <c r="DT10" s="404">
        <v>979964</v>
      </c>
      <c r="DU10" s="431">
        <v>833575</v>
      </c>
      <c r="DV10" s="406">
        <f t="shared" ref="DV10:DV22" si="66">(DT10-DU10)/ABS(DU10)</f>
        <v>0.17561587139729479</v>
      </c>
      <c r="DW10" s="404">
        <v>1385783</v>
      </c>
      <c r="DX10" s="431">
        <v>1311371</v>
      </c>
      <c r="DY10" s="406">
        <f t="shared" ref="DY10:DY22" si="67">(DW10-DX10)/ABS(DX10)</f>
        <v>5.6743667505229259E-2</v>
      </c>
      <c r="DZ10" s="404">
        <v>2119489</v>
      </c>
      <c r="EA10" s="431">
        <v>1924863</v>
      </c>
      <c r="EB10" s="406">
        <f t="shared" ref="EB10:EB22" si="68">(DZ10-EA10)/ABS(EA10)</f>
        <v>0.10111161157962931</v>
      </c>
      <c r="EC10" s="404">
        <v>3099453</v>
      </c>
      <c r="ED10" s="431">
        <v>2758438</v>
      </c>
      <c r="EE10" s="406">
        <f t="shared" ref="EE10:EE22" si="69">(EC10-ED10)/ABS(ED10)</f>
        <v>0.12362612464010429</v>
      </c>
      <c r="EG10" s="404">
        <v>804441</v>
      </c>
      <c r="EH10" s="431">
        <v>724553</v>
      </c>
      <c r="EI10" s="406">
        <f t="shared" ref="EI10" si="70">(EG10-EH10)/ABS(EH10)</f>
        <v>0.11025832478783471</v>
      </c>
      <c r="EJ10" s="404">
        <v>789746</v>
      </c>
      <c r="EK10" s="431">
        <v>661230</v>
      </c>
      <c r="EL10" s="406">
        <f t="shared" ref="EL10" si="71">(EJ10-EK10)/ABS(EK10)</f>
        <v>0.19435899762563708</v>
      </c>
      <c r="EM10" s="404">
        <v>-1594187</v>
      </c>
      <c r="EN10" s="431">
        <v>733706</v>
      </c>
      <c r="EO10" s="406">
        <f t="shared" ref="EO10" si="72">(EM10-EN10)/ABS(EN10)</f>
        <v>-3.1727871926902602</v>
      </c>
      <c r="EP10" s="404">
        <v>0</v>
      </c>
      <c r="EQ10" s="431">
        <v>979964</v>
      </c>
      <c r="ER10" s="406">
        <f t="shared" ref="ER10" si="73">(EP10-EQ10)/ABS(EQ10)</f>
        <v>-1</v>
      </c>
      <c r="ES10" s="404">
        <v>1594187</v>
      </c>
      <c r="ET10" s="431">
        <v>1385783</v>
      </c>
      <c r="EU10" s="406">
        <f t="shared" ref="EU10" si="74">(ES10-ET10)/ABS(ET10)</f>
        <v>0.15038718183149888</v>
      </c>
      <c r="EV10" s="404">
        <v>0</v>
      </c>
      <c r="EW10" s="431">
        <v>2119489</v>
      </c>
      <c r="EX10" s="406">
        <f t="shared" ref="EX10" si="75">(EV10-EW10)/ABS(EW10)</f>
        <v>-1</v>
      </c>
      <c r="EY10" s="404">
        <v>0</v>
      </c>
      <c r="EZ10" s="431">
        <v>3099453</v>
      </c>
      <c r="FA10" s="406">
        <f t="shared" ref="FA10" si="76">(EY10-EZ10)/ABS(EZ10)</f>
        <v>-1</v>
      </c>
    </row>
    <row r="11" spans="1:161" s="66" customFormat="1">
      <c r="A11" s="58" t="s">
        <v>9</v>
      </c>
      <c r="B11" s="58"/>
      <c r="C11" s="244" t="s">
        <v>9</v>
      </c>
      <c r="D11" s="245" t="s">
        <v>252</v>
      </c>
      <c r="E11" s="246">
        <f t="shared" ref="E11:F11" si="77">IFERROR(E10/E$7,"")</f>
        <v>0.24007670634423878</v>
      </c>
      <c r="F11" s="246">
        <f t="shared" si="77"/>
        <v>0.2332588923605424</v>
      </c>
      <c r="G11" s="247">
        <f>IF((ABS((E11-F11)*10000))&lt;100,(E11-F11)*10000,"N/A")</f>
        <v>68.178139836963808</v>
      </c>
      <c r="H11" s="248">
        <v>0.25150980599470607</v>
      </c>
      <c r="I11" s="246">
        <f t="shared" ref="I11" si="78">IFERROR(I10/I$7,"")</f>
        <v>0.24280406153330661</v>
      </c>
      <c r="J11" s="247">
        <f>IF((ABS((H11-I11)*10000))&lt;100,(H11-I11)*10000,"N/A")</f>
        <v>87.057444613994619</v>
      </c>
      <c r="K11" s="246">
        <f t="shared" ref="K11:L11" si="79">IFERROR(K10/K$7,"")</f>
        <v>0.24525290879754308</v>
      </c>
      <c r="L11" s="246">
        <f t="shared" si="79"/>
        <v>0.24926680465322371</v>
      </c>
      <c r="M11" s="247">
        <f>IF((ABS((K11-L11)*10000))&lt;100,(K11-L11)*10000,"N/A")</f>
        <v>-40.138958556806273</v>
      </c>
      <c r="N11" s="246">
        <f t="shared" ref="N11:O11" si="80">IFERROR(N10/N$7,"")</f>
        <v>0.26177960151654628</v>
      </c>
      <c r="O11" s="246">
        <f t="shared" si="80"/>
        <v>0.2543933835877456</v>
      </c>
      <c r="P11" s="247">
        <f>IF((ABS((N11-O11)*10000))&lt;100,(N11-O11)*10000,"N/A")</f>
        <v>73.862179288006757</v>
      </c>
      <c r="Q11" s="246">
        <f t="shared" ref="Q11:R11" si="81">IFERROR(Q10/Q$7,"")</f>
        <v>0.24572989868862022</v>
      </c>
      <c r="R11" s="246">
        <f t="shared" si="81"/>
        <v>0.23778259762813597</v>
      </c>
      <c r="S11" s="247">
        <f>IF((ABS((Q11-R11)*10000))&lt;100,(Q11-R11)*10000,"N/A")</f>
        <v>79.473010604842472</v>
      </c>
      <c r="T11" s="246">
        <f t="shared" ref="T11:U11" si="82">IFERROR(T10/T$7,"")</f>
        <v>0.24556912950854798</v>
      </c>
      <c r="U11" s="246">
        <f t="shared" si="82"/>
        <v>0.24158023996534292</v>
      </c>
      <c r="V11" s="247">
        <f>IF((ABS((T11-U11)*10000))&lt;100,(T11-U11)*10000,"N/A")</f>
        <v>39.888895432050596</v>
      </c>
      <c r="W11" s="246">
        <f t="shared" ref="W11:X11" si="83">IFERROR(W10/W$7,"")</f>
        <v>0.25011498324429859</v>
      </c>
      <c r="X11" s="246">
        <f t="shared" si="83"/>
        <v>0.24560186351460098</v>
      </c>
      <c r="Y11" s="247">
        <f>IF((ABS((W11-X11)*10000))&lt;100,(W11-X11)*10000,"N/A")</f>
        <v>45.131197296976175</v>
      </c>
      <c r="Z11" s="249"/>
      <c r="AA11" s="246">
        <f t="shared" ref="AA11" si="84">IFERROR(AA10/AA$7,"")</f>
        <v>0.25223448913299079</v>
      </c>
      <c r="AB11" s="246">
        <f t="shared" si="13"/>
        <v>0.24007670634423878</v>
      </c>
      <c r="AC11" s="247" t="str">
        <f>IF((ABS((AA11-AB11)*10000))&lt;100,(AA11-AB11)*10000,"N/A")</f>
        <v>N/A</v>
      </c>
      <c r="AD11" s="246">
        <f t="shared" ref="AD11" si="85">IFERROR(AD10/AD$7,"")</f>
        <v>0.24344600461177307</v>
      </c>
      <c r="AE11" s="246">
        <f t="shared" si="15"/>
        <v>0.25150980599470607</v>
      </c>
      <c r="AF11" s="247">
        <f>IF((ABS((AD11-AE11)*10000))&lt;100,(AD11-AE11)*10000,"N/A")</f>
        <v>-80.638013829330006</v>
      </c>
      <c r="AG11" s="246">
        <f t="shared" ref="AG11" si="86">IFERROR(AG10/AG$7,"")</f>
        <v>0.23594700640003738</v>
      </c>
      <c r="AH11" s="246">
        <f t="shared" si="17"/>
        <v>0.24525290879754308</v>
      </c>
      <c r="AI11" s="247">
        <f>IF((ABS((AG11-AH11)*10000))&lt;100,(AG11-AH11)*10000,"N/A")</f>
        <v>-93.059023975057002</v>
      </c>
      <c r="AJ11" s="246">
        <f t="shared" ref="AJ11" si="87">IFERROR(AJ10/AJ$7,"")</f>
        <v>0.25297413564614707</v>
      </c>
      <c r="AK11" s="246">
        <f t="shared" si="19"/>
        <v>0.26177960151654628</v>
      </c>
      <c r="AL11" s="247">
        <f>IF((ABS((AJ11-AK11)*10000))&lt;100,(AJ11-AK11)*10000,"N/A")</f>
        <v>-88.054658703992089</v>
      </c>
      <c r="AM11" s="246">
        <f t="shared" ref="AM11" si="88">IFERROR(AM10/AM$7,"")</f>
        <v>0.24788378868920474</v>
      </c>
      <c r="AN11" s="246">
        <f t="shared" si="21"/>
        <v>0.24572989868862022</v>
      </c>
      <c r="AO11" s="247">
        <f>IF((ABS((AM11-AN11)*10000))&lt;100,(AM11-AN11)*10000,"N/A")</f>
        <v>21.538900005845242</v>
      </c>
      <c r="AP11" s="246">
        <f t="shared" ref="AP11" si="89">IFERROR(AP10/AP$7,"")</f>
        <v>0.24387810972513962</v>
      </c>
      <c r="AQ11" s="246">
        <f t="shared" si="23"/>
        <v>0.24556912950854798</v>
      </c>
      <c r="AR11" s="247">
        <f>IF((ABS((AP11-AQ11)*10000))&lt;100,(AP11-AQ11)*10000,"N/A")</f>
        <v>-16.91019783408354</v>
      </c>
      <c r="AS11" s="246">
        <f t="shared" ref="AS11" si="90">IFERROR(AS10/AS$7,"")</f>
        <v>0.24639539872488606</v>
      </c>
      <c r="AT11" s="246">
        <f t="shared" si="25"/>
        <v>0.25011498324429859</v>
      </c>
      <c r="AU11" s="247">
        <f>IF((ABS((AS11-AT11)*10000))&lt;100,(AS11-AT11)*10000,"N/A")</f>
        <v>-37.19584519412539</v>
      </c>
      <c r="AV11" s="249"/>
      <c r="AW11" s="246">
        <f t="shared" si="27"/>
        <v>0.24373557368566021</v>
      </c>
      <c r="AX11" s="246">
        <f t="shared" si="28"/>
        <v>0.25223448913299079</v>
      </c>
      <c r="AY11" s="247">
        <f>IF((ABS((AW11-AX11)*10000))&lt;100,(AW11-AX11)*10000,"N/A")</f>
        <v>-84.989154473305845</v>
      </c>
      <c r="AZ11" s="246">
        <f t="shared" si="30"/>
        <v>0.21451877972920788</v>
      </c>
      <c r="BA11" s="246">
        <f t="shared" si="31"/>
        <v>0.24344600461177307</v>
      </c>
      <c r="BB11" s="247" t="str">
        <f>IF((ABS((AZ11-BA11)*10000))&lt;100,(AZ11-BA11)*10000,"N/A")</f>
        <v>N/A</v>
      </c>
      <c r="BC11" s="246">
        <f t="shared" si="33"/>
        <v>0.22959327566871343</v>
      </c>
      <c r="BD11" s="246">
        <f t="shared" si="34"/>
        <v>0.23594700640003738</v>
      </c>
      <c r="BE11" s="247">
        <f>IF((ABS((BC11-BD11)*10000))&lt;100,(BC11-BD11)*10000,"N/A")</f>
        <v>-63.537307313239481</v>
      </c>
      <c r="BF11" s="246">
        <f t="shared" si="36"/>
        <v>0.24814316628563901</v>
      </c>
      <c r="BG11" s="246">
        <f t="shared" si="37"/>
        <v>0.25297413564614707</v>
      </c>
      <c r="BH11" s="247">
        <f>IF((ABS((BF11-BG11)*10000))&lt;100,(BF11-BG11)*10000,"N/A")</f>
        <v>-48.309693605080582</v>
      </c>
      <c r="BI11" s="246">
        <f t="shared" si="39"/>
        <v>0.22918544894283194</v>
      </c>
      <c r="BJ11" s="246">
        <f t="shared" si="40"/>
        <v>0.24788378868920474</v>
      </c>
      <c r="BK11" s="247" t="str">
        <f>IF((ABS((BI11-BJ11)*10000))&lt;100,(BI11-BJ11)*10000,"N/A")</f>
        <v>N/A</v>
      </c>
      <c r="BL11" s="246">
        <f t="shared" si="42"/>
        <v>0.22932202036948257</v>
      </c>
      <c r="BM11" s="246">
        <f t="shared" si="43"/>
        <v>0.24387810972513962</v>
      </c>
      <c r="BN11" s="247" t="str">
        <f>IF((ABS((BL11-BM11)*10000))&lt;100,(BL11-BM11)*10000,"N/A")</f>
        <v>N/A</v>
      </c>
      <c r="BO11" s="246">
        <f t="shared" si="45"/>
        <v>0.23459875937014835</v>
      </c>
      <c r="BP11" s="246">
        <f t="shared" si="0"/>
        <v>0.24639539872488606</v>
      </c>
      <c r="BQ11" s="247" t="str">
        <f>IF((ABS((BO11-BP11)*10000))&lt;100,(BO11-BP11)*10000,"N/A")</f>
        <v>N/A</v>
      </c>
      <c r="BR11" s="250"/>
      <c r="BS11" s="248">
        <f t="shared" si="47"/>
        <v>0.24087096667856259</v>
      </c>
      <c r="BT11" s="246">
        <f>IFERROR(BT10/BT$7,"")</f>
        <v>0.24373557368566021</v>
      </c>
      <c r="BU11" s="247">
        <f>IF((ABS((BS11-BT11)*10000))&lt;100,(BS11-BT11)*10000,"N/A")</f>
        <v>-28.646070070976194</v>
      </c>
      <c r="BV11" s="248">
        <f t="shared" si="49"/>
        <v>0.20801184749061563</v>
      </c>
      <c r="BW11" s="246">
        <f>IFERROR(BW10/BW$7,"")</f>
        <v>0.21451877972920788</v>
      </c>
      <c r="BX11" s="247">
        <f>IF((ABS((BV11-BW11)*10000))&lt;100,(BV11-BW11)*10000,"N/A")</f>
        <v>-65.069322385922504</v>
      </c>
      <c r="BY11" s="248">
        <f t="shared" si="51"/>
        <v>0.23100175264812922</v>
      </c>
      <c r="BZ11" s="246">
        <f>IFERROR(BZ10/BZ$7,"")</f>
        <v>0.22959327566871343</v>
      </c>
      <c r="CA11" s="247">
        <f>IF((ABS((BY11-BZ11)*10000))&lt;100,(BY11-BZ11)*10000,"N/A")</f>
        <v>14.084769794157904</v>
      </c>
      <c r="CB11" s="248">
        <f t="shared" si="53"/>
        <v>0.25484996083402361</v>
      </c>
      <c r="CC11" s="246">
        <f>IFERROR(CC10/CC$7,"")</f>
        <v>0.24814316628563901</v>
      </c>
      <c r="CD11" s="247">
        <f>IF((ABS((CB11-CC11)*10000))&lt;100,(CB11-CC11)*10000,"N/A")</f>
        <v>67.067945483846032</v>
      </c>
      <c r="CE11" s="248">
        <f t="shared" si="55"/>
        <v>0.2244974671795765</v>
      </c>
      <c r="CF11" s="246">
        <f>IFERROR(CF10/CF$7,"")</f>
        <v>0.22918544894283194</v>
      </c>
      <c r="CG11" s="247">
        <f>IF((ABS((CE11-CF11)*10000))&lt;100,(CE11-CF11)*10000,"N/A")</f>
        <v>-46.879817632554385</v>
      </c>
      <c r="CH11" s="248">
        <f t="shared" si="57"/>
        <v>0.2267049942926577</v>
      </c>
      <c r="CI11" s="246">
        <f>IFERROR(CI10/CI$7,"")</f>
        <v>0.22932202036948257</v>
      </c>
      <c r="CJ11" s="247">
        <f>IF((ABS((CH11-CI11)*10000))&lt;100,(CH11-CI11)*10000,"N/A")</f>
        <v>-26.170260768248742</v>
      </c>
      <c r="CK11" s="248">
        <f t="shared" si="59"/>
        <v>0.23468209696029307</v>
      </c>
      <c r="CL11" s="246">
        <f>IFERROR(CL10/CL$7,"")</f>
        <v>0.23459875937014835</v>
      </c>
      <c r="CM11" s="247">
        <f>IF((ABS((CK11-CL11)*10000))&lt;100,(CK11-CL11)*10000,"N/A")</f>
        <v>0.83337590144727525</v>
      </c>
      <c r="CN11" s="250"/>
      <c r="CO11" s="248">
        <f>IFERROR(CO10/CO$7,"")</f>
        <v>0.22025693020768339</v>
      </c>
      <c r="CP11" s="246">
        <f>IFERROR(CP10/CP$7,"")</f>
        <v>0.24087096667856259</v>
      </c>
      <c r="CQ11" s="247">
        <f>IF((ABS((CO11-CP11)*10000))&lt;1000,(CO11-CP11)*10000,"N/A")</f>
        <v>-206.14036470879199</v>
      </c>
      <c r="CR11" s="248">
        <f>IFERROR(CR10/CR$7,"")</f>
        <v>0.2240238587957406</v>
      </c>
      <c r="CS11" s="246">
        <f>IFERROR(CS10/CS$7,"")</f>
        <v>0.20801184749061563</v>
      </c>
      <c r="CT11" s="251">
        <f>+IF(CS11*CR11&lt;=0,"NA",(CR11-CS11)*10000)</f>
        <v>160.12011305124975</v>
      </c>
      <c r="CU11" s="248">
        <f>IFERROR(CU10/CU$7,"")</f>
        <v>0.22003329773063268</v>
      </c>
      <c r="CV11" s="246">
        <f>IFERROR(CV10/CV$7,"")</f>
        <v>0.23100175264812922</v>
      </c>
      <c r="CW11" s="247">
        <f>(CU11-CV11)*10000</f>
        <v>-109.6845491749654</v>
      </c>
      <c r="CX11" s="248">
        <f>IFERROR(CX10/CX$7,"")</f>
        <v>0.2389103001916556</v>
      </c>
      <c r="CY11" s="246">
        <f>IFERROR(CY10/CY$7,"")</f>
        <v>0.25484996083402361</v>
      </c>
      <c r="CZ11" s="247">
        <f>(CX11-CY11)*10000</f>
        <v>-159.39660642368014</v>
      </c>
      <c r="DA11" s="248">
        <f>IFERROR(DA10/DA$7,"")</f>
        <v>0.22207720444103266</v>
      </c>
      <c r="DB11" s="246">
        <f>IFERROR(DB10/DB$7,"")</f>
        <v>0.2244974671795765</v>
      </c>
      <c r="DC11" s="247">
        <f>IF((ABS((DA11-DB11)*10000))&lt;1000,(DA11-DB11)*10000,"N/A")</f>
        <v>-24.202627385438436</v>
      </c>
      <c r="DD11" s="248">
        <f>IFERROR(DD10/DD$7,"")</f>
        <v>0.22142166044475448</v>
      </c>
      <c r="DE11" s="246">
        <f>IFERROR(DE10/DE$7,"")</f>
        <v>0.2267049942926577</v>
      </c>
      <c r="DF11" s="247">
        <f>(DD11-DE11)*10000</f>
        <v>-52.833338479032207</v>
      </c>
      <c r="DG11" s="248">
        <f>IFERROR(DG10/DG$7,"")</f>
        <v>0.22643050491730934</v>
      </c>
      <c r="DH11" s="246">
        <f>IFERROR(DH10/DH$7,"")</f>
        <v>0.23468209696029307</v>
      </c>
      <c r="DI11" s="247">
        <f>(DG11-DH11)*10000</f>
        <v>-82.515920429837294</v>
      </c>
      <c r="DJ11" s="104"/>
      <c r="DK11" s="248">
        <f>IFERROR(DK10/DK$7,"")</f>
        <v>0.24428410270172951</v>
      </c>
      <c r="DL11" s="246">
        <f>IFERROR(DL10/DL$7,"")</f>
        <v>0.22025693020768339</v>
      </c>
      <c r="DM11" s="247">
        <f>(DK11-DL11)*10000</f>
        <v>240.27172494046124</v>
      </c>
      <c r="DN11" s="248">
        <f>IFERROR(DN10/DN$7,"")</f>
        <v>0.23522945570971185</v>
      </c>
      <c r="DO11" s="246">
        <f>IFERROR(DO10/DO$7,"")</f>
        <v>0.2240238587957406</v>
      </c>
      <c r="DP11" s="247">
        <f>(DN11-DO11)*10000</f>
        <v>112.05596913971245</v>
      </c>
      <c r="DQ11" s="248">
        <f>IFERROR(DQ10/DQ$7,"")</f>
        <v>0.22866658272632415</v>
      </c>
      <c r="DR11" s="246">
        <f>IFERROR(DR10/DR$7,"")</f>
        <v>0.22003329773063268</v>
      </c>
      <c r="DS11" s="247">
        <f>(DQ11-DR11)*10000</f>
        <v>86.332849956914643</v>
      </c>
      <c r="DT11" s="248">
        <f>IFERROR(DT10/DT$7,"")</f>
        <v>0.24213567557964591</v>
      </c>
      <c r="DU11" s="246">
        <f>IFERROR(DU10/DU$7,"")</f>
        <v>0.2389103001916556</v>
      </c>
      <c r="DV11" s="247">
        <f>(DT11-DU11)*10000</f>
        <v>32.253753879903094</v>
      </c>
      <c r="DW11" s="248">
        <f>IFERROR(DW10/DW$7,"")</f>
        <v>0.23987826954561048</v>
      </c>
      <c r="DX11" s="246">
        <f>IFERROR(DX10/DX$7,"")</f>
        <v>0.22207720444103266</v>
      </c>
      <c r="DY11" s="247">
        <f>(DW11-DX11)*10000</f>
        <v>178.01065104577825</v>
      </c>
      <c r="DZ11" s="248">
        <f>IFERROR(DZ10/DZ$7,"")</f>
        <v>0.23587476214864272</v>
      </c>
      <c r="EA11" s="246">
        <f>IFERROR(EA10/EA$7,"")</f>
        <v>0.22142166044475448</v>
      </c>
      <c r="EB11" s="247">
        <f>(DZ11-EA11)*10000</f>
        <v>144.53101703888248</v>
      </c>
      <c r="EC11" s="248">
        <f>IFERROR(EC10/EC$7,"")</f>
        <v>0.23781900513802728</v>
      </c>
      <c r="ED11" s="246">
        <f>IFERROR(ED10/ED$7,"")</f>
        <v>0.22643050491730934</v>
      </c>
      <c r="EE11" s="247">
        <f>(EC11-ED11)*10000</f>
        <v>113.8850022071794</v>
      </c>
      <c r="EG11" s="248">
        <f>IFERROR(EG10/EG$7,"")</f>
        <v>0.22808009388119288</v>
      </c>
      <c r="EH11" s="246">
        <f>IFERROR(EH10/EH$7,"")</f>
        <v>0.24428410270172951</v>
      </c>
      <c r="EI11" s="247">
        <f>(EG11-EH11)*10000</f>
        <v>-162.04008820536632</v>
      </c>
      <c r="EJ11" s="248">
        <f>IFERROR(EJ10/EJ$7,"")</f>
        <v>0.22244060334027346</v>
      </c>
      <c r="EK11" s="246">
        <f>IFERROR(EK10/EK$7,"")</f>
        <v>0.23522945570971185</v>
      </c>
      <c r="EL11" s="247">
        <f>(EJ11-EK11)*10000</f>
        <v>-127.88852369438386</v>
      </c>
      <c r="EM11" s="248">
        <f>IFERROR(EM10/EM$7,"")</f>
        <v>0.22525104279423216</v>
      </c>
      <c r="EN11" s="246">
        <f>IFERROR(EN10/EN$7,"")</f>
        <v>0.22866658272632415</v>
      </c>
      <c r="EO11" s="247">
        <f>(EM11-EN11)*10000</f>
        <v>-34.15539932091982</v>
      </c>
      <c r="EP11" s="248" t="str">
        <f>IFERROR(EP10/EP$7,"")</f>
        <v/>
      </c>
      <c r="EQ11" s="246">
        <f>IFERROR(EQ10/EQ$7,"")</f>
        <v>0.24213567557964591</v>
      </c>
      <c r="ER11" s="247" t="e">
        <f>(EP11-EQ11)*10000</f>
        <v>#VALUE!</v>
      </c>
      <c r="ES11" s="248">
        <f>IFERROR(ES10/ES$7,"")</f>
        <v>0.22525104279423216</v>
      </c>
      <c r="ET11" s="246">
        <f>IFERROR(ET10/ET$7,"")</f>
        <v>0.23987826954561048</v>
      </c>
      <c r="EU11" s="247">
        <f>(ES11-ET11)*10000</f>
        <v>-146.27226751378313</v>
      </c>
      <c r="EV11" s="248" t="str">
        <f>IFERROR(EV10/EV$7,"")</f>
        <v/>
      </c>
      <c r="EW11" s="246">
        <f>IFERROR(EW10/EW$7,"")</f>
        <v>0.23587476214864272</v>
      </c>
      <c r="EX11" s="247" t="e">
        <f>(EV11-EW11)*10000</f>
        <v>#VALUE!</v>
      </c>
      <c r="EY11" s="248" t="str">
        <f>IFERROR(EY10/EY$7,"")</f>
        <v/>
      </c>
      <c r="EZ11" s="246">
        <f>IFERROR(EZ10/EZ$7,"")</f>
        <v>0.23781900513802728</v>
      </c>
      <c r="FA11" s="247" t="e">
        <f>(EY11-EZ11)*10000</f>
        <v>#VALUE!</v>
      </c>
    </row>
    <row r="12" spans="1:161" hidden="1" outlineLevel="1">
      <c r="A12" s="43" t="s">
        <v>10</v>
      </c>
      <c r="B12" s="43"/>
      <c r="C12" s="54" t="s">
        <v>10</v>
      </c>
      <c r="D12" s="44" t="s">
        <v>11</v>
      </c>
      <c r="E12" s="45">
        <v>-507867</v>
      </c>
      <c r="F12" s="45">
        <v>-464806</v>
      </c>
      <c r="G12" s="236">
        <f t="shared" ref="G12:G14" si="91">IFERROR(IF((ABS((E12/F12)-1))&lt;100%,(E12/F12)-1,"N/A"),"")</f>
        <v>9.2642952113354715E-2</v>
      </c>
      <c r="H12" s="49">
        <v>-486862</v>
      </c>
      <c r="I12" s="45">
        <v>-430520</v>
      </c>
      <c r="J12" s="236">
        <f t="shared" ref="J12:J14" si="92">IFERROR(IF((ABS((H12/I12)-1))&lt;100%,(H12/I12)-1,"N/A"),"")</f>
        <v>0.13086964600947693</v>
      </c>
      <c r="K12" s="45">
        <v>-507999</v>
      </c>
      <c r="L12" s="45">
        <v>-438775</v>
      </c>
      <c r="M12" s="236">
        <f t="shared" ref="M12:M14" si="93">IFERROR(IF((ABS((K12/L12)-1))&lt;100%,(K12/L12)-1,"N/A"),"")</f>
        <v>0.15776650903082445</v>
      </c>
      <c r="N12" s="45">
        <v>-532548</v>
      </c>
      <c r="O12" s="45">
        <v>-463512</v>
      </c>
      <c r="P12" s="236">
        <f t="shared" ref="P12:P14" si="94">IFERROR(IF((ABS((N12/O12)-1))&lt;100%,(N12/O12)-1,"N/A"),"")</f>
        <v>0.14894112773779322</v>
      </c>
      <c r="Q12" s="45">
        <v>-994729</v>
      </c>
      <c r="R12" s="45">
        <v>-893993</v>
      </c>
      <c r="S12" s="236">
        <f t="shared" ref="S12:S14" si="95">IFERROR(IF((ABS((Q12/R12)-1))&lt;100%,(Q12/R12)-1,"N/A"),"")</f>
        <v>0.11268097177494685</v>
      </c>
      <c r="T12" s="45">
        <v>-1502729</v>
      </c>
      <c r="U12" s="45">
        <v>-1332795</v>
      </c>
      <c r="V12" s="236">
        <f t="shared" ref="V12:V14" si="96">IFERROR(IF((ABS((T12/U12)-1))&lt;100%,(T12/U12)-1,"N/A"),"")</f>
        <v>0.12750197892399062</v>
      </c>
      <c r="W12" s="45">
        <v>-2035277</v>
      </c>
      <c r="X12" s="45">
        <v>-1801056</v>
      </c>
      <c r="Y12" s="236">
        <f t="shared" ref="Y12:Y14" si="97">IFERROR(IF((ABS((W12/X12)-1))&lt;100%,(W12/X12)-1,"N/A"),"")</f>
        <v>0.13004648384059125</v>
      </c>
      <c r="Z12" s="237"/>
      <c r="AA12" s="45">
        <v>-529875</v>
      </c>
      <c r="AB12" s="45">
        <f t="shared" si="13"/>
        <v>-507867</v>
      </c>
      <c r="AC12" s="236">
        <f t="shared" ref="AC12:AC14" si="98">IFERROR(IF((ABS((AA12/AB12)-1))&lt;100%,(AA12/AB12)-1,"N/A"),"")</f>
        <v>4.3334180011695977E-2</v>
      </c>
      <c r="AD12" s="45">
        <v>-520161</v>
      </c>
      <c r="AE12" s="45">
        <f t="shared" si="15"/>
        <v>-486862</v>
      </c>
      <c r="AF12" s="236">
        <f t="shared" ref="AF12:AF14" si="99">IFERROR(IF((ABS((AD12/AE12)-1))&lt;100%,(AD12/AE12)-1,"N/A"),"")</f>
        <v>6.83951509873435E-2</v>
      </c>
      <c r="AG12" s="45">
        <v>-521174</v>
      </c>
      <c r="AH12" s="45">
        <f t="shared" si="17"/>
        <v>-507999</v>
      </c>
      <c r="AI12" s="236">
        <f t="shared" ref="AI12:AI14" si="100">IFERROR(IF((ABS((AG12/AH12)-1))&lt;100%,(AG12/AH12)-1,"N/A"),"")</f>
        <v>2.593509042340636E-2</v>
      </c>
      <c r="AJ12" s="45">
        <v>-533723</v>
      </c>
      <c r="AK12" s="45">
        <f t="shared" si="19"/>
        <v>-532548</v>
      </c>
      <c r="AL12" s="236">
        <f t="shared" ref="AL12:AL14" si="101">IFERROR(IF((ABS((AJ12/AK12)-1))&lt;100%,(AJ12/AK12)-1,"N/A"),"")</f>
        <v>2.2063738855464532E-3</v>
      </c>
      <c r="AM12" s="45">
        <v>-1050036</v>
      </c>
      <c r="AN12" s="45">
        <f t="shared" si="21"/>
        <v>-994729</v>
      </c>
      <c r="AO12" s="236">
        <f t="shared" ref="AO12:AO14" si="102">IFERROR(IF((ABS((AM12/AN12)-1))&lt;100%,(AM12/AN12)-1,"N/A"),"")</f>
        <v>5.5600067958207822E-2</v>
      </c>
      <c r="AP12" s="45">
        <v>-1571210</v>
      </c>
      <c r="AQ12" s="45">
        <f t="shared" si="23"/>
        <v>-1502729</v>
      </c>
      <c r="AR12" s="236">
        <f t="shared" ref="AR12:AR14" si="103">IFERROR(IF((ABS((AP12/AQ12)-1))&lt;100%,(AP12/AQ12)-1,"N/A"),"")</f>
        <v>4.5571090995116137E-2</v>
      </c>
      <c r="AS12" s="45">
        <v>-2104933</v>
      </c>
      <c r="AT12" s="45">
        <f t="shared" si="25"/>
        <v>-2035277</v>
      </c>
      <c r="AU12" s="236">
        <f t="shared" ref="AU12:AU14" si="104">IFERROR(IF((ABS((AS12/AT12)-1))&lt;100%,(AS12/AT12)-1,"N/A"),"")</f>
        <v>3.422433408327219E-2</v>
      </c>
      <c r="AV12" s="237"/>
      <c r="AW12" s="45">
        <f t="shared" si="27"/>
        <v>-491811</v>
      </c>
      <c r="AX12" s="45">
        <f t="shared" si="28"/>
        <v>-529875</v>
      </c>
      <c r="AY12" s="236">
        <f t="shared" ref="AY12:AY14" si="105">IFERROR(IF((ABS((AW12/AX12)-1))&lt;100%,(AW12/AX12)-1,"N/A"),"")</f>
        <v>-7.1835810332625649E-2</v>
      </c>
      <c r="AZ12" s="45">
        <f t="shared" si="30"/>
        <v>-360791</v>
      </c>
      <c r="BA12" s="45">
        <f t="shared" si="31"/>
        <v>-520161</v>
      </c>
      <c r="BB12" s="236">
        <f t="shared" ref="BB12:BB14" si="106">IFERROR(IF((ABS((AZ12/BA12)-1))&lt;100%,(AZ12/BA12)-1,"N/A"),"")</f>
        <v>-0.30638590744019645</v>
      </c>
      <c r="BC12" s="45">
        <f t="shared" si="33"/>
        <v>-439567</v>
      </c>
      <c r="BD12" s="45">
        <f t="shared" si="34"/>
        <v>-521174</v>
      </c>
      <c r="BE12" s="236">
        <f t="shared" ref="BE12:BE14" si="107">IFERROR(IF((ABS((BC12/BD12)-1))&lt;100%,(BC12/BD12)-1,"N/A"),"")</f>
        <v>-0.1565830221768546</v>
      </c>
      <c r="BF12" s="45">
        <f t="shared" si="36"/>
        <v>-454405</v>
      </c>
      <c r="BG12" s="45">
        <f t="shared" si="37"/>
        <v>-533723</v>
      </c>
      <c r="BH12" s="236">
        <f t="shared" ref="BH12:BH14" si="108">IFERROR(IF((ABS((BF12/BG12)-1))&lt;100%,(BF12/BG12)-1,"N/A"),"")</f>
        <v>-0.14861266986807764</v>
      </c>
      <c r="BI12" s="45">
        <f t="shared" si="39"/>
        <v>-852602</v>
      </c>
      <c r="BJ12" s="45">
        <f t="shared" si="40"/>
        <v>-1050036</v>
      </c>
      <c r="BK12" s="236">
        <f t="shared" ref="BK12:BK14" si="109">IFERROR(IF((ABS((BI12/BJ12)-1))&lt;100%,(BI12/BJ12)-1,"N/A"),"")</f>
        <v>-0.18802593434891757</v>
      </c>
      <c r="BL12" s="45">
        <f t="shared" si="42"/>
        <v>-1292169</v>
      </c>
      <c r="BM12" s="45">
        <f t="shared" si="43"/>
        <v>-1571210</v>
      </c>
      <c r="BN12" s="236">
        <f t="shared" ref="BN12:BN14" si="110">IFERROR(IF((ABS((BL12/BM12)-1))&lt;100%,(BL12/BM12)-1,"N/A"),"")</f>
        <v>-0.17759624747805836</v>
      </c>
      <c r="BO12" s="45">
        <f t="shared" si="45"/>
        <v>-1746574</v>
      </c>
      <c r="BP12" s="45">
        <f t="shared" si="0"/>
        <v>-2104933</v>
      </c>
      <c r="BQ12" s="236">
        <f t="shared" ref="BQ12:BQ14" si="111">IFERROR(IF((ABS((BO12/BP12)-1))&lt;100%,(BO12/BP12)-1,"N/A"),"")</f>
        <v>-0.17024722402090708</v>
      </c>
      <c r="BR12" s="239"/>
      <c r="BS12" s="49">
        <f t="shared" si="47"/>
        <v>-500727</v>
      </c>
      <c r="BT12" s="45">
        <v>-491811</v>
      </c>
      <c r="BU12" s="236">
        <f t="shared" ref="BU12:BU14" si="112">IFERROR(IF((ABS((BS12/BT12)-1))&lt;100%,(BS12/BT12)-1,"N/A"),"")</f>
        <v>1.8128915376028676E-2</v>
      </c>
      <c r="BV12" s="49">
        <f t="shared" si="49"/>
        <v>-373508</v>
      </c>
      <c r="BW12" s="45">
        <v>-360791</v>
      </c>
      <c r="BX12" s="236">
        <f t="shared" ref="BX12:BX14" si="113">IFERROR(IF((ABS((BV12/BW12)-1))&lt;100%,(BV12/BW12)-1,"N/A"),"")</f>
        <v>3.524755329262641E-2</v>
      </c>
      <c r="BY12" s="49">
        <f t="shared" si="51"/>
        <v>-457312</v>
      </c>
      <c r="BZ12" s="45">
        <v>-439567</v>
      </c>
      <c r="CA12" s="236">
        <f t="shared" ref="CA12:CA14" si="114">IFERROR(IF((ABS((BY12/BZ12)-1))&lt;100%,(BY12/BZ12)-1,"N/A"),"")</f>
        <v>4.0369272488607999E-2</v>
      </c>
      <c r="CB12" s="49">
        <f t="shared" si="53"/>
        <v>-474885</v>
      </c>
      <c r="CC12" s="45">
        <v>-454405</v>
      </c>
      <c r="CD12" s="236">
        <f t="shared" ref="CD12:CD14" si="115">IFERROR(IF((ABS((CB12/CC12)-1))&lt;100%,(CB12/CC12)-1,"N/A"),"")</f>
        <v>4.5069926607321564E-2</v>
      </c>
      <c r="CE12" s="49">
        <f t="shared" si="55"/>
        <v>-874235</v>
      </c>
      <c r="CF12" s="45">
        <v>-852602</v>
      </c>
      <c r="CG12" s="236">
        <f t="shared" ref="CG12:CG14" si="116">IFERROR(IF((ABS((CE12/CF12)-1))&lt;100%,(CE12/CF12)-1,"N/A"),"")</f>
        <v>2.5372917257993732E-2</v>
      </c>
      <c r="CH12" s="49">
        <f t="shared" si="57"/>
        <v>-1331547</v>
      </c>
      <c r="CI12" s="45">
        <v>-1292169</v>
      </c>
      <c r="CJ12" s="236">
        <f t="shared" ref="CJ12:CJ14" si="117">IFERROR(IF((ABS((CH12/CI12)-1))&lt;100%,(CH12/CI12)-1,"N/A"),"")</f>
        <v>3.0474341978487418E-2</v>
      </c>
      <c r="CK12" s="49">
        <f t="shared" si="59"/>
        <v>-1806432</v>
      </c>
      <c r="CL12" s="45">
        <v>-1746574</v>
      </c>
      <c r="CM12" s="236">
        <f t="shared" ref="CM12:CM14" si="118">IFERROR(IF((ABS((CK12/CL12)-1))&lt;100%,(CK12/CL12)-1,"N/A"),"")</f>
        <v>3.4271665557829234E-2</v>
      </c>
      <c r="CN12" s="239"/>
      <c r="CO12" s="49">
        <v>-509284</v>
      </c>
      <c r="CP12" s="45">
        <v>-500727</v>
      </c>
      <c r="CQ12" s="236">
        <f t="shared" ref="CQ12:CQ14" si="119">IFERROR(IF((ABS((CO12/CP12)-1))&lt;100%,(CO12/CP12)-1,"N/A"),"")</f>
        <v>1.7089152372450567E-2</v>
      </c>
      <c r="CR12" s="49">
        <v>-412141</v>
      </c>
      <c r="CS12" s="45">
        <v>-373508</v>
      </c>
      <c r="CT12" s="236">
        <f>IFERROR(IF((ABS((CR12/CS12)-1))&lt;1000%,(CR12/CS12)-1,"N/A"),"")</f>
        <v>0.1034328581984858</v>
      </c>
      <c r="CU12" s="49">
        <v>-449421</v>
      </c>
      <c r="CV12" s="45">
        <v>-457312</v>
      </c>
      <c r="CW12" s="236">
        <f>IF(AND(CU12&lt;0,CV12&lt;0),((CU12-CV12)/CV12),((CU12-CV12)/ABS(CV12)))</f>
        <v>-1.7255178084108879E-2</v>
      </c>
      <c r="CX12" s="49">
        <v>-479997</v>
      </c>
      <c r="CY12" s="45">
        <v>-474885</v>
      </c>
      <c r="CZ12" s="236">
        <f>IF(AND(CX12&lt;0,CY12&lt;0),((CX12-CY12)/CY12),((CX12-CY12)/ABS(CY12)))</f>
        <v>1.076471145645788E-2</v>
      </c>
      <c r="DA12" s="49">
        <v>-921425</v>
      </c>
      <c r="DB12" s="45">
        <v>-874235</v>
      </c>
      <c r="DC12" s="236">
        <f>IFERROR(IF((ABS((DA12/DB12)-1))&lt;1000%,(DA12/DB12)-1,"N/A"),"")</f>
        <v>5.3978621308915731E-2</v>
      </c>
      <c r="DD12" s="49">
        <v>-1370846</v>
      </c>
      <c r="DE12" s="45">
        <v>-1331547</v>
      </c>
      <c r="DF12" s="236">
        <f>IF(AND(DD12&lt;0,DE12&lt;0),((DD12-DE12)/DE12),((DD12-DE12)/ABS(DE12)))</f>
        <v>2.9513791101628408E-2</v>
      </c>
      <c r="DG12" s="49">
        <v>-1850843</v>
      </c>
      <c r="DH12" s="45">
        <v>-1806432</v>
      </c>
      <c r="DI12" s="236">
        <f>IF(AND(DG12&lt;0,DH12&lt;0),((DG12-DH12)/DH12),((DG12-DH12)/ABS(DH12)))</f>
        <v>2.4584927636357196E-2</v>
      </c>
      <c r="DJ12" s="104"/>
      <c r="DK12" s="49">
        <v>-499300</v>
      </c>
      <c r="DL12" s="45">
        <v>-509284</v>
      </c>
      <c r="DM12" s="236">
        <f>IF(AND(DK12&lt;0,DL12&lt;0),((DK12-DL12)/DL12),((DK12-DL12)/ABS(DL12)))</f>
        <v>-1.9603993056919126E-2</v>
      </c>
      <c r="DN12" s="49">
        <v>-434032</v>
      </c>
      <c r="DO12" s="45">
        <v>-412141</v>
      </c>
      <c r="DP12" s="236">
        <f>IF(AND(DN12&lt;0,DO12&lt;0),((DN12-DO12)/DO12),((DN12-DO12)/ABS(DO12)))</f>
        <v>5.3115317330719343E-2</v>
      </c>
      <c r="DQ12" s="49">
        <v>-474775</v>
      </c>
      <c r="DR12" s="45">
        <v>-449421</v>
      </c>
      <c r="DS12" s="236">
        <f>IF(AND(DQ12&lt;0,DR12&lt;0),((DQ12-DR12)/DR12),((DQ12-DR12)/ABS(DR12)))</f>
        <v>5.6414809276825073E-2</v>
      </c>
      <c r="DT12" s="49">
        <v>-546480</v>
      </c>
      <c r="DU12" s="45">
        <v>-479997</v>
      </c>
      <c r="DV12" s="236">
        <f>IF(AND(DT12&lt;0,DU12&lt;0),((DT12-DU12)/DU12),((DT12-DU12)/ABS(DU12)))</f>
        <v>0.13850711566947294</v>
      </c>
      <c r="DW12" s="49">
        <v>-933332</v>
      </c>
      <c r="DX12" s="45">
        <v>-921425</v>
      </c>
      <c r="DY12" s="236">
        <f>IF(AND(DW12&lt;0,DX12&lt;0),((DW12-DX12)/DX12),((DW12-DX12)/ABS(DX12)))</f>
        <v>1.2922375668122744E-2</v>
      </c>
      <c r="DZ12" s="49">
        <v>-1408107</v>
      </c>
      <c r="EA12" s="45">
        <v>-1370846</v>
      </c>
      <c r="EB12" s="236">
        <f>IF(AND(DZ12&lt;0,EA12&lt;0),((DZ12-EA12)/EA12),((DZ12-EA12)/ABS(EA12)))</f>
        <v>2.7181025439764934E-2</v>
      </c>
      <c r="EC12" s="49">
        <v>-1954587</v>
      </c>
      <c r="ED12" s="45">
        <v>-1850843</v>
      </c>
      <c r="EE12" s="236">
        <f>IF(AND(EC12&lt;0,ED12&lt;0),((EC12-ED12)/ED12),((EC12-ED12)/ABS(ED12)))</f>
        <v>5.6052296169907444E-2</v>
      </c>
      <c r="EG12" s="49">
        <v>-564531</v>
      </c>
      <c r="EH12" s="45">
        <v>-499300</v>
      </c>
      <c r="EI12" s="236">
        <f>IF(AND(EG12&lt;0,EH12&lt;0),((EG12-EH12)/EH12),((EG12-EH12)/ABS(EH12)))</f>
        <v>0.13064490286400962</v>
      </c>
      <c r="EJ12" s="49">
        <v>-522872</v>
      </c>
      <c r="EK12" s="45">
        <v>-434032</v>
      </c>
      <c r="EL12" s="236">
        <f>IF(AND(EJ12&lt;0,EK12&lt;0),((EJ12-EK12)/EK12),((EJ12-EK12)/ABS(EK12)))</f>
        <v>0.2046853688207321</v>
      </c>
      <c r="EM12" s="49">
        <v>1087403</v>
      </c>
      <c r="EN12" s="45">
        <v>-474775</v>
      </c>
      <c r="EO12" s="236">
        <f>IF(AND(EM12&lt;0,EN12&lt;0),((EM12-EN12)/EN12),((EM12-EN12)/ABS(EN12)))</f>
        <v>3.2903543783897637</v>
      </c>
      <c r="EP12" s="49">
        <v>0</v>
      </c>
      <c r="EQ12" s="45">
        <v>-546480</v>
      </c>
      <c r="ER12" s="236">
        <f>IF(AND(EP12&lt;0,EQ12&lt;0),((EP12-EQ12)/EQ12),((EP12-EQ12)/ABS(EQ12)))</f>
        <v>1</v>
      </c>
      <c r="ES12" s="49">
        <v>-1087403</v>
      </c>
      <c r="ET12" s="45">
        <v>-933332</v>
      </c>
      <c r="EU12" s="236">
        <f>IF(AND(ES12&lt;0,ET12&lt;0),((ES12-ET12)/ET12),((ES12-ET12)/ABS(ET12)))</f>
        <v>0.1650763072518675</v>
      </c>
      <c r="EV12" s="49">
        <v>0</v>
      </c>
      <c r="EW12" s="45">
        <v>-1408107</v>
      </c>
      <c r="EX12" s="236">
        <f>IF(AND(EV12&lt;0,EW12&lt;0),((EV12-EW12)/EW12),((EV12-EW12)/ABS(EW12)))</f>
        <v>1</v>
      </c>
      <c r="EY12" s="49">
        <v>0</v>
      </c>
      <c r="EZ12" s="45">
        <v>-1954587</v>
      </c>
      <c r="FA12" s="236">
        <f>IF(AND(EY12&lt;0,EZ12&lt;0),((EY12-EZ12)/EZ12),((EY12-EZ12)/ABS(EZ12)))</f>
        <v>1</v>
      </c>
    </row>
    <row r="13" spans="1:161" hidden="1" outlineLevel="1">
      <c r="A13" s="43" t="s">
        <v>157</v>
      </c>
      <c r="B13" s="43"/>
      <c r="C13" s="54" t="s">
        <v>201</v>
      </c>
      <c r="D13" s="44" t="s">
        <v>99</v>
      </c>
      <c r="E13" s="45">
        <v>-59744</v>
      </c>
      <c r="F13" s="45">
        <v>-51235</v>
      </c>
      <c r="G13" s="236">
        <f t="shared" si="91"/>
        <v>0.1660778764516444</v>
      </c>
      <c r="H13" s="49">
        <v>-63781</v>
      </c>
      <c r="I13" s="45">
        <v>-51487</v>
      </c>
      <c r="J13" s="236">
        <f t="shared" si="92"/>
        <v>0.23877872084215435</v>
      </c>
      <c r="K13" s="45">
        <v>-57392</v>
      </c>
      <c r="L13" s="45">
        <v>-51962</v>
      </c>
      <c r="M13" s="236">
        <f t="shared" si="93"/>
        <v>0.10449944189984994</v>
      </c>
      <c r="N13" s="45">
        <v>-58004</v>
      </c>
      <c r="O13" s="45">
        <v>-56559</v>
      </c>
      <c r="P13" s="236">
        <f t="shared" si="94"/>
        <v>2.5548542230237503E-2</v>
      </c>
      <c r="Q13" s="45">
        <v>-123525</v>
      </c>
      <c r="R13" s="45">
        <v>-102722</v>
      </c>
      <c r="S13" s="236">
        <f t="shared" si="95"/>
        <v>0.20251747434824097</v>
      </c>
      <c r="T13" s="45">
        <v>-180917</v>
      </c>
      <c r="U13" s="45">
        <v>-154686</v>
      </c>
      <c r="V13" s="236">
        <f t="shared" si="96"/>
        <v>0.16957578578539745</v>
      </c>
      <c r="W13" s="45">
        <v>-238921</v>
      </c>
      <c r="X13" s="45">
        <v>-211244</v>
      </c>
      <c r="Y13" s="236">
        <f t="shared" si="97"/>
        <v>0.13101910586809562</v>
      </c>
      <c r="Z13" s="237"/>
      <c r="AA13" s="45">
        <v>-61249</v>
      </c>
      <c r="AB13" s="45">
        <f t="shared" si="13"/>
        <v>-59744</v>
      </c>
      <c r="AC13" s="236">
        <f t="shared" si="98"/>
        <v>2.5190814140332085E-2</v>
      </c>
      <c r="AD13" s="45">
        <v>-61021</v>
      </c>
      <c r="AE13" s="45">
        <f t="shared" si="15"/>
        <v>-63781</v>
      </c>
      <c r="AF13" s="236">
        <f t="shared" si="99"/>
        <v>-4.3273075053699372E-2</v>
      </c>
      <c r="AG13" s="45">
        <v>-61971</v>
      </c>
      <c r="AH13" s="45">
        <f t="shared" si="17"/>
        <v>-57392</v>
      </c>
      <c r="AI13" s="236">
        <f t="shared" si="100"/>
        <v>7.9784638974073063E-2</v>
      </c>
      <c r="AJ13" s="45">
        <v>-68619</v>
      </c>
      <c r="AK13" s="45">
        <f t="shared" si="19"/>
        <v>-58004</v>
      </c>
      <c r="AL13" s="236">
        <f t="shared" si="101"/>
        <v>0.18300462037100895</v>
      </c>
      <c r="AM13" s="45">
        <v>-122270</v>
      </c>
      <c r="AN13" s="45">
        <f t="shared" si="21"/>
        <v>-123525</v>
      </c>
      <c r="AO13" s="236">
        <f t="shared" si="102"/>
        <v>-1.0159886662618911E-2</v>
      </c>
      <c r="AP13" s="45">
        <v>-184241</v>
      </c>
      <c r="AQ13" s="45">
        <f t="shared" si="23"/>
        <v>-180917</v>
      </c>
      <c r="AR13" s="236">
        <f t="shared" si="103"/>
        <v>1.8373066102135294E-2</v>
      </c>
      <c r="AS13" s="45">
        <v>-252860</v>
      </c>
      <c r="AT13" s="45">
        <f t="shared" si="25"/>
        <v>-238921</v>
      </c>
      <c r="AU13" s="236">
        <f t="shared" si="104"/>
        <v>5.8341460147915081E-2</v>
      </c>
      <c r="AV13" s="237"/>
      <c r="AW13" s="45">
        <f t="shared" si="27"/>
        <v>-94017</v>
      </c>
      <c r="AX13" s="45">
        <f t="shared" si="28"/>
        <v>-61249</v>
      </c>
      <c r="AY13" s="236">
        <f t="shared" si="105"/>
        <v>0.53499648973860792</v>
      </c>
      <c r="AZ13" s="45">
        <f t="shared" si="30"/>
        <v>-92757</v>
      </c>
      <c r="BA13" s="45">
        <f t="shared" si="31"/>
        <v>-61021</v>
      </c>
      <c r="BB13" s="236">
        <f t="shared" si="106"/>
        <v>0.52008325002867872</v>
      </c>
      <c r="BC13" s="45">
        <f t="shared" si="33"/>
        <v>-94869</v>
      </c>
      <c r="BD13" s="45">
        <f t="shared" si="34"/>
        <v>-61971</v>
      </c>
      <c r="BE13" s="236">
        <f t="shared" si="107"/>
        <v>0.53086120927530622</v>
      </c>
      <c r="BF13" s="45">
        <f t="shared" si="36"/>
        <v>-98960</v>
      </c>
      <c r="BG13" s="45">
        <f t="shared" si="37"/>
        <v>-68619</v>
      </c>
      <c r="BH13" s="236">
        <f t="shared" si="108"/>
        <v>0.4421661638904677</v>
      </c>
      <c r="BI13" s="45">
        <f t="shared" si="39"/>
        <v>-186774</v>
      </c>
      <c r="BJ13" s="45">
        <f t="shared" si="40"/>
        <v>-122270</v>
      </c>
      <c r="BK13" s="236">
        <f t="shared" si="109"/>
        <v>0.5275537744336305</v>
      </c>
      <c r="BL13" s="45">
        <f t="shared" si="42"/>
        <v>-281643</v>
      </c>
      <c r="BM13" s="45">
        <f t="shared" si="43"/>
        <v>-184241</v>
      </c>
      <c r="BN13" s="236">
        <f t="shared" si="110"/>
        <v>0.528666257781927</v>
      </c>
      <c r="BO13" s="45">
        <f t="shared" si="45"/>
        <v>-380603</v>
      </c>
      <c r="BP13" s="45">
        <f t="shared" si="0"/>
        <v>-252860</v>
      </c>
      <c r="BQ13" s="236">
        <f t="shared" si="111"/>
        <v>0.50519259669382266</v>
      </c>
      <c r="BR13" s="239"/>
      <c r="BS13" s="49">
        <f t="shared" si="47"/>
        <v>-98234</v>
      </c>
      <c r="BT13" s="45">
        <v>-94017</v>
      </c>
      <c r="BU13" s="236">
        <f t="shared" si="112"/>
        <v>4.4853590308135738E-2</v>
      </c>
      <c r="BV13" s="49">
        <f t="shared" si="49"/>
        <v>-96023</v>
      </c>
      <c r="BW13" s="45">
        <v>-92757</v>
      </c>
      <c r="BX13" s="236">
        <f t="shared" si="113"/>
        <v>3.5210280625721069E-2</v>
      </c>
      <c r="BY13" s="49">
        <f t="shared" si="51"/>
        <v>-98523</v>
      </c>
      <c r="BZ13" s="45">
        <v>-94869</v>
      </c>
      <c r="CA13" s="236">
        <f t="shared" si="114"/>
        <v>3.8516269803623882E-2</v>
      </c>
      <c r="CB13" s="49">
        <f t="shared" si="53"/>
        <v>-97903</v>
      </c>
      <c r="CC13" s="45">
        <v>-98960</v>
      </c>
      <c r="CD13" s="236">
        <f t="shared" si="115"/>
        <v>-1.0681083265966063E-2</v>
      </c>
      <c r="CE13" s="49">
        <f t="shared" si="55"/>
        <v>-194257</v>
      </c>
      <c r="CF13" s="45">
        <v>-186774</v>
      </c>
      <c r="CG13" s="236">
        <f t="shared" si="116"/>
        <v>4.0064462933813161E-2</v>
      </c>
      <c r="CH13" s="49">
        <f t="shared" si="57"/>
        <v>-292780</v>
      </c>
      <c r="CI13" s="45">
        <v>-281643</v>
      </c>
      <c r="CJ13" s="236">
        <f t="shared" si="117"/>
        <v>3.9542967515613814E-2</v>
      </c>
      <c r="CK13" s="49">
        <f t="shared" si="59"/>
        <v>-390683</v>
      </c>
      <c r="CL13" s="45">
        <v>-380603</v>
      </c>
      <c r="CM13" s="236">
        <f t="shared" si="118"/>
        <v>2.648428940391967E-2</v>
      </c>
      <c r="CN13" s="239"/>
      <c r="CO13" s="49">
        <v>-94364</v>
      </c>
      <c r="CP13" s="45">
        <v>-98234</v>
      </c>
      <c r="CQ13" s="236">
        <f t="shared" si="119"/>
        <v>-3.9395728566484101E-2</v>
      </c>
      <c r="CR13" s="49">
        <v>-93667</v>
      </c>
      <c r="CS13" s="45">
        <v>-96023</v>
      </c>
      <c r="CT13" s="236">
        <f>IFERROR(IF((ABS((CR13/CS13)-1))&lt;1000%,(CR13/CS13)-1,"N/A"),"")</f>
        <v>-2.4535788300719674E-2</v>
      </c>
      <c r="CU13" s="49">
        <v>-90541</v>
      </c>
      <c r="CV13" s="45">
        <v>-98523</v>
      </c>
      <c r="CW13" s="236">
        <f>IF(AND(CU13&lt;0,CV13&lt;0),((CU13-CV13)/CV13),((CU13-CV13)/ABS(CV13)))</f>
        <v>-8.1016615409599785E-2</v>
      </c>
      <c r="CX13" s="49">
        <v>-100348</v>
      </c>
      <c r="CY13" s="45">
        <v>-97903</v>
      </c>
      <c r="CZ13" s="236">
        <f>IF(AND(CX13&lt;0,CY13&lt;0),((CX13-CY13)/CY13),((CX13-CY13)/ABS(CY13)))</f>
        <v>2.4973698456635648E-2</v>
      </c>
      <c r="DA13" s="49">
        <v>-188031</v>
      </c>
      <c r="DB13" s="45">
        <v>-194257</v>
      </c>
      <c r="DC13" s="236">
        <f>IFERROR(IF((ABS((DA13/DB13)-1))&lt;1000%,(DA13/DB13)-1,"N/A"),"")</f>
        <v>-3.2050325084810316E-2</v>
      </c>
      <c r="DD13" s="49">
        <v>-278572</v>
      </c>
      <c r="DE13" s="45">
        <v>-292780</v>
      </c>
      <c r="DF13" s="236">
        <f>IF(AND(DD13&lt;0,DE13&lt;0),((DD13-DE13)/DE13),((DD13-DE13)/ABS(DE13)))</f>
        <v>-4.8527904911537675E-2</v>
      </c>
      <c r="DG13" s="49">
        <v>-378920</v>
      </c>
      <c r="DH13" s="45">
        <v>-390683</v>
      </c>
      <c r="DI13" s="236">
        <f>IF(AND(DG13&lt;0,DH13&lt;0),((DG13-DH13)/DH13),((DG13-DH13)/ABS(DH13)))</f>
        <v>-3.0108809443973757E-2</v>
      </c>
      <c r="DJ13" s="104"/>
      <c r="DK13" s="49">
        <v>-98393</v>
      </c>
      <c r="DL13" s="45">
        <v>-94364</v>
      </c>
      <c r="DM13" s="236">
        <f t="shared" ref="DM13" si="120">IF(AND(DK13&lt;0,DL13&lt;0),((DK13-DL13)/DL13),((DK13-DL13)/ABS(DL13)))</f>
        <v>4.2696367258700352E-2</v>
      </c>
      <c r="DN13" s="49">
        <v>-96390</v>
      </c>
      <c r="DO13" s="45">
        <v>-93667</v>
      </c>
      <c r="DP13" s="236">
        <f t="shared" ref="DP13" si="121">IF(AND(DN13&lt;0,DO13&lt;0),((DN13-DO13)/DO13),((DN13-DO13)/ABS(DO13)))</f>
        <v>2.9071070921455795E-2</v>
      </c>
      <c r="DQ13" s="49">
        <v>-96479</v>
      </c>
      <c r="DR13" s="45">
        <v>-90541</v>
      </c>
      <c r="DS13" s="236">
        <f t="shared" ref="DS13" si="122">IF(AND(DQ13&lt;0,DR13&lt;0),((DQ13-DR13)/DR13),((DQ13-DR13)/ABS(DR13)))</f>
        <v>6.5583547784981391E-2</v>
      </c>
      <c r="DT13" s="49">
        <v>-99006</v>
      </c>
      <c r="DU13" s="45">
        <v>-100348</v>
      </c>
      <c r="DV13" s="236">
        <f t="shared" ref="DV13" si="123">IF(AND(DT13&lt;0,DU13&lt;0),((DT13-DU13)/DU13),((DT13-DU13)/ABS(DU13)))</f>
        <v>-1.3373460357954319E-2</v>
      </c>
      <c r="DW13" s="49">
        <v>-194783</v>
      </c>
      <c r="DX13" s="45">
        <v>-188031</v>
      </c>
      <c r="DY13" s="236">
        <f t="shared" ref="DY13" si="124">IF(AND(DW13&lt;0,DX13&lt;0),((DW13-DX13)/DX13),((DW13-DX13)/ABS(DX13)))</f>
        <v>3.590897245666938E-2</v>
      </c>
      <c r="DZ13" s="49">
        <v>-291262</v>
      </c>
      <c r="EA13" s="45">
        <v>-278572</v>
      </c>
      <c r="EB13" s="236">
        <f t="shared" ref="EB13" si="125">IF(AND(DZ13&lt;0,EA13&lt;0),((DZ13-EA13)/EA13),((DZ13-EA13)/ABS(EA13)))</f>
        <v>4.5553752710250854E-2</v>
      </c>
      <c r="EC13" s="49">
        <v>-390268</v>
      </c>
      <c r="ED13" s="45">
        <v>-378920</v>
      </c>
      <c r="EE13" s="236">
        <f t="shared" ref="EE13" si="126">IF(AND(EC13&lt;0,ED13&lt;0),((EC13-ED13)/ED13),((EC13-ED13)/ABS(ED13)))</f>
        <v>2.9948274042014146E-2</v>
      </c>
      <c r="EG13" s="49">
        <v>-100301</v>
      </c>
      <c r="EH13" s="45">
        <v>-98393</v>
      </c>
      <c r="EI13" s="236">
        <f t="shared" ref="EI13" si="127">IF(AND(EG13&lt;0,EH13&lt;0),((EG13-EH13)/EH13),((EG13-EH13)/ABS(EH13)))</f>
        <v>1.939162338784263E-2</v>
      </c>
      <c r="EJ13" s="49">
        <v>-102859</v>
      </c>
      <c r="EK13" s="45">
        <v>-96390</v>
      </c>
      <c r="EL13" s="236">
        <f t="shared" ref="EL13" si="128">IF(AND(EJ13&lt;0,EK13&lt;0),((EJ13-EK13)/EK13),((EJ13-EK13)/ABS(EK13)))</f>
        <v>6.7112771034339658E-2</v>
      </c>
      <c r="EM13" s="49">
        <v>203160</v>
      </c>
      <c r="EN13" s="45">
        <v>-96479</v>
      </c>
      <c r="EO13" s="236">
        <f t="shared" ref="EO13" si="129">IF(AND(EM13&lt;0,EN13&lt;0),((EM13-EN13)/EN13),((EM13-EN13)/ABS(EN13)))</f>
        <v>3.1057432187315372</v>
      </c>
      <c r="EP13" s="49">
        <v>0</v>
      </c>
      <c r="EQ13" s="45">
        <v>-99006</v>
      </c>
      <c r="ER13" s="236">
        <f t="shared" ref="ER13" si="130">IF(AND(EP13&lt;0,EQ13&lt;0),((EP13-EQ13)/EQ13),((EP13-EQ13)/ABS(EQ13)))</f>
        <v>1</v>
      </c>
      <c r="ES13" s="49">
        <v>-203160</v>
      </c>
      <c r="ET13" s="45">
        <v>-194783</v>
      </c>
      <c r="EU13" s="236">
        <f t="shared" ref="EU13" si="131">IF(AND(ES13&lt;0,ET13&lt;0),((ES13-ET13)/ET13),((ES13-ET13)/ABS(ET13)))</f>
        <v>4.3006833245201069E-2</v>
      </c>
      <c r="EV13" s="49">
        <v>0</v>
      </c>
      <c r="EW13" s="45">
        <v>-291262</v>
      </c>
      <c r="EX13" s="236">
        <f t="shared" ref="EX13" si="132">IF(AND(EV13&lt;0,EW13&lt;0),((EV13-EW13)/EW13),((EV13-EW13)/ABS(EW13)))</f>
        <v>1</v>
      </c>
      <c r="EY13" s="49">
        <v>0</v>
      </c>
      <c r="EZ13" s="45">
        <v>-390268</v>
      </c>
      <c r="FA13" s="236">
        <f t="shared" ref="FA13" si="133">IF(AND(EY13&lt;0,EZ13&lt;0),((EY13-EZ13)/EZ13),((EY13-EZ13)/ABS(EZ13)))</f>
        <v>1</v>
      </c>
    </row>
    <row r="14" spans="1:161" s="37" customFormat="1" collapsed="1">
      <c r="A14" s="68"/>
      <c r="B14" s="68"/>
      <c r="C14" s="69" t="s">
        <v>311</v>
      </c>
      <c r="D14" s="70" t="s">
        <v>312</v>
      </c>
      <c r="E14" s="71">
        <f>+E12+E13</f>
        <v>-567611</v>
      </c>
      <c r="F14" s="71">
        <f>+F12+F13</f>
        <v>-516041</v>
      </c>
      <c r="G14" s="76">
        <f t="shared" si="91"/>
        <v>9.9933919979226404E-2</v>
      </c>
      <c r="H14" s="71">
        <f>+H12+H13</f>
        <v>-550643</v>
      </c>
      <c r="I14" s="71">
        <f>+I12+I13</f>
        <v>-482007</v>
      </c>
      <c r="J14" s="76">
        <f t="shared" si="92"/>
        <v>0.14239627225330742</v>
      </c>
      <c r="K14" s="71">
        <f t="shared" ref="K14" si="134">+K12+K13</f>
        <v>-565391</v>
      </c>
      <c r="L14" s="71">
        <f>+L12+L13</f>
        <v>-490737</v>
      </c>
      <c r="M14" s="76">
        <f t="shared" si="93"/>
        <v>0.1521262916796573</v>
      </c>
      <c r="N14" s="71">
        <f t="shared" ref="N14" si="135">+N12+N13</f>
        <v>-590552</v>
      </c>
      <c r="O14" s="71">
        <f>+O12+O13</f>
        <v>-520071</v>
      </c>
      <c r="P14" s="76">
        <f t="shared" si="94"/>
        <v>0.13552188066629367</v>
      </c>
      <c r="Q14" s="71">
        <f t="shared" ref="Q14" si="136">+Q12+Q13</f>
        <v>-1118254</v>
      </c>
      <c r="R14" s="71">
        <f>+R12+R13</f>
        <v>-996715</v>
      </c>
      <c r="S14" s="76">
        <f t="shared" si="95"/>
        <v>0.12193957149235235</v>
      </c>
      <c r="T14" s="71">
        <f t="shared" ref="T14" si="137">+T12+T13</f>
        <v>-1683646</v>
      </c>
      <c r="U14" s="71">
        <f>+U12+U13</f>
        <v>-1487481</v>
      </c>
      <c r="V14" s="76">
        <f t="shared" si="96"/>
        <v>0.13187731473544861</v>
      </c>
      <c r="W14" s="71">
        <f t="shared" ref="W14" si="138">+W12+W13</f>
        <v>-2274198</v>
      </c>
      <c r="X14" s="71">
        <f>+X12+X13</f>
        <v>-2012300</v>
      </c>
      <c r="Y14" s="76">
        <f t="shared" si="97"/>
        <v>0.13014858619490144</v>
      </c>
      <c r="Z14" s="252"/>
      <c r="AA14" s="71">
        <f t="shared" ref="AA14" si="139">+AA12+AA13</f>
        <v>-591124</v>
      </c>
      <c r="AB14" s="71">
        <f t="shared" si="13"/>
        <v>-567611</v>
      </c>
      <c r="AC14" s="76">
        <f t="shared" si="98"/>
        <v>4.142449670637105E-2</v>
      </c>
      <c r="AD14" s="71">
        <f t="shared" ref="AD14" si="140">+AD12+AD13</f>
        <v>-581182</v>
      </c>
      <c r="AE14" s="71">
        <f t="shared" si="15"/>
        <v>-550643</v>
      </c>
      <c r="AF14" s="76">
        <f t="shared" si="99"/>
        <v>5.546061604342567E-2</v>
      </c>
      <c r="AG14" s="71">
        <f t="shared" ref="AG14" si="141">+AG12+AG13</f>
        <v>-583145</v>
      </c>
      <c r="AH14" s="71">
        <f t="shared" si="17"/>
        <v>-565391</v>
      </c>
      <c r="AI14" s="76">
        <f t="shared" si="100"/>
        <v>3.1401278053594828E-2</v>
      </c>
      <c r="AJ14" s="71">
        <f t="shared" ref="AJ14" si="142">+AJ12+AJ13</f>
        <v>-602342</v>
      </c>
      <c r="AK14" s="71">
        <f t="shared" si="19"/>
        <v>-590552</v>
      </c>
      <c r="AL14" s="76">
        <f t="shared" si="101"/>
        <v>1.9964372316070289E-2</v>
      </c>
      <c r="AM14" s="71">
        <f t="shared" ref="AM14" si="143">+AM12+AM13</f>
        <v>-1172306</v>
      </c>
      <c r="AN14" s="71">
        <f t="shared" si="21"/>
        <v>-1118254</v>
      </c>
      <c r="AO14" s="76">
        <f t="shared" si="102"/>
        <v>4.8336066761218932E-2</v>
      </c>
      <c r="AP14" s="71">
        <f t="shared" ref="AP14" si="144">+AP12+AP13</f>
        <v>-1755451</v>
      </c>
      <c r="AQ14" s="71">
        <f t="shared" si="23"/>
        <v>-1683646</v>
      </c>
      <c r="AR14" s="76">
        <f t="shared" si="103"/>
        <v>4.2648513998785997E-2</v>
      </c>
      <c r="AS14" s="71">
        <f t="shared" ref="AS14" si="145">+AS12+AS13</f>
        <v>-2357793</v>
      </c>
      <c r="AT14" s="71">
        <f t="shared" si="25"/>
        <v>-2274198</v>
      </c>
      <c r="AU14" s="76">
        <f t="shared" si="104"/>
        <v>3.6758013154527536E-2</v>
      </c>
      <c r="AV14" s="252"/>
      <c r="AW14" s="71">
        <f t="shared" si="27"/>
        <v>-585828</v>
      </c>
      <c r="AX14" s="71">
        <f t="shared" si="28"/>
        <v>-591124</v>
      </c>
      <c r="AY14" s="76">
        <f t="shared" si="105"/>
        <v>-8.9592031451946053E-3</v>
      </c>
      <c r="AZ14" s="71">
        <f t="shared" si="30"/>
        <v>-453548</v>
      </c>
      <c r="BA14" s="71">
        <f t="shared" si="31"/>
        <v>-581182</v>
      </c>
      <c r="BB14" s="76">
        <f t="shared" si="106"/>
        <v>-0.21961106847768852</v>
      </c>
      <c r="BC14" s="71">
        <f t="shared" si="33"/>
        <v>-534436</v>
      </c>
      <c r="BD14" s="71">
        <f t="shared" si="34"/>
        <v>-583145</v>
      </c>
      <c r="BE14" s="76">
        <f t="shared" si="107"/>
        <v>-8.3528110504248465E-2</v>
      </c>
      <c r="BF14" s="71">
        <f t="shared" si="36"/>
        <v>-553365</v>
      </c>
      <c r="BG14" s="71">
        <f t="shared" si="37"/>
        <v>-602342</v>
      </c>
      <c r="BH14" s="76">
        <f t="shared" si="108"/>
        <v>-8.1310949593420334E-2</v>
      </c>
      <c r="BI14" s="71">
        <f t="shared" si="39"/>
        <v>-1039376</v>
      </c>
      <c r="BJ14" s="71">
        <f t="shared" si="40"/>
        <v>-1172306</v>
      </c>
      <c r="BK14" s="76">
        <f t="shared" si="109"/>
        <v>-0.11339189597255328</v>
      </c>
      <c r="BL14" s="71">
        <f t="shared" si="42"/>
        <v>-1573812</v>
      </c>
      <c r="BM14" s="71">
        <f t="shared" si="43"/>
        <v>-1755451</v>
      </c>
      <c r="BN14" s="76">
        <f t="shared" si="110"/>
        <v>-0.10347141560772699</v>
      </c>
      <c r="BO14" s="71">
        <f t="shared" si="45"/>
        <v>-2127177</v>
      </c>
      <c r="BP14" s="71">
        <f t="shared" si="0"/>
        <v>-2357793</v>
      </c>
      <c r="BQ14" s="76">
        <f t="shared" si="111"/>
        <v>-9.7810113101531759E-2</v>
      </c>
      <c r="BR14" s="253"/>
      <c r="BS14" s="75">
        <f t="shared" si="47"/>
        <v>-598961</v>
      </c>
      <c r="BT14" s="71">
        <f>+BT12+BT13</f>
        <v>-585828</v>
      </c>
      <c r="BU14" s="76">
        <f t="shared" si="112"/>
        <v>2.2417842779792085E-2</v>
      </c>
      <c r="BV14" s="75">
        <f t="shared" si="49"/>
        <v>-469531</v>
      </c>
      <c r="BW14" s="71">
        <f>+BW12+BW13</f>
        <v>-453548</v>
      </c>
      <c r="BX14" s="76">
        <f t="shared" si="113"/>
        <v>3.5239930503496941E-2</v>
      </c>
      <c r="BY14" s="75">
        <f t="shared" si="51"/>
        <v>-555835</v>
      </c>
      <c r="BZ14" s="71">
        <f>+BZ12+BZ13</f>
        <v>-534436</v>
      </c>
      <c r="CA14" s="76">
        <f t="shared" si="114"/>
        <v>4.0040341593754913E-2</v>
      </c>
      <c r="CB14" s="75">
        <f t="shared" si="53"/>
        <v>-572788</v>
      </c>
      <c r="CC14" s="71">
        <f>+CC12+CC13</f>
        <v>-553365</v>
      </c>
      <c r="CD14" s="76">
        <f t="shared" si="115"/>
        <v>3.5099798505507263E-2</v>
      </c>
      <c r="CE14" s="75">
        <f t="shared" si="55"/>
        <v>-1068492</v>
      </c>
      <c r="CF14" s="71">
        <f>+CF12+CF13</f>
        <v>-1039376</v>
      </c>
      <c r="CG14" s="76">
        <f t="shared" si="116"/>
        <v>2.8012961623127719E-2</v>
      </c>
      <c r="CH14" s="75">
        <f t="shared" si="57"/>
        <v>-1624327</v>
      </c>
      <c r="CI14" s="71">
        <f>+CI12+CI13</f>
        <v>-1573812</v>
      </c>
      <c r="CJ14" s="76">
        <f t="shared" si="117"/>
        <v>3.2097226352321595E-2</v>
      </c>
      <c r="CK14" s="75">
        <f t="shared" si="59"/>
        <v>-2197115</v>
      </c>
      <c r="CL14" s="71">
        <f>+CL12+CL13</f>
        <v>-2127177</v>
      </c>
      <c r="CM14" s="76">
        <f t="shared" si="118"/>
        <v>3.2878317131108448E-2</v>
      </c>
      <c r="CN14" s="253"/>
      <c r="CO14" s="75">
        <f>+CO12+CO13</f>
        <v>-603648</v>
      </c>
      <c r="CP14" s="71">
        <f>+CP12+CP13</f>
        <v>-598961</v>
      </c>
      <c r="CQ14" s="76">
        <f t="shared" si="119"/>
        <v>7.8252173346846643E-3</v>
      </c>
      <c r="CR14" s="75">
        <f>+CR12+CR13</f>
        <v>-505808</v>
      </c>
      <c r="CS14" s="71">
        <f>+CS12+CS13</f>
        <v>-469531</v>
      </c>
      <c r="CT14" s="76">
        <f>IFERROR(IF((ABS((CR14/CS14)-1))&lt;1000%,(CR14/CS14)-1,"N/A"),"")</f>
        <v>7.7262204199509688E-2</v>
      </c>
      <c r="CU14" s="75">
        <f>+CU12+CU13</f>
        <v>-539962</v>
      </c>
      <c r="CV14" s="71">
        <f>+CV12+CV13</f>
        <v>-555835</v>
      </c>
      <c r="CW14" s="76">
        <f>IF(AND(CU14&lt;0,CV14&lt;0),((CU14-CV14)/CV14),((CU14-CV14)/ABS(CV14)))</f>
        <v>-2.8557035810987074E-2</v>
      </c>
      <c r="CX14" s="75">
        <f>+CX12+CX13</f>
        <v>-580345</v>
      </c>
      <c r="CY14" s="71">
        <f>+CY12+CY13</f>
        <v>-572788</v>
      </c>
      <c r="CZ14" s="76">
        <f>IF(AND(CX14&lt;0,CY14&lt;0),((CX14-CY14)/CY14),((CX14-CY14)/ABS(CY14)))</f>
        <v>1.3193362989448103E-2</v>
      </c>
      <c r="DA14" s="75">
        <f>+DA12+DA13</f>
        <v>-1109456</v>
      </c>
      <c r="DB14" s="71">
        <f>+DB12+DB13</f>
        <v>-1068492</v>
      </c>
      <c r="DC14" s="76">
        <f>IFERROR(IF((ABS((DA14/DB14)-1))&lt;1000%,(DA14/DB14)-1,"N/A"),"")</f>
        <v>3.8338143851334383E-2</v>
      </c>
      <c r="DD14" s="75">
        <f>+DD12+DD13</f>
        <v>-1649418</v>
      </c>
      <c r="DE14" s="71">
        <f>+DE12+DE13</f>
        <v>-1624327</v>
      </c>
      <c r="DF14" s="76">
        <f>IF(AND(DD14&lt;0,DE14&lt;0),((DD14-DE14)/DE14),((DD14-DE14)/ABS(DE14)))</f>
        <v>1.5447012824388193E-2</v>
      </c>
      <c r="DG14" s="75">
        <f>+DG12+DG13</f>
        <v>-2229763</v>
      </c>
      <c r="DH14" s="71">
        <f>+DH12+DH13</f>
        <v>-2197115</v>
      </c>
      <c r="DI14" s="76">
        <f>IF(AND(DG14&lt;0,DH14&lt;0),((DG14-DH14)/DH14),((DG14-DH14)/ABS(DH14)))</f>
        <v>1.4859486189844409E-2</v>
      </c>
      <c r="DJ14" s="104"/>
      <c r="DK14" s="75">
        <f>+DK12+DK13</f>
        <v>-597693</v>
      </c>
      <c r="DL14" s="71">
        <f>+DL12+DL13</f>
        <v>-603648</v>
      </c>
      <c r="DM14" s="76">
        <f>IF(AND(DK14&lt;0,DL14&lt;0),((DK14-DL14)/DL14),((DK14-DL14)/ABS(DL14)))</f>
        <v>-9.8650206743002549E-3</v>
      </c>
      <c r="DN14" s="75">
        <f>+DN12+DN13</f>
        <v>-530422</v>
      </c>
      <c r="DO14" s="71">
        <f>+DO12+DO13</f>
        <v>-505808</v>
      </c>
      <c r="DP14" s="76">
        <f>IF(AND(DN14&lt;0,DO14&lt;0),((DN14-DO14)/DO14),((DN14-DO14)/ABS(DO14)))</f>
        <v>4.8662733685509128E-2</v>
      </c>
      <c r="DQ14" s="75">
        <f>+DQ12+DQ13</f>
        <v>-571254</v>
      </c>
      <c r="DR14" s="71">
        <f>+DR12+DR13</f>
        <v>-539962</v>
      </c>
      <c r="DS14" s="76">
        <f>IF(AND(DQ14&lt;0,DR14&lt;0),((DQ14-DR14)/DR14),((DQ14-DR14)/ABS(DR14)))</f>
        <v>5.7952226267774402E-2</v>
      </c>
      <c r="DT14" s="75">
        <f>+DT12+DT13</f>
        <v>-645486</v>
      </c>
      <c r="DU14" s="71">
        <f>+DU12+DU13</f>
        <v>-580345</v>
      </c>
      <c r="DV14" s="76">
        <f>IF(AND(DT14&lt;0,DU14&lt;0),((DT14-DU14)/DU14),((DT14-DU14)/ABS(DU14)))</f>
        <v>0.11224530236324945</v>
      </c>
      <c r="DW14" s="75">
        <f>+DW12+DW13</f>
        <v>-1128115</v>
      </c>
      <c r="DX14" s="71">
        <f>+DX12+DX13</f>
        <v>-1109456</v>
      </c>
      <c r="DY14" s="76">
        <f>IF(AND(DW14&lt;0,DX14&lt;0),((DW14-DX14)/DX14),((DW14-DX14)/ABS(DX14)))</f>
        <v>1.6818152319695419E-2</v>
      </c>
      <c r="DZ14" s="75">
        <f>+DZ12+DZ13</f>
        <v>-1699369</v>
      </c>
      <c r="EA14" s="71">
        <f>+EA12+EA13</f>
        <v>-1649418</v>
      </c>
      <c r="EB14" s="76">
        <f>IF(AND(DZ14&lt;0,EA14&lt;0),((DZ14-EA14)/EA14),((DZ14-EA14)/ABS(EA14)))</f>
        <v>3.0284015331468433E-2</v>
      </c>
      <c r="EC14" s="75">
        <f>+EC12+EC13</f>
        <v>-2344855</v>
      </c>
      <c r="ED14" s="71">
        <f>+ED12+ED13</f>
        <v>-2229763</v>
      </c>
      <c r="EE14" s="76">
        <f>IF(AND(EC14&lt;0,ED14&lt;0),((EC14-ED14)/ED14),((EC14-ED14)/ABS(ED14)))</f>
        <v>5.1616248004832797E-2</v>
      </c>
      <c r="EG14" s="75">
        <f>+EG12+EG13</f>
        <v>-664832</v>
      </c>
      <c r="EH14" s="71">
        <f>+EH12+EH13</f>
        <v>-597693</v>
      </c>
      <c r="EI14" s="76">
        <f>IF(AND(EG14&lt;0,EH14&lt;0),((EG14-EH14)/EH14),((EG14-EH14)/ABS(EH14)))</f>
        <v>0.11233024311812251</v>
      </c>
      <c r="EJ14" s="75">
        <f>+EJ12+EJ13</f>
        <v>-625731</v>
      </c>
      <c r="EK14" s="71">
        <f>+EK12+EK13</f>
        <v>-530422</v>
      </c>
      <c r="EL14" s="76">
        <f>IF(AND(EJ14&lt;0,EK14&lt;0),((EJ14-EK14)/EK14),((EJ14-EK14)/ABS(EK14)))</f>
        <v>0.17968523175886369</v>
      </c>
      <c r="EM14" s="75">
        <f>+EM12+EM13</f>
        <v>1290563</v>
      </c>
      <c r="EN14" s="71">
        <f>+EN12+EN13</f>
        <v>-571254</v>
      </c>
      <c r="EO14" s="76">
        <f>IF(AND(EM14&lt;0,EN14&lt;0),((EM14-EN14)/EN14),((EM14-EN14)/ABS(EN14)))</f>
        <v>3.2591754280932825</v>
      </c>
      <c r="EP14" s="75">
        <f>+EP12+EP13</f>
        <v>0</v>
      </c>
      <c r="EQ14" s="71">
        <f>+EQ12+EQ13</f>
        <v>-645486</v>
      </c>
      <c r="ER14" s="76">
        <f>IF(AND(EP14&lt;0,EQ14&lt;0),((EP14-EQ14)/EQ14),((EP14-EQ14)/ABS(EQ14)))</f>
        <v>1</v>
      </c>
      <c r="ES14" s="75">
        <f>+ES12+ES13</f>
        <v>-1290563</v>
      </c>
      <c r="ET14" s="71">
        <f>+ET12+ET13</f>
        <v>-1128115</v>
      </c>
      <c r="EU14" s="76">
        <f>IF(AND(ES14&lt;0,ET14&lt;0),((ES14-ET14)/ET14),((ES14-ET14)/ABS(ET14)))</f>
        <v>0.1439995035967078</v>
      </c>
      <c r="EV14" s="75">
        <f>+EV12+EV13</f>
        <v>0</v>
      </c>
      <c r="EW14" s="71">
        <f>+EW12+EW13</f>
        <v>-1699369</v>
      </c>
      <c r="EX14" s="76">
        <f>IF(AND(EV14&lt;0,EW14&lt;0),((EV14-EW14)/EW14),((EV14-EW14)/ABS(EW14)))</f>
        <v>1</v>
      </c>
      <c r="EY14" s="75">
        <f>+EY12+EY13</f>
        <v>0</v>
      </c>
      <c r="EZ14" s="71">
        <f>+EZ12+EZ13</f>
        <v>-2344855</v>
      </c>
      <c r="FA14" s="76">
        <f>IF(AND(EY14&lt;0,EZ14&lt;0),((EY14-EZ14)/EZ14),((EY14-EZ14)/ABS(EZ14)))</f>
        <v>1</v>
      </c>
    </row>
    <row r="15" spans="1:161" s="66" customFormat="1">
      <c r="A15" s="58" t="s">
        <v>9</v>
      </c>
      <c r="B15" s="58"/>
      <c r="C15" s="59" t="s">
        <v>607</v>
      </c>
      <c r="D15" s="60" t="s">
        <v>606</v>
      </c>
      <c r="E15" s="246">
        <f>IFERROR(-E14/E$7,"")</f>
        <v>0.20595725997971673</v>
      </c>
      <c r="F15" s="246">
        <f>IFERROR(-F14/F$7,"")</f>
        <v>0.20172200616141403</v>
      </c>
      <c r="G15" s="247">
        <f>IF((ABS((E15-F15)*10000))&lt;100,(E15-F15)*10000,"N/A")</f>
        <v>42.352538183026979</v>
      </c>
      <c r="H15" s="246">
        <f>IFERROR(-H14/H$7,"")</f>
        <v>0.20427891205674548</v>
      </c>
      <c r="I15" s="246">
        <f>IFERROR(-I14/I$7,"")</f>
        <v>0.19226944456078837</v>
      </c>
      <c r="J15" s="247" t="str">
        <f>IF((ABS((H15-I15)*10000))&lt;100,(H15-I15)*10000,"N/A")</f>
        <v>N/A</v>
      </c>
      <c r="K15" s="246">
        <f>IFERROR(-K14/K$7,"")</f>
        <v>0.20399503245787981</v>
      </c>
      <c r="L15" s="246">
        <f>IFERROR(-L14/L$7,"")</f>
        <v>0.19642750642333962</v>
      </c>
      <c r="M15" s="247">
        <f>IF((ABS((K15-L15)*10000))&lt;100,(K15-L15)*10000,"N/A")</f>
        <v>75.675260345401952</v>
      </c>
      <c r="N15" s="246">
        <f>IFERROR(-N14/N$7,"")</f>
        <v>0.18427971853400527</v>
      </c>
      <c r="O15" s="246">
        <f>IFERROR(-O14/O$7,"")</f>
        <v>0.17041423026700592</v>
      </c>
      <c r="P15" s="247" t="str">
        <f>IF((ABS((N15-O15)*10000))&lt;100,(N15-O15)*10000,"N/A")</f>
        <v>N/A</v>
      </c>
      <c r="Q15" s="246">
        <f>IFERROR(-Q14/Q$7,"")</f>
        <v>0.20512738672404526</v>
      </c>
      <c r="R15" s="246">
        <f>IFERROR(-R14/R$7,"")</f>
        <v>0.19683216947968327</v>
      </c>
      <c r="S15" s="247">
        <f>IF((ABS((Q15-R15)*10000))&lt;100,(Q15-R15)*10000,"N/A")</f>
        <v>82.952172443619958</v>
      </c>
      <c r="T15" s="246">
        <f>IFERROR(-T14/T$7,"")</f>
        <v>0.20474584895091902</v>
      </c>
      <c r="U15" s="246">
        <f>IFERROR(-U14/U$7,"")</f>
        <v>0.19670231465049617</v>
      </c>
      <c r="V15" s="247">
        <f>IF((ABS((T15-U15)*10000))&lt;100,(T15-U15)*10000,"N/A")</f>
        <v>80.435343004228443</v>
      </c>
      <c r="W15" s="246">
        <f>IFERROR(-W14/W$7,"")</f>
        <v>0.19900659377277352</v>
      </c>
      <c r="X15" s="246">
        <f>IFERROR(-X14/X$7,"")</f>
        <v>0.18950628823169058</v>
      </c>
      <c r="Y15" s="247">
        <f>IF((ABS((W15-X15)*10000))&lt;100,(W15-X15)*10000,"N/A")</f>
        <v>95.003055410829433</v>
      </c>
      <c r="Z15" s="249"/>
      <c r="AA15" s="246">
        <f>IFERROR(-AA14/AA$7,"")</f>
        <v>0.21924809598307507</v>
      </c>
      <c r="AB15" s="246">
        <f>IFERROR(-AB14/AB$7,"")</f>
        <v>0.20595725997971673</v>
      </c>
      <c r="AC15" s="247" t="str">
        <f>IF((ABS((AA15-AB15)*10000))&lt;100,(AA15-AB15)*10000,"N/A")</f>
        <v>N/A</v>
      </c>
      <c r="AD15" s="246">
        <f>IFERROR(-AD14/AD$7,"")</f>
        <v>0.21987526648217051</v>
      </c>
      <c r="AE15" s="246">
        <f>IFERROR(-AE14/AE$7,"")</f>
        <v>0.20427891205674548</v>
      </c>
      <c r="AF15" s="247" t="str">
        <f>IF((ABS((AD15-AE15)*10000))&lt;100,(AD15-AE15)*10000,"N/A")</f>
        <v>N/A</v>
      </c>
      <c r="AG15" s="246">
        <f>IFERROR(-AG14/AG$7,"")</f>
        <v>0.21624368719877568</v>
      </c>
      <c r="AH15" s="246">
        <f>IFERROR(-AH14/AH$7,"")</f>
        <v>0.20399503245787981</v>
      </c>
      <c r="AI15" s="247" t="str">
        <f>IF((ABS((AG15-AH15)*10000))&lt;100,(AG15-AH15)*10000,"N/A")</f>
        <v>N/A</v>
      </c>
      <c r="AJ15" s="246">
        <f>IFERROR(-AJ14/AJ$7,"")</f>
        <v>0.19588822759044361</v>
      </c>
      <c r="AK15" s="246">
        <f>IFERROR(-AK14/AK$7,"")</f>
        <v>0.18427971853400527</v>
      </c>
      <c r="AL15" s="247" t="str">
        <f>IF((ABS((AJ15-AK15)*10000))&lt;100,(AJ15-AK15)*10000,"N/A")</f>
        <v>N/A</v>
      </c>
      <c r="AM15" s="246">
        <f>IFERROR(-AM14/AM$7,"")</f>
        <v>0.21955857396846112</v>
      </c>
      <c r="AN15" s="246">
        <f>IFERROR(-AN14/AN$7,"")</f>
        <v>0.20512738672404526</v>
      </c>
      <c r="AO15" s="247" t="str">
        <f>IF((ABS((AM15-AN15)*10000))&lt;100,(AM15-AN15)*10000,"N/A")</f>
        <v>N/A</v>
      </c>
      <c r="AP15" s="246">
        <f>IFERROR(-AP14/AP$7,"")</f>
        <v>0.21844618271595106</v>
      </c>
      <c r="AQ15" s="246">
        <f>IFERROR(-AQ14/AQ$7,"")</f>
        <v>0.20474584895091902</v>
      </c>
      <c r="AR15" s="247" t="str">
        <f>IF((ABS((AP15-AQ15)*10000))&lt;100,(AP15-AQ15)*10000,"N/A")</f>
        <v>N/A</v>
      </c>
      <c r="AS15" s="246">
        <f>IFERROR(-AS14/AS$7,"")</f>
        <v>0.21220335834546769</v>
      </c>
      <c r="AT15" s="246">
        <f>IFERROR(-AT14/AT$7,"")</f>
        <v>0.19900659377277352</v>
      </c>
      <c r="AU15" s="247" t="str">
        <f>IF((ABS((AS15-AT15)*10000))&lt;100,(AS15-AT15)*10000,"N/A")</f>
        <v>N/A</v>
      </c>
      <c r="AV15" s="249"/>
      <c r="AW15" s="246">
        <f t="shared" si="27"/>
        <v>0.21746770992723458</v>
      </c>
      <c r="AX15" s="246">
        <f t="shared" si="28"/>
        <v>0.21924809598307507</v>
      </c>
      <c r="AY15" s="247">
        <f>IF((ABS((AW15-AX15)*10000))&lt;100,(AW15-AX15)*10000,"N/A")</f>
        <v>-17.803860558404939</v>
      </c>
      <c r="AZ15" s="246">
        <f t="shared" si="30"/>
        <v>0.16971205512831641</v>
      </c>
      <c r="BA15" s="246">
        <f t="shared" si="31"/>
        <v>0.21987526648217051</v>
      </c>
      <c r="BB15" s="247" t="str">
        <f>IF((ABS((AZ15-BA15)*10000))&lt;100,(AZ15-BA15)*10000,"N/A")</f>
        <v>N/A</v>
      </c>
      <c r="BC15" s="246">
        <f t="shared" si="33"/>
        <v>0.19780519129626956</v>
      </c>
      <c r="BD15" s="246">
        <f t="shared" si="34"/>
        <v>0.21624368719877568</v>
      </c>
      <c r="BE15" s="247" t="str">
        <f>IF((ABS((BC15-BD15)*10000))&lt;100,(BC15-BD15)*10000,"N/A")</f>
        <v>N/A</v>
      </c>
      <c r="BF15" s="246">
        <f t="shared" si="36"/>
        <v>0.17604845170005351</v>
      </c>
      <c r="BG15" s="246">
        <f t="shared" si="37"/>
        <v>0.19588822759044361</v>
      </c>
      <c r="BH15" s="247" t="str">
        <f>IF((ABS((BF15-BG15)*10000))&lt;100,(BF15-BG15)*10000,"N/A")</f>
        <v>N/A</v>
      </c>
      <c r="BI15" s="246">
        <f t="shared" si="39"/>
        <v>0.19368513010224142</v>
      </c>
      <c r="BJ15" s="246">
        <f t="shared" si="40"/>
        <v>0.21955857396846112</v>
      </c>
      <c r="BK15" s="247" t="str">
        <f>IF((ABS((BI15-BJ15)*10000))&lt;100,(BI15-BJ15)*10000,"N/A")</f>
        <v>N/A</v>
      </c>
      <c r="BL15" s="246">
        <f t="shared" si="42"/>
        <v>0.19506484015910466</v>
      </c>
      <c r="BM15" s="246">
        <f t="shared" si="43"/>
        <v>0.21844618271595106</v>
      </c>
      <c r="BN15" s="247" t="str">
        <f>IF((ABS((BL15-BM15)*10000))&lt;100,(BL15-BM15)*10000,"N/A")</f>
        <v>N/A</v>
      </c>
      <c r="BO15" s="246">
        <f t="shared" si="45"/>
        <v>0.18973336251790812</v>
      </c>
      <c r="BP15" s="246">
        <f t="shared" si="0"/>
        <v>0.21220335834546769</v>
      </c>
      <c r="BQ15" s="247" t="str">
        <f>IF((ABS((BO15-BP15)*10000))&lt;100,(BO15-BP15)*10000,"N/A")</f>
        <v>N/A</v>
      </c>
      <c r="BR15" s="250"/>
      <c r="BS15" s="248">
        <f t="shared" si="47"/>
        <v>0.2146139778334831</v>
      </c>
      <c r="BT15" s="246">
        <f>IFERROR(-BT14/BT$7,"")</f>
        <v>0.21746770992723458</v>
      </c>
      <c r="BU15" s="247">
        <f>IF((ABS((BS15-BT15)*10000))&lt;100,(BS15-BT15)*10000,"N/A")</f>
        <v>-28.537320937514764</v>
      </c>
      <c r="BV15" s="248">
        <f t="shared" si="49"/>
        <v>0.16938989391733814</v>
      </c>
      <c r="BW15" s="246">
        <f>IFERROR(-BW14/BW$7,"")</f>
        <v>0.16971205512831641</v>
      </c>
      <c r="BX15" s="247">
        <f>IF((ABS((BV15-BW15)*10000))&lt;100,(BV15-BW15)*10000,"N/A")</f>
        <v>-3.2216121097827788</v>
      </c>
      <c r="BY15" s="248">
        <f t="shared" si="51"/>
        <v>0.19448655877389509</v>
      </c>
      <c r="BZ15" s="246">
        <f>IFERROR(-BZ14/BZ$7,"")</f>
        <v>0.19780519129626956</v>
      </c>
      <c r="CA15" s="247">
        <f>IF((ABS((BY15-BZ15)*10000))&lt;100,(BY15-BZ15)*10000,"N/A")</f>
        <v>-33.186325223744653</v>
      </c>
      <c r="CB15" s="248">
        <f t="shared" si="53"/>
        <v>0.17197241298142701</v>
      </c>
      <c r="CC15" s="246">
        <f>IFERROR(-CC14/CC$7,"")</f>
        <v>0.17604845170005351</v>
      </c>
      <c r="CD15" s="247">
        <f>IF((ABS((CB15-CC15)*10000))&lt;100,(CB15-CC15)*10000,"N/A")</f>
        <v>-40.760387186264957</v>
      </c>
      <c r="CE15" s="248">
        <f t="shared" si="55"/>
        <v>0.19207909151751887</v>
      </c>
      <c r="CF15" s="246">
        <f>IFERROR(-CF14/CF$7,"")</f>
        <v>0.19368513010224142</v>
      </c>
      <c r="CG15" s="247">
        <f>IF((ABS((CE15-CF15)*10000))&lt;100,(CE15-CF15)*10000,"N/A")</f>
        <v>-16.060385847225522</v>
      </c>
      <c r="CH15" s="248">
        <f t="shared" si="57"/>
        <v>0.19289617577189253</v>
      </c>
      <c r="CI15" s="246">
        <f>IFERROR(-CI14/CI$7,"")</f>
        <v>0.19506484015910466</v>
      </c>
      <c r="CJ15" s="247">
        <f>IF((ABS((CH15-CI15)*10000))&lt;100,(CH15-CI15)*10000,"N/A")</f>
        <v>-21.68664387212138</v>
      </c>
      <c r="CK15" s="248">
        <f t="shared" si="59"/>
        <v>0.18696577241797571</v>
      </c>
      <c r="CL15" s="246">
        <f>IFERROR(-CL14/CL$7,"")</f>
        <v>0.18973336251790812</v>
      </c>
      <c r="CM15" s="247">
        <f>IF((ABS((CK15-CL15)*10000))&lt;100,(CK15-CL15)*10000,"N/A")</f>
        <v>-27.675900999324099</v>
      </c>
      <c r="CN15" s="250"/>
      <c r="CO15" s="248">
        <f>IFERROR(-CO14/CO$7,"")</f>
        <v>0.19781568033220953</v>
      </c>
      <c r="CP15" s="246">
        <f>IFERROR(-CP14/CP$7,"")</f>
        <v>0.2146139778334831</v>
      </c>
      <c r="CQ15" s="247">
        <f>IF((ABS((CO15-CP15)*10000))&lt;1000,(CO15-CP15)*10000,"N/A")</f>
        <v>-167.98297501273569</v>
      </c>
      <c r="CR15" s="248">
        <f>IFERROR(-CR14/CR$7,"")</f>
        <v>0.17726160041073016</v>
      </c>
      <c r="CS15" s="246">
        <f>IFERROR(-CS14/CS$7,"")</f>
        <v>0.16938989391733814</v>
      </c>
      <c r="CT15" s="247">
        <f>IF((ABS((CR15-CS15)*10000))&lt;1000,(CR15-CS15)*10000,"N/A")</f>
        <v>78.717064933920284</v>
      </c>
      <c r="CU15" s="248">
        <f>IFERROR(-CU14/CU$7,"")</f>
        <v>0.19366123683638561</v>
      </c>
      <c r="CV15" s="246">
        <f>IFERROR(-CV14/CV$7,"")</f>
        <v>0.19448655877389509</v>
      </c>
      <c r="CW15" s="247">
        <f>(CU15-CV15)*10000</f>
        <v>-8.2532193750947673</v>
      </c>
      <c r="CX15" s="248">
        <f>IFERROR(-CX14/CX$7,"")</f>
        <v>0.16633224144765182</v>
      </c>
      <c r="CY15" s="246">
        <f>IFERROR(-CY14/CY$7,"")</f>
        <v>0.17197241298142701</v>
      </c>
      <c r="CZ15" s="247">
        <f>(CX15-CY15)*10000</f>
        <v>-56.401715337751902</v>
      </c>
      <c r="DA15" s="248">
        <f>IFERROR(-DA14/DA$7,"")</f>
        <v>0.18788343415427849</v>
      </c>
      <c r="DB15" s="246">
        <f>IFERROR(-DB14/DB$7,"")</f>
        <v>0.19207909151751887</v>
      </c>
      <c r="DC15" s="247">
        <f>IF((ABS((DA15-DB15)*10000))&lt;1000,(DA15-DB15)*10000,"N/A")</f>
        <v>-41.956573632403739</v>
      </c>
      <c r="DD15" s="248">
        <f>IFERROR(-DD14/DD$7,"")</f>
        <v>0.18973655388849286</v>
      </c>
      <c r="DE15" s="246">
        <f>IFERROR(-DE14/DE$7,"")</f>
        <v>0.19289617577189253</v>
      </c>
      <c r="DF15" s="247">
        <f>(DD15-DE15)*10000</f>
        <v>-31.596218833996602</v>
      </c>
      <c r="DG15" s="248">
        <f>IFERROR(-DG14/DG$7,"")</f>
        <v>0.18303342759051841</v>
      </c>
      <c r="DH15" s="246">
        <f>IFERROR(-DH14/DH$7,"")</f>
        <v>0.18696577241797571</v>
      </c>
      <c r="DI15" s="247">
        <f>(DG15-DH15)*10000</f>
        <v>-39.323448274573011</v>
      </c>
      <c r="DJ15" s="104"/>
      <c r="DK15" s="248">
        <f>IFERROR(-DK14/DK$7,"")</f>
        <v>0.20151306832778945</v>
      </c>
      <c r="DL15" s="246">
        <f>IFERROR(-DL14/DL$7,"")</f>
        <v>0.19781568033220953</v>
      </c>
      <c r="DM15" s="247">
        <f>(DK15-DL15)*10000</f>
        <v>36.973879955799205</v>
      </c>
      <c r="DN15" s="248">
        <f>IFERROR(-DN14/DN$7,"")</f>
        <v>0.18869512628957666</v>
      </c>
      <c r="DO15" s="246">
        <f>IFERROR(-DO14/DO$7,"")</f>
        <v>0.17726160041073016</v>
      </c>
      <c r="DP15" s="247">
        <f>(DN15-DO15)*10000</f>
        <v>114.33525878846496</v>
      </c>
      <c r="DQ15" s="248">
        <f>IFERROR(-DQ14/DQ$7,"")</f>
        <v>0.17803684316162546</v>
      </c>
      <c r="DR15" s="246">
        <f>IFERROR(-DR14/DR$7,"")</f>
        <v>0.19366123683638561</v>
      </c>
      <c r="DS15" s="247">
        <f>(DQ15-DR15)*10000</f>
        <v>-156.24393674760151</v>
      </c>
      <c r="DT15" s="248">
        <f>IFERROR(-DT14/DT$7,"")</f>
        <v>0.159490745259217</v>
      </c>
      <c r="DU15" s="246">
        <f>IFERROR(-DU14/DU$7,"")</f>
        <v>0.16633224144765182</v>
      </c>
      <c r="DV15" s="247">
        <f>(DT15-DU15)*10000</f>
        <v>-68.414961884348259</v>
      </c>
      <c r="DW15" s="248">
        <f>IFERROR(-DW14/DW$7,"")</f>
        <v>0.19527608149937356</v>
      </c>
      <c r="DX15" s="246">
        <f>IFERROR(-DX14/DX$7,"")</f>
        <v>0.18788343415427849</v>
      </c>
      <c r="DY15" s="247">
        <f>(DW15-DX15)*10000</f>
        <v>73.926473450950652</v>
      </c>
      <c r="DZ15" s="248">
        <f>IFERROR(-DZ14/DZ$7,"")</f>
        <v>0.18912023543305806</v>
      </c>
      <c r="EA15" s="246">
        <f>IFERROR(-EA14/EA$7,"")</f>
        <v>0.18973655388849286</v>
      </c>
      <c r="EB15" s="247">
        <f>(DZ15-EA15)*10000</f>
        <v>-6.1631845543480557</v>
      </c>
      <c r="EC15" s="248">
        <f>IFERROR(-EC14/EC$7,"")</f>
        <v>0.17991919325536762</v>
      </c>
      <c r="ED15" s="246">
        <f>IFERROR(-ED14/ED$7,"")</f>
        <v>0.18303342759051841</v>
      </c>
      <c r="EE15" s="247">
        <f>(EC15-ED15)*10000</f>
        <v>-31.142343351507897</v>
      </c>
      <c r="EG15" s="248">
        <f>IFERROR(-EG14/EG$7,"")</f>
        <v>0.18849728566199539</v>
      </c>
      <c r="EH15" s="246">
        <f>IFERROR(-EH14/EH$7,"")</f>
        <v>0.20151306832778945</v>
      </c>
      <c r="EI15" s="247">
        <f>(EG15-EH15)*10000</f>
        <v>-130.15782665794063</v>
      </c>
      <c r="EJ15" s="248">
        <f>IFERROR(-EJ14/EJ$7,"")</f>
        <v>0.17624398372225075</v>
      </c>
      <c r="EK15" s="246">
        <f>IFERROR(-EK14/EK$7,"")</f>
        <v>0.18869512628957666</v>
      </c>
      <c r="EL15" s="247">
        <f>(EJ15-EK15)*10000</f>
        <v>-124.51142567325907</v>
      </c>
      <c r="EM15" s="248">
        <f>IFERROR(-EM14/EM$7,"")</f>
        <v>0.18235041531617849</v>
      </c>
      <c r="EN15" s="246">
        <f>IFERROR(-EN14/EN$7,"")</f>
        <v>0.17803684316162546</v>
      </c>
      <c r="EO15" s="247">
        <f>(EM15-EN15)*10000</f>
        <v>43.135721545530245</v>
      </c>
      <c r="EP15" s="248" t="str">
        <f>IFERROR(-EP14/EP$7,"")</f>
        <v/>
      </c>
      <c r="EQ15" s="246">
        <f>IFERROR(-EQ14/EQ$7,"")</f>
        <v>0.159490745259217</v>
      </c>
      <c r="ER15" s="247" t="e">
        <f>(EP15-EQ15)*10000</f>
        <v>#VALUE!</v>
      </c>
      <c r="ES15" s="248">
        <f>IFERROR(-ES14/ES$7,"")</f>
        <v>0.18235041531617849</v>
      </c>
      <c r="ET15" s="246">
        <f>IFERROR(-ET14/ET$7,"")</f>
        <v>0.19527608149937356</v>
      </c>
      <c r="EU15" s="247">
        <f>(ES15-ET15)*10000</f>
        <v>-129.25666183195074</v>
      </c>
      <c r="EV15" s="248" t="str">
        <f>IFERROR(-EV14/EV$7,"")</f>
        <v/>
      </c>
      <c r="EW15" s="246">
        <f>IFERROR(-EW14/EW$7,"")</f>
        <v>0.18912023543305806</v>
      </c>
      <c r="EX15" s="247" t="e">
        <f>(EV15-EW15)*10000</f>
        <v>#VALUE!</v>
      </c>
      <c r="EY15" s="248" t="str">
        <f>IFERROR(-EY14/EY$7,"")</f>
        <v/>
      </c>
      <c r="EZ15" s="246">
        <f>IFERROR(-EZ14/EZ$7,"")</f>
        <v>0.17991919325536762</v>
      </c>
      <c r="FA15" s="247" t="e">
        <f>(EY15-EZ15)*10000</f>
        <v>#VALUE!</v>
      </c>
    </row>
    <row r="16" spans="1:161">
      <c r="A16" s="50" t="s">
        <v>12</v>
      </c>
      <c r="B16" s="50"/>
      <c r="C16" s="407" t="s">
        <v>12</v>
      </c>
      <c r="D16" s="398" t="s">
        <v>13</v>
      </c>
      <c r="E16" s="431">
        <f>+E10+E14</f>
        <v>94032</v>
      </c>
      <c r="F16" s="431">
        <f>+F10+F14</f>
        <v>80677</v>
      </c>
      <c r="G16" s="406">
        <f>IFERROR(IF((ABS((E16/F16)-1))&lt;100%,(E16/F16)-1,"N/A"),"")</f>
        <v>0.16553664613210706</v>
      </c>
      <c r="H16" s="431">
        <f>+H10+H14</f>
        <v>127314</v>
      </c>
      <c r="I16" s="431">
        <f>+I10+I14</f>
        <v>126687</v>
      </c>
      <c r="J16" s="406">
        <f>IFERROR(IF((ABS((H16/I16)-1))&lt;100%,(H16/I16)-1,"N/A"),"")</f>
        <v>4.9492055222715159E-3</v>
      </c>
      <c r="K16" s="431">
        <v>114350</v>
      </c>
      <c r="L16" s="431">
        <f>+L10+L14</f>
        <v>132009</v>
      </c>
      <c r="M16" s="406">
        <f>IFERROR(IF((ABS((K16/L16)-1))&lt;100%,(K16/L16)-1,"N/A"),"")</f>
        <v>-0.13377118226787565</v>
      </c>
      <c r="N16" s="431">
        <v>248360</v>
      </c>
      <c r="O16" s="431">
        <f>+O10+O14</f>
        <v>256288</v>
      </c>
      <c r="P16" s="406">
        <f>IFERROR(IF((ABS((N16/O16)-1))&lt;100%,(N16/O16)-1,"N/A"),"")</f>
        <v>-3.093394930702964E-2</v>
      </c>
      <c r="Q16" s="431">
        <f>+Q10+Q14</f>
        <v>221345</v>
      </c>
      <c r="R16" s="431">
        <f>+R10+R14</f>
        <v>207364</v>
      </c>
      <c r="S16" s="406">
        <f>IFERROR(IF((ABS((Q16/R16)-1))&lt;100%,(Q16/R16)-1,"N/A"),"")</f>
        <v>6.7422503423930857E-2</v>
      </c>
      <c r="T16" s="431">
        <f>+T10+T14</f>
        <v>335694</v>
      </c>
      <c r="U16" s="431">
        <f>+U10+U14</f>
        <v>339371</v>
      </c>
      <c r="V16" s="406">
        <f>IFERROR(IF((ABS((T16/U16)-1))&lt;100%,(T16/U16)-1,"N/A"),"")</f>
        <v>-1.0834750170167773E-2</v>
      </c>
      <c r="W16" s="431">
        <v>584054</v>
      </c>
      <c r="X16" s="431">
        <f>+X10+X14</f>
        <v>595659</v>
      </c>
      <c r="Y16" s="406">
        <f>IFERROR(IF((ABS((W16/X16)-1))&lt;100%,(W16/X16)-1,"N/A"),"")</f>
        <v>-1.948262344730789E-2</v>
      </c>
      <c r="Z16" s="432"/>
      <c r="AA16" s="431">
        <f>+AA10+AA14</f>
        <v>88936</v>
      </c>
      <c r="AB16" s="431">
        <f t="shared" si="13"/>
        <v>94032</v>
      </c>
      <c r="AC16" s="406">
        <f>IFERROR(IF((ABS((AA16/AB16)-1))&lt;100%,(AA16/AB16)-1,"N/A"),"")</f>
        <v>-5.4194316828313771E-2</v>
      </c>
      <c r="AD16" s="431">
        <f>+AD10+AD14</f>
        <v>62303</v>
      </c>
      <c r="AE16" s="431">
        <f t="shared" si="15"/>
        <v>127314</v>
      </c>
      <c r="AF16" s="406">
        <f>IFERROR(IF((ABS((AD16/AE16)-1))&lt;100%,(AD16/AE16)-1,"N/A"),"")</f>
        <v>-0.51063512261023924</v>
      </c>
      <c r="AG16" s="431">
        <f>+AG14+AG10</f>
        <v>53134</v>
      </c>
      <c r="AH16" s="431">
        <f t="shared" si="17"/>
        <v>114350</v>
      </c>
      <c r="AI16" s="406">
        <f>IFERROR(IF((ABS((AG16/AH16)-1))&lt;100%,(AG16/AH16)-1,"N/A"),"")</f>
        <v>-0.53533887188456486</v>
      </c>
      <c r="AJ16" s="431">
        <f>+AJ14+AJ10</f>
        <v>175535</v>
      </c>
      <c r="AK16" s="431">
        <f t="shared" si="19"/>
        <v>248360</v>
      </c>
      <c r="AL16" s="406">
        <f>IFERROR(IF((ABS((AJ16/AK16)-1))&lt;100%,(AJ16/AK16)-1,"N/A"),"")</f>
        <v>-0.29322354646480919</v>
      </c>
      <c r="AM16" s="431">
        <f>+AM10+AM14</f>
        <v>151239</v>
      </c>
      <c r="AN16" s="431">
        <f t="shared" si="21"/>
        <v>221345</v>
      </c>
      <c r="AO16" s="406">
        <f>IFERROR(IF((ABS((AM16/AN16)-1))&lt;100%,(AM16/AN16)-1,"N/A"),"")</f>
        <v>-0.31672728094151659</v>
      </c>
      <c r="AP16" s="431">
        <f>+AP10+AP14</f>
        <v>204373</v>
      </c>
      <c r="AQ16" s="431">
        <f t="shared" si="23"/>
        <v>335694</v>
      </c>
      <c r="AR16" s="406">
        <f>IFERROR(IF((ABS((AP16/AQ16)-1))&lt;100%,(AP16/AQ16)-1,"N/A"),"")</f>
        <v>-0.3911925741895893</v>
      </c>
      <c r="AS16" s="431">
        <f>+AS10+AS14</f>
        <v>379908</v>
      </c>
      <c r="AT16" s="431">
        <f t="shared" si="25"/>
        <v>584054</v>
      </c>
      <c r="AU16" s="406">
        <f>IFERROR(IF((ABS((AS16/AT16)-1))&lt;100%,(AS16/AT16)-1,"N/A"),"")</f>
        <v>-0.34953274868419704</v>
      </c>
      <c r="AV16" s="432"/>
      <c r="AW16" s="431">
        <f t="shared" si="27"/>
        <v>70762</v>
      </c>
      <c r="AX16" s="431">
        <f t="shared" si="28"/>
        <v>88936</v>
      </c>
      <c r="AY16" s="406">
        <f>IFERROR(IF((ABS((AW16/AX16)-1))&lt;100%,(AW16/AX16)-1,"N/A"),"")</f>
        <v>-0.2043491949266889</v>
      </c>
      <c r="AZ16" s="431">
        <f t="shared" si="30"/>
        <v>119744</v>
      </c>
      <c r="BA16" s="431">
        <f t="shared" si="31"/>
        <v>62303</v>
      </c>
      <c r="BB16" s="406">
        <f>IFERROR(IF((ABS((AZ16/BA16)-1))&lt;100%,(AZ16/BA16)-1,"N/A"),"")</f>
        <v>0.92196202430059548</v>
      </c>
      <c r="BC16" s="431">
        <f t="shared" si="33"/>
        <v>85886</v>
      </c>
      <c r="BD16" s="431">
        <f t="shared" si="34"/>
        <v>53134</v>
      </c>
      <c r="BE16" s="406">
        <f>IFERROR(IF((ABS((BC16/BD16)-1))&lt;100%,(BC16/BD16)-1,"N/A"),"")</f>
        <v>0.61640380923702343</v>
      </c>
      <c r="BF16" s="431">
        <f t="shared" si="36"/>
        <v>226612</v>
      </c>
      <c r="BG16" s="431">
        <f t="shared" si="37"/>
        <v>175535</v>
      </c>
      <c r="BH16" s="406">
        <f>IFERROR(IF((ABS((BF16/BG16)-1))&lt;100%,(BF16/BG16)-1,"N/A"),"")</f>
        <v>0.29097900703563395</v>
      </c>
      <c r="BI16" s="431">
        <f t="shared" si="39"/>
        <v>190506</v>
      </c>
      <c r="BJ16" s="431">
        <f t="shared" si="40"/>
        <v>151239</v>
      </c>
      <c r="BK16" s="406">
        <f>IFERROR(IF((ABS((BI16/BJ16)-1))&lt;100%,(BI16/BJ16)-1,"N/A"),"")</f>
        <v>0.25963541150100178</v>
      </c>
      <c r="BL16" s="431">
        <f t="shared" si="42"/>
        <v>276392</v>
      </c>
      <c r="BM16" s="431">
        <f t="shared" si="43"/>
        <v>204373</v>
      </c>
      <c r="BN16" s="406">
        <f>IFERROR(IF((ABS((BL16/BM16)-1))&lt;100%,(BL16/BM16)-1,"N/A"),"")</f>
        <v>0.35238999280726913</v>
      </c>
      <c r="BO16" s="431">
        <f t="shared" si="45"/>
        <v>503004</v>
      </c>
      <c r="BP16" s="431">
        <f t="shared" si="0"/>
        <v>379908</v>
      </c>
      <c r="BQ16" s="406">
        <f>IFERROR(IF((ABS((BO16/BP16)-1))&lt;100%,(BO16/BP16)-1,"N/A"),"")</f>
        <v>0.32401528791181033</v>
      </c>
      <c r="BR16" s="433"/>
      <c r="BS16" s="404">
        <f t="shared" si="47"/>
        <v>73280</v>
      </c>
      <c r="BT16" s="431">
        <v>70762</v>
      </c>
      <c r="BU16" s="406">
        <f>IFERROR(IF((ABS((BS16/BT16)-1))&lt;100%,(BS16/BT16)-1,"N/A"),"")</f>
        <v>3.5584070546338387E-2</v>
      </c>
      <c r="BV16" s="404">
        <f t="shared" si="49"/>
        <v>107056</v>
      </c>
      <c r="BW16" s="431">
        <v>119744</v>
      </c>
      <c r="BX16" s="406">
        <f>IFERROR(IF((ABS((BV16/BW16)-1))&lt;100%,(BV16/BW16)-1,"N/A"),"")</f>
        <v>-0.1059593800106895</v>
      </c>
      <c r="BY16" s="404">
        <f t="shared" si="51"/>
        <v>104359</v>
      </c>
      <c r="BZ16" s="431">
        <v>85886</v>
      </c>
      <c r="CA16" s="406">
        <f>IFERROR(IF((ABS((BY16/BZ16)-1))&lt;100%,(BY16/BZ16)-1,"N/A"),"")</f>
        <v>0.2150874414922106</v>
      </c>
      <c r="CB16" s="404">
        <f t="shared" si="53"/>
        <v>276040</v>
      </c>
      <c r="CC16" s="431">
        <v>226612</v>
      </c>
      <c r="CD16" s="406">
        <f>IFERROR(IF((ABS((CB16/CC16)-1))&lt;100%,(CB16/CC16)-1,"N/A"),"")</f>
        <v>0.21811731064550854</v>
      </c>
      <c r="CE16" s="404">
        <f t="shared" si="55"/>
        <v>180336</v>
      </c>
      <c r="CF16" s="431">
        <v>190506</v>
      </c>
      <c r="CG16" s="406">
        <f>IFERROR(IF((ABS((CE16/CF16)-1))&lt;100%,(CE16/CF16)-1,"N/A"),"")</f>
        <v>-5.3384145381247805E-2</v>
      </c>
      <c r="CH16" s="404">
        <f t="shared" si="57"/>
        <v>284695</v>
      </c>
      <c r="CI16" s="431">
        <v>276392</v>
      </c>
      <c r="CJ16" s="406">
        <f>IFERROR(IF((ABS((CH16/CI16)-1))&lt;100%,(CH16/CI16)-1,"N/A"),"")</f>
        <v>3.0040666878925482E-2</v>
      </c>
      <c r="CK16" s="404">
        <f t="shared" si="59"/>
        <v>560735</v>
      </c>
      <c r="CL16" s="431">
        <v>503004</v>
      </c>
      <c r="CM16" s="406">
        <f>IFERROR(IF((ABS((CK16/CL16)-1))&lt;100%,(CK16/CL16)-1,"N/A"),"")</f>
        <v>0.11477244713759727</v>
      </c>
      <c r="CN16" s="433"/>
      <c r="CO16" s="404">
        <v>68481</v>
      </c>
      <c r="CP16" s="431">
        <v>73280</v>
      </c>
      <c r="CQ16" s="406">
        <f>IFERROR(IF((ABS((CO16/CP16)-1))&lt;100%,(CO16/CP16)-1,"N/A"),"")</f>
        <v>-6.5488537117903922E-2</v>
      </c>
      <c r="CR16" s="404">
        <v>133434</v>
      </c>
      <c r="CS16" s="431">
        <v>107056</v>
      </c>
      <c r="CT16" s="406">
        <f>IFERROR(IF((ABS((CR16/CS16)-1))&lt;1000%,(CR16/CS16)-1,"N/A"),"")</f>
        <v>0.24639441040203258</v>
      </c>
      <c r="CU16" s="404">
        <v>73530</v>
      </c>
      <c r="CV16" s="431">
        <v>104359</v>
      </c>
      <c r="CW16" s="406">
        <f>IF(AND(CU16&lt;0,CV16&lt;0),((CU16-CV16)/CV16),((CU16-CV16)/ABS(CV16)))</f>
        <v>-0.29541294952998781</v>
      </c>
      <c r="CX16" s="404">
        <v>253230</v>
      </c>
      <c r="CY16" s="431">
        <v>276040</v>
      </c>
      <c r="CZ16" s="406">
        <f>IF(AND(CX16&lt;0,CY16&lt;0),((CX16-CY16)/CY16),((CX16-CY16)/ABS(CY16)))</f>
        <v>-8.2632951746123756E-2</v>
      </c>
      <c r="DA16" s="404">
        <v>201915</v>
      </c>
      <c r="DB16" s="431">
        <v>180336</v>
      </c>
      <c r="DC16" s="406">
        <f>IFERROR(IF((ABS((DA16/DB16)-1))&lt;1000%,(DA16/DB16)-1,"N/A"),"")</f>
        <v>0.11965996805962198</v>
      </c>
      <c r="DD16" s="404">
        <v>275445</v>
      </c>
      <c r="DE16" s="431">
        <v>284695</v>
      </c>
      <c r="DF16" s="406">
        <f>IF(AND(DD16&lt;0,DE16&lt;0),((DD16-DE16)/DE16),((DD16-DE16)/ABS(DE16)))</f>
        <v>-3.2490911326156065E-2</v>
      </c>
      <c r="DG16" s="404">
        <v>528675</v>
      </c>
      <c r="DH16" s="431">
        <v>560735</v>
      </c>
      <c r="DI16" s="406">
        <f>IF(AND(DG16&lt;0,DH16&lt;0),((DG16-DH16)/DH16),((DG16-DH16)/ABS(DH16)))</f>
        <v>-5.7174957867798512E-2</v>
      </c>
      <c r="DJ16" s="104"/>
      <c r="DK16" s="404">
        <v>126860</v>
      </c>
      <c r="DL16" s="431">
        <v>68481</v>
      </c>
      <c r="DM16" s="406">
        <f t="shared" si="63"/>
        <v>0.85248463077349923</v>
      </c>
      <c r="DN16" s="404">
        <v>130808</v>
      </c>
      <c r="DO16" s="431">
        <v>133434</v>
      </c>
      <c r="DP16" s="406">
        <f t="shared" si="64"/>
        <v>-1.9680141493172654E-2</v>
      </c>
      <c r="DQ16" s="404">
        <v>162452</v>
      </c>
      <c r="DR16" s="431">
        <v>73530</v>
      </c>
      <c r="DS16" s="406">
        <f t="shared" si="65"/>
        <v>1.209329525363797</v>
      </c>
      <c r="DT16" s="404">
        <v>334478</v>
      </c>
      <c r="DU16" s="431">
        <v>253230</v>
      </c>
      <c r="DV16" s="406">
        <f t="shared" si="66"/>
        <v>0.32084666113809579</v>
      </c>
      <c r="DW16" s="404">
        <v>257668</v>
      </c>
      <c r="DX16" s="431">
        <v>201915</v>
      </c>
      <c r="DY16" s="406">
        <f t="shared" si="67"/>
        <v>0.27612114008369859</v>
      </c>
      <c r="DZ16" s="404">
        <v>420120</v>
      </c>
      <c r="EA16" s="431">
        <v>275445</v>
      </c>
      <c r="EB16" s="406">
        <f t="shared" si="68"/>
        <v>0.52524097369710832</v>
      </c>
      <c r="EC16" s="404">
        <v>754598</v>
      </c>
      <c r="ED16" s="431">
        <v>528675</v>
      </c>
      <c r="EE16" s="406">
        <f t="shared" si="69"/>
        <v>0.42733815671253605</v>
      </c>
      <c r="EG16" s="404">
        <v>139609</v>
      </c>
      <c r="EH16" s="431">
        <v>126860</v>
      </c>
      <c r="EI16" s="406">
        <f t="shared" ref="EI16" si="146">(EG16-EH16)/ABS(EH16)</f>
        <v>0.10049661043670187</v>
      </c>
      <c r="EJ16" s="404">
        <v>164015</v>
      </c>
      <c r="EK16" s="431">
        <v>130808</v>
      </c>
      <c r="EL16" s="406">
        <f t="shared" ref="EL16" si="147">(EJ16-EK16)/ABS(EK16)</f>
        <v>0.25386062014555683</v>
      </c>
      <c r="EM16" s="404">
        <v>-303624</v>
      </c>
      <c r="EN16" s="431">
        <v>162452</v>
      </c>
      <c r="EO16" s="406">
        <f t="shared" ref="EO16" si="148">(EM16-EN16)/ABS(EN16)</f>
        <v>-2.8690074606653044</v>
      </c>
      <c r="EP16" s="404">
        <v>0</v>
      </c>
      <c r="EQ16" s="431">
        <v>334478</v>
      </c>
      <c r="ER16" s="406">
        <f t="shared" ref="ER16" si="149">(EP16-EQ16)/ABS(EQ16)</f>
        <v>-1</v>
      </c>
      <c r="ES16" s="404">
        <v>303624</v>
      </c>
      <c r="ET16" s="431">
        <v>257668</v>
      </c>
      <c r="EU16" s="406">
        <f t="shared" ref="EU16" si="150">(ES16-ET16)/ABS(ET16)</f>
        <v>0.17835354021453964</v>
      </c>
      <c r="EV16" s="404">
        <v>0</v>
      </c>
      <c r="EW16" s="431">
        <v>420120</v>
      </c>
      <c r="EX16" s="406">
        <f t="shared" ref="EX16" si="151">(EV16-EW16)/ABS(EW16)</f>
        <v>-1</v>
      </c>
      <c r="EY16" s="404">
        <v>0</v>
      </c>
      <c r="EZ16" s="431">
        <v>754598</v>
      </c>
      <c r="FA16" s="406">
        <f t="shared" ref="FA16" si="152">(EY16-EZ16)/ABS(EZ16)</f>
        <v>-1</v>
      </c>
    </row>
    <row r="17" spans="1:162" s="66" customFormat="1">
      <c r="A17" s="58" t="s">
        <v>14</v>
      </c>
      <c r="B17" s="58"/>
      <c r="C17" s="244" t="s">
        <v>14</v>
      </c>
      <c r="D17" s="245" t="s">
        <v>253</v>
      </c>
      <c r="E17" s="246">
        <f>IFERROR(E16/E$7,"")</f>
        <v>3.4119446364522049E-2</v>
      </c>
      <c r="F17" s="246">
        <f>IFERROR(F16/F$7,"")</f>
        <v>3.1536886199128367E-2</v>
      </c>
      <c r="G17" s="247">
        <f>IF((ABS((E17-F17)*10000))&lt;100,(E17-F17)*10000,"N/A")</f>
        <v>25.825601653936825</v>
      </c>
      <c r="H17" s="248">
        <v>5.1011947491138153E-2</v>
      </c>
      <c r="I17" s="246">
        <f>IFERROR(I16/I$7,"")</f>
        <v>5.0534616972518237E-2</v>
      </c>
      <c r="J17" s="247">
        <f>IF((ABS((H17-I17)*10000))&lt;100,(H17-I17)*10000,"N/A")</f>
        <v>4.7733051861991589</v>
      </c>
      <c r="K17" s="246">
        <f>IFERROR(K16/K$7,"")</f>
        <v>4.1257876339663269E-2</v>
      </c>
      <c r="L17" s="246">
        <f>IFERROR(L16/L$7,"")</f>
        <v>5.2839298229884112E-2</v>
      </c>
      <c r="M17" s="247" t="str">
        <f>IF((ABS((K17-L17)*10000))&lt;100,(K17-L17)*10000,"N/A")</f>
        <v>N/A</v>
      </c>
      <c r="N17" s="246">
        <f>IFERROR(N16/N$7,"")</f>
        <v>7.7499882982540999E-2</v>
      </c>
      <c r="O17" s="246">
        <f>IFERROR(O16/O$7,"")</f>
        <v>8.39791533207397E-2</v>
      </c>
      <c r="P17" s="247">
        <f>IF((ABS((N17-O17)*10000))&lt;100,(N17-O17)*10000,"N/A")</f>
        <v>-64.79270338198701</v>
      </c>
      <c r="Q17" s="246">
        <f>IFERROR(Q16/Q$7,"")</f>
        <v>4.0602511964574955E-2</v>
      </c>
      <c r="R17" s="246">
        <f>IFERROR(R16/R$7,"")</f>
        <v>4.0950428148452706E-2</v>
      </c>
      <c r="S17" s="247">
        <f>IF((ABS((Q17-R17)*10000))&lt;100,(Q17-R17)*10000,"N/A")</f>
        <v>-3.4791618387775003</v>
      </c>
      <c r="T17" s="246">
        <f>IFERROR(T16/T$7,"")</f>
        <v>4.0823280557628981E-2</v>
      </c>
      <c r="U17" s="246">
        <f>IFERROR(U16/U$7,"")</f>
        <v>4.4877925314846738E-2</v>
      </c>
      <c r="V17" s="247">
        <f>IF((ABS((T17-U17)*10000))&lt;100,(T17-U17)*10000,"N/A")</f>
        <v>-40.54644757217757</v>
      </c>
      <c r="W17" s="246">
        <f>IFERROR(W16/W$7,"")</f>
        <v>5.1108389471525108E-2</v>
      </c>
      <c r="X17" s="246">
        <f>IFERROR(X16/X$7,"")</f>
        <v>5.6095575282910391E-2</v>
      </c>
      <c r="Y17" s="247">
        <f>IF((ABS((W17-X17)*10000))&lt;100,(W17-X17)*10000,"N/A")</f>
        <v>-49.871858113852838</v>
      </c>
      <c r="Z17" s="249"/>
      <c r="AA17" s="246">
        <f>IFERROR(AA16/AA$7,"")</f>
        <v>3.2986393149915694E-2</v>
      </c>
      <c r="AB17" s="246">
        <f t="shared" si="13"/>
        <v>3.4119446364522049E-2</v>
      </c>
      <c r="AC17" s="247">
        <f>IF((ABS((AA17-AB17)*10000))&lt;100,(AA17-AB17)*10000,"N/A")</f>
        <v>-11.330532146063554</v>
      </c>
      <c r="AD17" s="246">
        <f>IFERROR(AD16/AD$7,"")</f>
        <v>2.3570738129602552E-2</v>
      </c>
      <c r="AE17" s="246">
        <f t="shared" si="15"/>
        <v>5.1011947491138153E-2</v>
      </c>
      <c r="AF17" s="247" t="str">
        <f>IF((ABS((AD17-AE17)*10000))&lt;100,(AD17-AE17)*10000,"N/A")</f>
        <v>N/A</v>
      </c>
      <c r="AG17" s="246">
        <f>IFERROR(AG16/AG$7,"")</f>
        <v>1.9703319201261688E-2</v>
      </c>
      <c r="AH17" s="246">
        <f t="shared" si="17"/>
        <v>4.1257876339663269E-2</v>
      </c>
      <c r="AI17" s="247" t="str">
        <f>IF((ABS((AG17-AH17)*10000))&lt;100,(AG17-AH17)*10000,"N/A")</f>
        <v>N/A</v>
      </c>
      <c r="AJ17" s="246">
        <f>IFERROR(AJ16/AJ$7,"")</f>
        <v>5.708590805570344E-2</v>
      </c>
      <c r="AK17" s="246">
        <f t="shared" si="19"/>
        <v>7.7499882982540999E-2</v>
      </c>
      <c r="AL17" s="247" t="str">
        <f>IF((ABS((AJ17-AK17)*10000))&lt;100,(AJ17-AK17)*10000,"N/A")</f>
        <v>N/A</v>
      </c>
      <c r="AM17" s="246">
        <f>IFERROR(AM16/AM$7,"")</f>
        <v>2.8325214720743636E-2</v>
      </c>
      <c r="AN17" s="246">
        <f t="shared" si="21"/>
        <v>4.0602511964574955E-2</v>
      </c>
      <c r="AO17" s="247" t="str">
        <f>IF((ABS((AM17-AN17)*10000))&lt;100,(AM17-AN17)*10000,"N/A")</f>
        <v>N/A</v>
      </c>
      <c r="AP17" s="246">
        <f>IFERROR(AP16/AP$7,"")</f>
        <v>2.543192700918856E-2</v>
      </c>
      <c r="AQ17" s="246">
        <f t="shared" si="23"/>
        <v>4.0823280557628981E-2</v>
      </c>
      <c r="AR17" s="247" t="str">
        <f>IF((ABS((AP17-AQ17)*10000))&lt;100,(AP17-AQ17)*10000,"N/A")</f>
        <v>N/A</v>
      </c>
      <c r="AS17" s="246">
        <f>IFERROR(AS16/AS$7,"")</f>
        <v>3.4192040379418358E-2</v>
      </c>
      <c r="AT17" s="246">
        <f t="shared" si="25"/>
        <v>5.1108389471525108E-2</v>
      </c>
      <c r="AU17" s="247" t="str">
        <f>IF((ABS((AS17-AT17)*10000))&lt;100,(AS17-AT17)*10000,"N/A")</f>
        <v>N/A</v>
      </c>
      <c r="AV17" s="249"/>
      <c r="AW17" s="246">
        <f t="shared" si="27"/>
        <v>2.6267863758425637E-2</v>
      </c>
      <c r="AX17" s="246">
        <f t="shared" si="28"/>
        <v>3.2986393149915694E-2</v>
      </c>
      <c r="AY17" s="247">
        <f>IF((ABS((AW17-AX17)*10000))&lt;100,(AW17-AX17)*10000,"N/A")</f>
        <v>-67.185293914900569</v>
      </c>
      <c r="AZ17" s="246">
        <f t="shared" si="30"/>
        <v>4.4806724600891468E-2</v>
      </c>
      <c r="BA17" s="246">
        <f t="shared" si="31"/>
        <v>2.3570738129602552E-2</v>
      </c>
      <c r="BB17" s="247" t="str">
        <f>IF((ABS((AZ17-BA17)*10000))&lt;100,(AZ17-BA17)*10000,"N/A")</f>
        <v>N/A</v>
      </c>
      <c r="BC17" s="246">
        <f t="shared" si="33"/>
        <v>3.1788084372443862E-2</v>
      </c>
      <c r="BD17" s="246">
        <f t="shared" si="34"/>
        <v>1.9703319201261688E-2</v>
      </c>
      <c r="BE17" s="247" t="str">
        <f>IF((ABS((BC17-BD17)*10000))&lt;100,(BC17-BD17)*10000,"N/A")</f>
        <v>N/A</v>
      </c>
      <c r="BF17" s="246">
        <f t="shared" si="36"/>
        <v>7.2094714585585515E-2</v>
      </c>
      <c r="BG17" s="246">
        <f t="shared" si="37"/>
        <v>5.708590805570344E-2</v>
      </c>
      <c r="BH17" s="247" t="str">
        <f>IF((ABS((BF17-BG17)*10000))&lt;100,(BF17-BG17)*10000,"N/A")</f>
        <v>N/A</v>
      </c>
      <c r="BI17" s="246">
        <f t="shared" si="39"/>
        <v>3.550031884059051E-2</v>
      </c>
      <c r="BJ17" s="246">
        <f t="shared" si="40"/>
        <v>2.8325214720743636E-2</v>
      </c>
      <c r="BK17" s="247">
        <f>IF((ABS((BI17-BJ17)*10000))&lt;100,(BI17-BJ17)*10000,"N/A")</f>
        <v>71.751041198468741</v>
      </c>
      <c r="BL17" s="246">
        <f t="shared" si="42"/>
        <v>3.4257180210377894E-2</v>
      </c>
      <c r="BM17" s="246">
        <f t="shared" si="43"/>
        <v>2.543192700918856E-2</v>
      </c>
      <c r="BN17" s="247">
        <f>IF((ABS((BL17-BM17)*10000))&lt;100,(BL17-BM17)*10000,"N/A")</f>
        <v>88.252532011893337</v>
      </c>
      <c r="BO17" s="246">
        <f t="shared" si="45"/>
        <v>4.4865396852240245E-2</v>
      </c>
      <c r="BP17" s="246">
        <f t="shared" si="0"/>
        <v>3.4192040379418358E-2</v>
      </c>
      <c r="BQ17" s="247" t="str">
        <f>IF((ABS((BO17-BP17)*10000))&lt;100,(BO17-BP17)*10000,"N/A")</f>
        <v>N/A</v>
      </c>
      <c r="BR17" s="250"/>
      <c r="BS17" s="248">
        <f t="shared" si="47"/>
        <v>2.6256988845079467E-2</v>
      </c>
      <c r="BT17" s="246">
        <f>IFERROR(BT16/BT$7,"")</f>
        <v>2.6267863758425637E-2</v>
      </c>
      <c r="BU17" s="247">
        <f>IF((ABS((BS17-BT17)*10000))&lt;100,(BS17-BT17)*10000,"N/A")</f>
        <v>-0.10874913346170523</v>
      </c>
      <c r="BV17" s="248">
        <f t="shared" si="49"/>
        <v>3.8621953573277489E-2</v>
      </c>
      <c r="BW17" s="246">
        <f>IFERROR(BW16/BW$7,"")</f>
        <v>4.4806724600891468E-2</v>
      </c>
      <c r="BX17" s="247">
        <f>IF((ABS((BV17-BW17)*10000))&lt;100,(BV17-BW17)*10000,"N/A")</f>
        <v>-61.847710276139793</v>
      </c>
      <c r="BY17" s="248">
        <f t="shared" si="51"/>
        <v>3.651519387423411E-2</v>
      </c>
      <c r="BZ17" s="246">
        <f>IFERROR(BZ16/BZ$7,"")</f>
        <v>3.1788084372443862E-2</v>
      </c>
      <c r="CA17" s="247">
        <f>IF((ABS((BY17-BZ17)*10000))&lt;100,(BY17-BZ17)*10000,"N/A")</f>
        <v>47.271095017902482</v>
      </c>
      <c r="CB17" s="248">
        <f t="shared" si="53"/>
        <v>8.2877547852596614E-2</v>
      </c>
      <c r="CC17" s="246">
        <f>IFERROR(CC16/CC$7,"")</f>
        <v>7.2094714585585515E-2</v>
      </c>
      <c r="CD17" s="247" t="str">
        <f>IF((ABS((CB17-CC17)*10000))&lt;100,(CB17-CC17)*10000,"N/A")</f>
        <v>N/A</v>
      </c>
      <c r="CE17" s="248">
        <f t="shared" si="55"/>
        <v>3.241837566205763E-2</v>
      </c>
      <c r="CF17" s="246">
        <f>IFERROR(CF16/CF$7,"")</f>
        <v>3.550031884059051E-2</v>
      </c>
      <c r="CG17" s="247">
        <f>IF((ABS((CE17-CF17)*10000))&lt;100,(CE17-CF17)*10000,"N/A")</f>
        <v>-30.819431785328796</v>
      </c>
      <c r="CH17" s="248">
        <f t="shared" si="57"/>
        <v>3.3808818520765178E-2</v>
      </c>
      <c r="CI17" s="246">
        <f>IFERROR(CI16/CI$7,"")</f>
        <v>3.4257180210377894E-2</v>
      </c>
      <c r="CJ17" s="247">
        <f>IF((ABS((CH17-CI17)*10000))&lt;100,(CH17-CI17)*10000,"N/A")</f>
        <v>-4.4836168961271543</v>
      </c>
      <c r="CK17" s="248">
        <f t="shared" si="59"/>
        <v>4.7716324542317362E-2</v>
      </c>
      <c r="CL17" s="246">
        <f>IFERROR(CL16/CL$7,"")</f>
        <v>4.4865396852240245E-2</v>
      </c>
      <c r="CM17" s="247">
        <f>IF((ABS((CK17-CL17)*10000))&lt;100,(CK17-CL17)*10000,"N/A")</f>
        <v>28.509276900771166</v>
      </c>
      <c r="CN17" s="250"/>
      <c r="CO17" s="248">
        <f>IFERROR(CO16/CO$7,"")</f>
        <v>2.2441249875473853E-2</v>
      </c>
      <c r="CP17" s="246">
        <f>IFERROR(CP16/CP$7,"")</f>
        <v>2.6256988845079467E-2</v>
      </c>
      <c r="CQ17" s="247">
        <f>IF((ABS((CO17-CP17)*10000))&lt;1000,(CO17-CP17)*10000,"N/A")</f>
        <v>-38.157389696056136</v>
      </c>
      <c r="CR17" s="248">
        <f>IFERROR(CR16/CR$7,"")</f>
        <v>4.6762258385010455E-2</v>
      </c>
      <c r="CS17" s="246">
        <f>IFERROR(CS16/CS$7,"")</f>
        <v>3.8621953573277489E-2</v>
      </c>
      <c r="CT17" s="247">
        <f>IF((ABS((CR17-CS17)*10000))&lt;1000,(CR17-CS17)*10000,"N/A")</f>
        <v>81.403048117329661</v>
      </c>
      <c r="CU17" s="248">
        <f>IFERROR(CU16/CU$7,"")</f>
        <v>2.6372060894247068E-2</v>
      </c>
      <c r="CV17" s="246">
        <f>IFERROR(CV16/CV$7,"")</f>
        <v>3.651519387423411E-2</v>
      </c>
      <c r="CW17" s="247">
        <f>(CU17-CV17)*10000</f>
        <v>-101.43132979987043</v>
      </c>
      <c r="CX17" s="248">
        <f>IFERROR(CX16/CX$7,"")</f>
        <v>7.2578058744003776E-2</v>
      </c>
      <c r="CY17" s="246">
        <f>IFERROR(CY16/CY$7,"")</f>
        <v>8.2877547852596614E-2</v>
      </c>
      <c r="CZ17" s="247">
        <f>(CX17-CY17)*10000</f>
        <v>-102.99489108592839</v>
      </c>
      <c r="DA17" s="248">
        <f>IFERROR(DA16/DA$7,"")</f>
        <v>3.4193770286754174E-2</v>
      </c>
      <c r="DB17" s="246">
        <f>IFERROR(DB16/DB$7,"")</f>
        <v>3.241837566205763E-2</v>
      </c>
      <c r="DC17" s="247">
        <f>IF((ABS((DA17-DB17)*10000))&lt;1000,(DA17-DB17)*10000,"N/A")</f>
        <v>17.753946246965441</v>
      </c>
      <c r="DD17" s="248">
        <f>IFERROR(DD16/DD$7,"")</f>
        <v>3.1685106556261611E-2</v>
      </c>
      <c r="DE17" s="246">
        <f>IFERROR(DE16/DE$7,"")</f>
        <v>3.3808818520765178E-2</v>
      </c>
      <c r="DF17" s="247">
        <f>(DD17-DE17)*10000</f>
        <v>-21.237119645035676</v>
      </c>
      <c r="DG17" s="248">
        <f>IFERROR(DG16/DG$7,"")</f>
        <v>4.3397077326790927E-2</v>
      </c>
      <c r="DH17" s="246">
        <f>IFERROR(DH16/DH$7,"")</f>
        <v>4.7716324542317362E-2</v>
      </c>
      <c r="DI17" s="247">
        <f>(DG17-DH17)*10000</f>
        <v>-43.192472155264355</v>
      </c>
      <c r="DJ17" s="104"/>
      <c r="DK17" s="248">
        <f>IFERROR(DK16/DK$7,"")</f>
        <v>4.277103437394008E-2</v>
      </c>
      <c r="DL17" s="246">
        <f>IFERROR(DL16/DL$7,"")</f>
        <v>2.2441249875473853E-2</v>
      </c>
      <c r="DM17" s="247">
        <f>(DK17-DL17)*10000</f>
        <v>203.29784498466228</v>
      </c>
      <c r="DN17" s="248">
        <f>IFERROR(DN16/DN$7,"")</f>
        <v>4.6534329420135183E-2</v>
      </c>
      <c r="DO17" s="246">
        <f>IFERROR(DO16/DO$7,"")</f>
        <v>4.6762258385010455E-2</v>
      </c>
      <c r="DP17" s="247">
        <f>(DN17-DO17)*10000</f>
        <v>-2.2792896487527221</v>
      </c>
      <c r="DQ17" s="248">
        <f>IFERROR(DQ16/DQ$7,"")</f>
        <v>5.0629739564698684E-2</v>
      </c>
      <c r="DR17" s="246">
        <f>IFERROR(DR16/DR$7,"")</f>
        <v>2.6372060894247068E-2</v>
      </c>
      <c r="DS17" s="247">
        <f>(DQ17-DR17)*10000</f>
        <v>242.57678670451617</v>
      </c>
      <c r="DT17" s="248">
        <f>IFERROR(DT16/DT$7,"")</f>
        <v>8.2644930320428925E-2</v>
      </c>
      <c r="DU17" s="246">
        <f>IFERROR(DU16/DU$7,"")</f>
        <v>7.2578058744003776E-2</v>
      </c>
      <c r="DV17" s="247">
        <f>(DT17-DU17)*10000</f>
        <v>100.66871576425149</v>
      </c>
      <c r="DW17" s="248">
        <f>IFERROR(DW16/DW$7,"")</f>
        <v>4.4602188046236939E-2</v>
      </c>
      <c r="DX17" s="246">
        <f>IFERROR(DX16/DX$7,"")</f>
        <v>3.4193770286754174E-2</v>
      </c>
      <c r="DY17" s="247">
        <f>(DW17-DX17)*10000</f>
        <v>104.08417759482765</v>
      </c>
      <c r="DZ17" s="248">
        <f>IFERROR(DZ16/DZ$7,"")</f>
        <v>4.6754526715584645E-2</v>
      </c>
      <c r="EA17" s="246">
        <f>IFERROR(EA16/EA$7,"")</f>
        <v>3.1685106556261611E-2</v>
      </c>
      <c r="EB17" s="247">
        <f>(DZ17-EA17)*10000</f>
        <v>150.69420159323033</v>
      </c>
      <c r="EC17" s="248">
        <f>IFERROR(EC16/EC$7,"")</f>
        <v>5.7899811882659649E-2</v>
      </c>
      <c r="ED17" s="246">
        <f>IFERROR(ED16/ED$7,"")</f>
        <v>4.3397077326790927E-2</v>
      </c>
      <c r="EE17" s="247">
        <f>(EC17-ED17)*10000</f>
        <v>145.02734555868722</v>
      </c>
      <c r="EG17" s="248">
        <f>IFERROR(EG16/EG$7,"")</f>
        <v>3.9582808219197504E-2</v>
      </c>
      <c r="EH17" s="246">
        <f>IFERROR(EH16/EH$7,"")</f>
        <v>4.277103437394008E-2</v>
      </c>
      <c r="EI17" s="247">
        <f>(EG17-EH17)*10000</f>
        <v>-31.882261547425752</v>
      </c>
      <c r="EJ17" s="248">
        <f>IFERROR(EJ16/EJ$7,"")</f>
        <v>4.6196619618022697E-2</v>
      </c>
      <c r="EK17" s="246">
        <f>IFERROR(EK16/EK$7,"")</f>
        <v>4.6534329420135183E-2</v>
      </c>
      <c r="EL17" s="247">
        <f>(EJ17-EK17)*10000</f>
        <v>-3.3770980211248607</v>
      </c>
      <c r="EM17" s="248">
        <f>IFERROR(EM16/EM$7,"")</f>
        <v>4.290062747805367E-2</v>
      </c>
      <c r="EN17" s="246">
        <f>IFERROR(EN16/EN$7,"")</f>
        <v>5.0629739564698684E-2</v>
      </c>
      <c r="EO17" s="247">
        <f>(EM17-EN17)*10000</f>
        <v>-77.291120866450143</v>
      </c>
      <c r="EP17" s="248" t="str">
        <f>IFERROR(EP16/EP$7,"")</f>
        <v/>
      </c>
      <c r="EQ17" s="246">
        <f>IFERROR(EQ16/EQ$7,"")</f>
        <v>8.2644930320428925E-2</v>
      </c>
      <c r="ER17" s="247" t="e">
        <f>(EP17-EQ17)*10000</f>
        <v>#VALUE!</v>
      </c>
      <c r="ES17" s="248">
        <f>IFERROR(ES16/ES$7,"")</f>
        <v>4.290062747805367E-2</v>
      </c>
      <c r="ET17" s="246">
        <f>IFERROR(ET16/ET$7,"")</f>
        <v>4.4602188046236939E-2</v>
      </c>
      <c r="EU17" s="247">
        <f>(ES17-ET17)*10000</f>
        <v>-17.015605681832689</v>
      </c>
      <c r="EV17" s="248" t="str">
        <f>IFERROR(EV16/EV$7,"")</f>
        <v/>
      </c>
      <c r="EW17" s="246">
        <f>IFERROR(EW16/EW$7,"")</f>
        <v>4.6754526715584645E-2</v>
      </c>
      <c r="EX17" s="247" t="e">
        <f>(EV17-EW17)*10000</f>
        <v>#VALUE!</v>
      </c>
      <c r="EY17" s="248" t="str">
        <f>IFERROR(EY16/EY$7,"")</f>
        <v/>
      </c>
      <c r="EZ17" s="246">
        <f>IFERROR(EZ16/EZ$7,"")</f>
        <v>5.7899811882659649E-2</v>
      </c>
      <c r="FA17" s="247" t="e">
        <f>(EY17-EZ17)*10000</f>
        <v>#VALUE!</v>
      </c>
    </row>
    <row r="18" spans="1:162" hidden="1" outlineLevel="1">
      <c r="A18" s="43" t="s">
        <v>15</v>
      </c>
      <c r="B18" s="43"/>
      <c r="C18" s="54" t="s">
        <v>15</v>
      </c>
      <c r="D18" s="44" t="s">
        <v>132</v>
      </c>
      <c r="E18" s="45"/>
      <c r="F18" s="45"/>
      <c r="G18" s="236" t="str">
        <f t="shared" ref="G18:G19" si="153">IFERROR(IF((ABS((E18/F18)-1))&lt;100%,(E18/F18)-1,"N/A"),"")</f>
        <v/>
      </c>
      <c r="H18" s="49"/>
      <c r="I18" s="45"/>
      <c r="J18" s="236" t="str">
        <f t="shared" ref="J18:J19" si="154">IFERROR(IF((ABS((H18/I18)-1))&lt;100%,(H18/I18)-1,"N/A"),"")</f>
        <v/>
      </c>
      <c r="K18" s="45"/>
      <c r="L18" s="45"/>
      <c r="M18" s="236"/>
      <c r="N18" s="45"/>
      <c r="O18" s="45"/>
      <c r="P18" s="236"/>
      <c r="Q18" s="45"/>
      <c r="R18" s="45"/>
      <c r="S18" s="236"/>
      <c r="T18" s="45"/>
      <c r="U18" s="45"/>
      <c r="V18" s="236"/>
      <c r="W18" s="45"/>
      <c r="X18" s="45"/>
      <c r="Y18" s="236"/>
      <c r="Z18" s="237"/>
      <c r="AA18" s="45"/>
      <c r="AB18" s="45"/>
      <c r="AC18" s="236"/>
      <c r="AD18" s="45"/>
      <c r="AE18" s="45"/>
      <c r="AF18" s="236"/>
      <c r="AG18" s="45"/>
      <c r="AH18" s="45"/>
      <c r="AI18" s="236"/>
      <c r="AJ18" s="45"/>
      <c r="AK18" s="45"/>
      <c r="AL18" s="236"/>
      <c r="AM18" s="45"/>
      <c r="AN18" s="45"/>
      <c r="AO18" s="236"/>
      <c r="AP18" s="45"/>
      <c r="AQ18" s="45"/>
      <c r="AR18" s="236"/>
      <c r="AS18" s="45"/>
      <c r="AT18" s="45"/>
      <c r="AU18" s="236"/>
      <c r="AV18" s="237"/>
      <c r="AW18" s="45">
        <f t="shared" si="27"/>
        <v>-37942</v>
      </c>
      <c r="AX18" s="45"/>
      <c r="AY18" s="236"/>
      <c r="AZ18" s="45">
        <f t="shared" si="30"/>
        <v>-10778</v>
      </c>
      <c r="BA18" s="45"/>
      <c r="BB18" s="236"/>
      <c r="BC18" s="45">
        <f t="shared" si="33"/>
        <v>-2257</v>
      </c>
      <c r="BD18" s="45"/>
      <c r="BE18" s="236"/>
      <c r="BF18" s="45">
        <f t="shared" si="36"/>
        <v>-22103</v>
      </c>
      <c r="BG18" s="45"/>
      <c r="BH18" s="236"/>
      <c r="BI18" s="45">
        <f t="shared" si="39"/>
        <v>-48720</v>
      </c>
      <c r="BJ18" s="45"/>
      <c r="BK18" s="236"/>
      <c r="BL18" s="45">
        <f t="shared" si="42"/>
        <v>-50977</v>
      </c>
      <c r="BM18" s="45"/>
      <c r="BN18" s="236"/>
      <c r="BO18" s="45">
        <f t="shared" si="45"/>
        <v>-73080</v>
      </c>
      <c r="BP18" s="45"/>
      <c r="BQ18" s="236"/>
      <c r="BR18" s="239"/>
      <c r="BS18" s="49">
        <f t="shared" si="47"/>
        <v>-20321</v>
      </c>
      <c r="BT18" s="45">
        <v>-37942</v>
      </c>
      <c r="BU18" s="236">
        <f t="shared" ref="BU18:BU19" si="155">IFERROR(IF((ABS((BS18/BT18)-1))&lt;100%,(BS18/BT18)-1,"N/A"),"")</f>
        <v>-0.46441937694375623</v>
      </c>
      <c r="BV18" s="49">
        <f t="shared" si="49"/>
        <v>-10866</v>
      </c>
      <c r="BW18" s="45">
        <v>-10778</v>
      </c>
      <c r="BX18" s="236">
        <f t="shared" ref="BX18:BX19" si="156">IFERROR(IF((ABS((BV18/BW18)-1))&lt;100%,(BV18/BW18)-1,"N/A"),"")</f>
        <v>8.1647801076265569E-3</v>
      </c>
      <c r="BY18" s="49">
        <f t="shared" si="51"/>
        <v>-2769</v>
      </c>
      <c r="BZ18" s="45">
        <v>-2257</v>
      </c>
      <c r="CA18" s="236">
        <f t="shared" ref="CA18:CA19" si="157">IFERROR(IF((ABS((BY18/BZ18)-1))&lt;100%,(BY18/BZ18)-1,"N/A"),"")</f>
        <v>0.22684980062029236</v>
      </c>
      <c r="CB18" s="49">
        <f t="shared" si="53"/>
        <v>-43317</v>
      </c>
      <c r="CC18" s="45">
        <v>-22103</v>
      </c>
      <c r="CD18" s="236">
        <f t="shared" ref="CD18:CD19" si="158">IFERROR(IF((ABS((CB18/CC18)-1))&lt;100%,(CB18/CC18)-1,"N/A"),"")</f>
        <v>0.95977921549110978</v>
      </c>
      <c r="CE18" s="49">
        <f t="shared" si="55"/>
        <v>-31187</v>
      </c>
      <c r="CF18" s="45">
        <v>-48720</v>
      </c>
      <c r="CG18" s="236">
        <f t="shared" ref="CG18:CG19" si="159">IFERROR(IF((ABS((CE18/CF18)-1))&lt;100%,(CE18/CF18)-1,"N/A"),"")</f>
        <v>-0.35987274220032839</v>
      </c>
      <c r="CH18" s="49">
        <f t="shared" si="57"/>
        <v>-33956</v>
      </c>
      <c r="CI18" s="45">
        <v>-50977</v>
      </c>
      <c r="CJ18" s="236">
        <f t="shared" ref="CJ18:CJ19" si="160">IFERROR(IF((ABS((CH18/CI18)-1))&lt;100%,(CH18/CI18)-1,"N/A"),"")</f>
        <v>-0.33389567844321955</v>
      </c>
      <c r="CK18" s="49">
        <f t="shared" si="59"/>
        <v>-77273</v>
      </c>
      <c r="CL18" s="45">
        <v>-73080</v>
      </c>
      <c r="CM18" s="236">
        <f t="shared" ref="CM18:CM19" si="161">IFERROR(IF((ABS((CK18/CL18)-1))&lt;100%,(CK18/CL18)-1,"N/A"),"")</f>
        <v>5.7375478927202961E-2</v>
      </c>
      <c r="CN18" s="239"/>
      <c r="CO18" s="49">
        <v>-24274</v>
      </c>
      <c r="CP18" s="45">
        <v>-20321</v>
      </c>
      <c r="CQ18" s="236">
        <f t="shared" ref="CQ18:CQ19" si="162">IFERROR(IF((ABS((CO18/CP18)-1))&lt;100%,(CO18/CP18)-1,"N/A"),"")</f>
        <v>0.1945278283549039</v>
      </c>
      <c r="CR18" s="49">
        <v>-30524</v>
      </c>
      <c r="CS18" s="45">
        <v>-10866</v>
      </c>
      <c r="CT18" s="236">
        <f>IFERROR(IF((ABS((CR18/CS18)-1))&lt;1000%,(CR18/CS18)-1,"N/A"),"")</f>
        <v>1.8091293944413769</v>
      </c>
      <c r="CU18" s="49">
        <v>-15082</v>
      </c>
      <c r="CV18" s="45">
        <v>-2769</v>
      </c>
      <c r="CW18" s="236">
        <f>IF(AND(CU18&lt;0,CV18&lt;0),((CU18-CV18)/CV18),((CU18-CV18)/ABS(CV18)))</f>
        <v>4.4467316720837848</v>
      </c>
      <c r="CX18" s="49">
        <v>-40174</v>
      </c>
      <c r="CY18" s="45">
        <v>-43317</v>
      </c>
      <c r="CZ18" s="236">
        <f>IF(AND(CX18&lt;0,CY18&lt;0),((CX18-CY18)/CY18),((CX18-CY18)/ABS(CY18)))</f>
        <v>-7.2558118059884116E-2</v>
      </c>
      <c r="DA18" s="49">
        <v>-54798</v>
      </c>
      <c r="DB18" s="45">
        <v>-31187</v>
      </c>
      <c r="DC18" s="236">
        <f>IFERROR(IF((ABS((DA18/DB18)-1))&lt;1000%,(DA18/DB18)-1,"N/A"),"")</f>
        <v>0.75707826979190052</v>
      </c>
      <c r="DD18" s="49">
        <v>-69880</v>
      </c>
      <c r="DE18" s="45">
        <v>-33956</v>
      </c>
      <c r="DF18" s="236">
        <f>IF(AND(DD18&lt;0,DE18&lt;0),((DD18-DE18)/DE18),((DD18-DE18)/ABS(DE18)))</f>
        <v>1.0579573565791023</v>
      </c>
      <c r="DG18" s="49">
        <v>-110054</v>
      </c>
      <c r="DH18" s="45">
        <v>-77273</v>
      </c>
      <c r="DI18" s="236">
        <f>IF(AND(DG18&lt;0,DH18&lt;0),((DG18-DH18)/DH18),((DG18-DH18)/ABS(DH18)))</f>
        <v>0.42422320862396956</v>
      </c>
      <c r="DJ18" s="104"/>
      <c r="DK18" s="49">
        <v>-9627</v>
      </c>
      <c r="DL18" s="45">
        <v>-24274</v>
      </c>
      <c r="DM18" s="236">
        <f t="shared" ref="DM18" si="163">IF(AND(DK18&lt;0,DL18&lt;0),((DK18-DL18)/DL18),((DK18-DL18)/ABS(DL18)))</f>
        <v>-0.60340281782977667</v>
      </c>
      <c r="DN18" s="49">
        <v>-14619</v>
      </c>
      <c r="DO18" s="45">
        <v>-30524</v>
      </c>
      <c r="DP18" s="236">
        <f t="shared" ref="DP18" si="164">IF(AND(DN18&lt;0,DO18&lt;0),((DN18-DO18)/DO18),((DN18-DO18)/ABS(DO18)))</f>
        <v>-0.52106539116760586</v>
      </c>
      <c r="DQ18" s="49">
        <v>-18422</v>
      </c>
      <c r="DR18" s="45">
        <v>-15082</v>
      </c>
      <c r="DS18" s="236">
        <f t="shared" ref="DS18" si="165">IF(AND(DQ18&lt;0,DR18&lt;0),((DQ18-DR18)/DR18),((DQ18-DR18)/ABS(DR18)))</f>
        <v>0.22145604031295585</v>
      </c>
      <c r="DT18" s="49">
        <v>-9956</v>
      </c>
      <c r="DU18" s="45">
        <v>-40174</v>
      </c>
      <c r="DV18" s="236">
        <f t="shared" ref="DV18" si="166">IF(AND(DT18&lt;0,DU18&lt;0),((DT18-DU18)/DU18),((DT18-DU18)/ABS(DU18)))</f>
        <v>-0.75217802558868918</v>
      </c>
      <c r="DW18" s="49">
        <v>-24246</v>
      </c>
      <c r="DX18" s="45">
        <v>-54798</v>
      </c>
      <c r="DY18" s="236">
        <f t="shared" ref="DY18" si="167">IF(AND(DW18&lt;0,DX18&lt;0),((DW18-DX18)/DX18),((DW18-DX18)/ABS(DX18)))</f>
        <v>-0.55753859629913505</v>
      </c>
      <c r="DZ18" s="49">
        <v>-42668</v>
      </c>
      <c r="EA18" s="45">
        <v>-69880</v>
      </c>
      <c r="EB18" s="236">
        <f t="shared" ref="EB18" si="168">IF(AND(DZ18&lt;0,EA18&lt;0),((DZ18-EA18)/EA18),((DZ18-EA18)/ABS(EA18)))</f>
        <v>-0.38941041785918717</v>
      </c>
      <c r="EC18" s="49">
        <v>-52624</v>
      </c>
      <c r="ED18" s="45">
        <v>-110054</v>
      </c>
      <c r="EE18" s="236">
        <f t="shared" ref="EE18" si="169">IF(AND(EC18&lt;0,ED18&lt;0),((EC18-ED18)/ED18),((EC18-ED18)/ABS(ED18)))</f>
        <v>-0.52183473567521399</v>
      </c>
      <c r="EG18" s="49">
        <v>-2396</v>
      </c>
      <c r="EH18" s="45">
        <v>-9627</v>
      </c>
      <c r="EI18" s="236">
        <f t="shared" ref="EI18" si="170">IF(AND(EG18&lt;0,EH18&lt;0),((EG18-EH18)/EH18),((EG18-EH18)/ABS(EH18)))</f>
        <v>-0.75111665108548875</v>
      </c>
      <c r="EJ18" s="49">
        <v>-4431</v>
      </c>
      <c r="EK18" s="45">
        <v>-14619</v>
      </c>
      <c r="EL18" s="236">
        <f t="shared" ref="EL18" si="171">IF(AND(EJ18&lt;0,EK18&lt;0),((EJ18-EK18)/EK18),((EJ18-EK18)/ABS(EK18)))</f>
        <v>-0.69690129283808744</v>
      </c>
      <c r="EM18" s="49">
        <v>6827</v>
      </c>
      <c r="EN18" s="45">
        <v>-18422</v>
      </c>
      <c r="EO18" s="236">
        <f t="shared" ref="EO18" si="172">IF(AND(EM18&lt;0,EN18&lt;0),((EM18-EN18)/EN18),((EM18-EN18)/ABS(EN18)))</f>
        <v>1.370589512539355</v>
      </c>
      <c r="EP18" s="49">
        <v>0</v>
      </c>
      <c r="EQ18" s="45">
        <v>-9956</v>
      </c>
      <c r="ER18" s="236">
        <f t="shared" ref="ER18" si="173">IF(AND(EP18&lt;0,EQ18&lt;0),((EP18-EQ18)/EQ18),((EP18-EQ18)/ABS(EQ18)))</f>
        <v>1</v>
      </c>
      <c r="ES18" s="49">
        <v>-6827</v>
      </c>
      <c r="ET18" s="45">
        <v>-24246</v>
      </c>
      <c r="EU18" s="236">
        <f t="shared" ref="EU18" si="174">IF(AND(ES18&lt;0,ET18&lt;0),((ES18-ET18)/ET18),((ES18-ET18)/ABS(ET18)))</f>
        <v>-0.71842778190216938</v>
      </c>
      <c r="EV18" s="49">
        <v>0</v>
      </c>
      <c r="EW18" s="45">
        <v>-42668</v>
      </c>
      <c r="EX18" s="236">
        <f t="shared" ref="EX18" si="175">IF(AND(EV18&lt;0,EW18&lt;0),((EV18-EW18)/EW18),((EV18-EW18)/ABS(EW18)))</f>
        <v>1</v>
      </c>
      <c r="EY18" s="49">
        <v>0</v>
      </c>
      <c r="EZ18" s="45">
        <v>-52624</v>
      </c>
      <c r="FA18" s="236">
        <f t="shared" ref="FA18" si="176">IF(AND(EY18&lt;0,EZ18&lt;0),((EY18-EZ18)/EZ18),((EY18-EZ18)/ABS(EZ18)))</f>
        <v>1</v>
      </c>
    </row>
    <row r="19" spans="1:162" hidden="1" outlineLevel="1">
      <c r="A19" s="81" t="s">
        <v>16</v>
      </c>
      <c r="B19" s="81"/>
      <c r="C19" s="254" t="s">
        <v>16</v>
      </c>
      <c r="D19" s="255" t="s">
        <v>250</v>
      </c>
      <c r="E19" s="256"/>
      <c r="F19" s="256"/>
      <c r="G19" s="257" t="str">
        <f t="shared" si="153"/>
        <v/>
      </c>
      <c r="H19" s="256"/>
      <c r="I19" s="256"/>
      <c r="J19" s="257" t="str">
        <f t="shared" si="154"/>
        <v/>
      </c>
      <c r="K19" s="256"/>
      <c r="L19" s="256"/>
      <c r="M19" s="257"/>
      <c r="N19" s="256"/>
      <c r="O19" s="256"/>
      <c r="P19" s="257"/>
      <c r="Q19" s="256"/>
      <c r="R19" s="256"/>
      <c r="S19" s="257"/>
      <c r="T19" s="256"/>
      <c r="U19" s="256"/>
      <c r="V19" s="257"/>
      <c r="W19" s="256"/>
      <c r="X19" s="256"/>
      <c r="Y19" s="257"/>
      <c r="Z19" s="258"/>
      <c r="AA19" s="256"/>
      <c r="AB19" s="256"/>
      <c r="AC19" s="257"/>
      <c r="AD19" s="256"/>
      <c r="AE19" s="256"/>
      <c r="AF19" s="257"/>
      <c r="AG19" s="256"/>
      <c r="AH19" s="256"/>
      <c r="AI19" s="257"/>
      <c r="AJ19" s="256"/>
      <c r="AK19" s="256"/>
      <c r="AL19" s="257"/>
      <c r="AM19" s="256"/>
      <c r="AN19" s="256"/>
      <c r="AO19" s="257"/>
      <c r="AP19" s="256"/>
      <c r="AQ19" s="256"/>
      <c r="AR19" s="257"/>
      <c r="AS19" s="256"/>
      <c r="AT19" s="256"/>
      <c r="AU19" s="257"/>
      <c r="AV19" s="258"/>
      <c r="AW19" s="256">
        <f t="shared" si="27"/>
        <v>32820</v>
      </c>
      <c r="AX19" s="256"/>
      <c r="AY19" s="257"/>
      <c r="AZ19" s="256">
        <f t="shared" si="30"/>
        <v>108966</v>
      </c>
      <c r="BA19" s="256"/>
      <c r="BB19" s="257"/>
      <c r="BC19" s="256">
        <f t="shared" si="33"/>
        <v>83629</v>
      </c>
      <c r="BD19" s="256"/>
      <c r="BE19" s="257"/>
      <c r="BF19" s="256">
        <f t="shared" si="36"/>
        <v>204509</v>
      </c>
      <c r="BG19" s="256"/>
      <c r="BH19" s="257"/>
      <c r="BI19" s="256">
        <f t="shared" si="39"/>
        <v>141786</v>
      </c>
      <c r="BJ19" s="256"/>
      <c r="BK19" s="257"/>
      <c r="BL19" s="256">
        <f t="shared" si="42"/>
        <v>225415</v>
      </c>
      <c r="BM19" s="256"/>
      <c r="BN19" s="257"/>
      <c r="BO19" s="256">
        <f t="shared" si="45"/>
        <v>429924</v>
      </c>
      <c r="BP19" s="256"/>
      <c r="BQ19" s="257"/>
      <c r="BR19" s="259"/>
      <c r="BS19" s="260">
        <f t="shared" si="47"/>
        <v>52959</v>
      </c>
      <c r="BT19" s="256">
        <v>32820</v>
      </c>
      <c r="BU19" s="257">
        <f t="shared" si="155"/>
        <v>0.61361974405850095</v>
      </c>
      <c r="BV19" s="260">
        <f t="shared" si="49"/>
        <v>96190</v>
      </c>
      <c r="BW19" s="256">
        <v>108966</v>
      </c>
      <c r="BX19" s="257">
        <f t="shared" si="156"/>
        <v>-0.117247581814511</v>
      </c>
      <c r="BY19" s="260">
        <f t="shared" si="51"/>
        <v>101590</v>
      </c>
      <c r="BZ19" s="256">
        <v>83629</v>
      </c>
      <c r="CA19" s="257">
        <f t="shared" si="157"/>
        <v>0.21476999605400038</v>
      </c>
      <c r="CB19" s="260">
        <f t="shared" si="53"/>
        <v>232723</v>
      </c>
      <c r="CC19" s="256">
        <v>204509</v>
      </c>
      <c r="CD19" s="257">
        <f t="shared" si="158"/>
        <v>0.13795969859517188</v>
      </c>
      <c r="CE19" s="260">
        <f t="shared" si="55"/>
        <v>149149</v>
      </c>
      <c r="CF19" s="256">
        <v>141786</v>
      </c>
      <c r="CG19" s="257">
        <f t="shared" si="159"/>
        <v>5.1930373943830821E-2</v>
      </c>
      <c r="CH19" s="260">
        <f t="shared" si="57"/>
        <v>250739</v>
      </c>
      <c r="CI19" s="256">
        <v>225415</v>
      </c>
      <c r="CJ19" s="257">
        <f t="shared" si="160"/>
        <v>0.11234389903067665</v>
      </c>
      <c r="CK19" s="260">
        <f t="shared" si="59"/>
        <v>483462</v>
      </c>
      <c r="CL19" s="256">
        <v>429924</v>
      </c>
      <c r="CM19" s="257">
        <f t="shared" si="161"/>
        <v>0.12452898651854749</v>
      </c>
      <c r="CN19" s="259"/>
      <c r="CO19" s="260">
        <v>44207</v>
      </c>
      <c r="CP19" s="256">
        <v>52959</v>
      </c>
      <c r="CQ19" s="257">
        <f t="shared" si="162"/>
        <v>-0.1652599180498121</v>
      </c>
      <c r="CR19" s="260">
        <v>102910</v>
      </c>
      <c r="CS19" s="256">
        <v>96190</v>
      </c>
      <c r="CT19" s="257">
        <f>IFERROR(IF((ABS((CR19/CS19)-1))&lt;1000%,(CR19/CS19)-1,"N/A"),"")</f>
        <v>6.9861731988772213E-2</v>
      </c>
      <c r="CU19" s="260">
        <v>58448</v>
      </c>
      <c r="CV19" s="256">
        <v>101590</v>
      </c>
      <c r="CW19" s="257">
        <f>IF(AND(CU19&lt;0,CV19&lt;0),((CU19-CV19)/CV19),((CU19-CV19)/ABS(CV19)))</f>
        <v>-0.42466778226203367</v>
      </c>
      <c r="CX19" s="260">
        <v>213056</v>
      </c>
      <c r="CY19" s="256">
        <v>232723</v>
      </c>
      <c r="CZ19" s="257">
        <f>IF(AND(CX19&lt;0,CY19&lt;0),((CX19-CY19)/CY19),((CX19-CY19)/ABS(CY19)))</f>
        <v>-8.4508192142590116E-2</v>
      </c>
      <c r="DA19" s="260">
        <v>147117</v>
      </c>
      <c r="DB19" s="256">
        <v>149149</v>
      </c>
      <c r="DC19" s="257">
        <f>IFERROR(IF((ABS((DA19/DB19)-1))&lt;1000%,(DA19/DB19)-1,"N/A"),"")</f>
        <v>-1.3623959932684726E-2</v>
      </c>
      <c r="DD19" s="260">
        <v>205565</v>
      </c>
      <c r="DE19" s="256">
        <v>250739</v>
      </c>
      <c r="DF19" s="257">
        <f>IF(AND(DD19&lt;0,DE19&lt;0),((DD19-DE19)/DE19),((DD19-DE19)/ABS(DE19)))</f>
        <v>-0.18016343688058101</v>
      </c>
      <c r="DG19" s="260">
        <v>418621</v>
      </c>
      <c r="DH19" s="256">
        <v>483462</v>
      </c>
      <c r="DI19" s="257">
        <f>IF(AND(DG19&lt;0,DH19&lt;0),((DG19-DH19)/DH19),((DG19-DH19)/ABS(DH19)))</f>
        <v>-0.13411808994295313</v>
      </c>
      <c r="DJ19" s="104"/>
      <c r="DK19" s="260">
        <v>117233</v>
      </c>
      <c r="DL19" s="256">
        <v>44207</v>
      </c>
      <c r="DM19" s="257">
        <f t="shared" si="63"/>
        <v>1.6519103309430634</v>
      </c>
      <c r="DN19" s="260">
        <v>116189</v>
      </c>
      <c r="DO19" s="256">
        <v>102910</v>
      </c>
      <c r="DP19" s="257">
        <f t="shared" si="64"/>
        <v>0.12903507919541346</v>
      </c>
      <c r="DQ19" s="260">
        <v>144030</v>
      </c>
      <c r="DR19" s="256">
        <v>58448</v>
      </c>
      <c r="DS19" s="257">
        <f t="shared" si="65"/>
        <v>1.4642417191349575</v>
      </c>
      <c r="DT19" s="260">
        <v>324522</v>
      </c>
      <c r="DU19" s="256">
        <v>213056</v>
      </c>
      <c r="DV19" s="257">
        <f t="shared" si="66"/>
        <v>0.52317700510663867</v>
      </c>
      <c r="DW19" s="260">
        <v>233422</v>
      </c>
      <c r="DX19" s="256">
        <v>147117</v>
      </c>
      <c r="DY19" s="257">
        <f t="shared" si="67"/>
        <v>0.58664192445468577</v>
      </c>
      <c r="DZ19" s="260">
        <v>377452</v>
      </c>
      <c r="EA19" s="256">
        <v>205565</v>
      </c>
      <c r="EB19" s="257">
        <f t="shared" si="68"/>
        <v>0.8361686084693406</v>
      </c>
      <c r="EC19" s="260">
        <v>701974</v>
      </c>
      <c r="ED19" s="256">
        <v>418621</v>
      </c>
      <c r="EE19" s="257">
        <f t="shared" si="69"/>
        <v>0.67687239770580077</v>
      </c>
      <c r="EG19" s="260">
        <v>137213</v>
      </c>
      <c r="EH19" s="256">
        <v>117233</v>
      </c>
      <c r="EI19" s="257">
        <f t="shared" ref="EI19" si="177">(EG19-EH19)/ABS(EH19)</f>
        <v>0.17042982777886773</v>
      </c>
      <c r="EJ19" s="260">
        <v>159584</v>
      </c>
      <c r="EK19" s="256">
        <v>116189</v>
      </c>
      <c r="EL19" s="257">
        <f t="shared" ref="EL19" si="178">(EJ19-EK19)/ABS(EK19)</f>
        <v>0.37348630248990866</v>
      </c>
      <c r="EM19" s="260">
        <v>-296797</v>
      </c>
      <c r="EN19" s="256">
        <v>144030</v>
      </c>
      <c r="EO19" s="257">
        <f t="shared" ref="EO19" si="179">(EM19-EN19)/ABS(EN19)</f>
        <v>-3.0606609734083179</v>
      </c>
      <c r="EP19" s="260">
        <v>0</v>
      </c>
      <c r="EQ19" s="256">
        <v>324522</v>
      </c>
      <c r="ER19" s="257">
        <f t="shared" ref="ER19" si="180">(EP19-EQ19)/ABS(EQ19)</f>
        <v>-1</v>
      </c>
      <c r="ES19" s="260">
        <v>296797</v>
      </c>
      <c r="ET19" s="256">
        <v>233422</v>
      </c>
      <c r="EU19" s="257">
        <f t="shared" ref="EU19" si="181">(ES19-ET19)/ABS(ET19)</f>
        <v>0.27150397134803061</v>
      </c>
      <c r="EV19" s="260">
        <v>0</v>
      </c>
      <c r="EW19" s="256">
        <v>377452</v>
      </c>
      <c r="EX19" s="257">
        <f t="shared" ref="EX19" si="182">(EV19-EW19)/ABS(EW19)</f>
        <v>-1</v>
      </c>
      <c r="EY19" s="260">
        <v>0</v>
      </c>
      <c r="EZ19" s="256">
        <v>701974</v>
      </c>
      <c r="FA19" s="257">
        <f t="shared" ref="FA19" si="183">(EY19-EZ19)/ABS(EZ19)</f>
        <v>-1</v>
      </c>
    </row>
    <row r="20" spans="1:162" s="66" customFormat="1" hidden="1" outlineLevel="1">
      <c r="A20" s="58" t="s">
        <v>17</v>
      </c>
      <c r="B20" s="58"/>
      <c r="C20" s="244" t="s">
        <v>17</v>
      </c>
      <c r="D20" s="245" t="s">
        <v>18</v>
      </c>
      <c r="E20" s="246"/>
      <c r="F20" s="246"/>
      <c r="G20" s="247"/>
      <c r="H20" s="248"/>
      <c r="I20" s="246"/>
      <c r="J20" s="247"/>
      <c r="K20" s="246"/>
      <c r="L20" s="246"/>
      <c r="M20" s="247"/>
      <c r="N20" s="246"/>
      <c r="O20" s="246"/>
      <c r="P20" s="247"/>
      <c r="Q20" s="246"/>
      <c r="R20" s="246"/>
      <c r="S20" s="247"/>
      <c r="T20" s="246"/>
      <c r="U20" s="246"/>
      <c r="V20" s="247"/>
      <c r="W20" s="246"/>
      <c r="X20" s="246"/>
      <c r="Y20" s="247"/>
      <c r="Z20" s="249"/>
      <c r="AA20" s="246"/>
      <c r="AB20" s="246"/>
      <c r="AC20" s="247"/>
      <c r="AD20" s="246"/>
      <c r="AE20" s="246"/>
      <c r="AF20" s="247"/>
      <c r="AG20" s="246"/>
      <c r="AH20" s="246"/>
      <c r="AI20" s="247"/>
      <c r="AJ20" s="246"/>
      <c r="AK20" s="246"/>
      <c r="AL20" s="247"/>
      <c r="AM20" s="246"/>
      <c r="AN20" s="246"/>
      <c r="AO20" s="247"/>
      <c r="AP20" s="246"/>
      <c r="AQ20" s="246"/>
      <c r="AR20" s="247"/>
      <c r="AS20" s="246"/>
      <c r="AT20" s="246"/>
      <c r="AU20" s="247"/>
      <c r="AV20" s="249"/>
      <c r="AW20" s="246">
        <f t="shared" si="27"/>
        <v>1.2183252148773768E-2</v>
      </c>
      <c r="AX20" s="246"/>
      <c r="AY20" s="247"/>
      <c r="AZ20" s="246">
        <f t="shared" si="30"/>
        <v>4.0773730231667048E-2</v>
      </c>
      <c r="BA20" s="246"/>
      <c r="BB20" s="247"/>
      <c r="BC20" s="246">
        <f t="shared" si="33"/>
        <v>3.0952724634784573E-2</v>
      </c>
      <c r="BD20" s="246"/>
      <c r="BE20" s="247"/>
      <c r="BF20" s="246">
        <f t="shared" si="36"/>
        <v>6.5062829793583341E-2</v>
      </c>
      <c r="BG20" s="246"/>
      <c r="BH20" s="247"/>
      <c r="BI20" s="246">
        <f t="shared" si="39"/>
        <v>2.6421468127680842E-2</v>
      </c>
      <c r="BJ20" s="246"/>
      <c r="BK20" s="247"/>
      <c r="BL20" s="246">
        <f t="shared" si="42"/>
        <v>2.7938877670563307E-2</v>
      </c>
      <c r="BM20" s="246"/>
      <c r="BN20" s="247"/>
      <c r="BO20" s="246">
        <f t="shared" si="45"/>
        <v>3.8347032779664843E-2</v>
      </c>
      <c r="BP20" s="246"/>
      <c r="BQ20" s="247"/>
      <c r="BR20" s="250"/>
      <c r="BS20" s="248">
        <f t="shared" si="47"/>
        <v>1.8975762448779524E-2</v>
      </c>
      <c r="BT20" s="246">
        <f>IFERROR(BT19/BT$7,"")</f>
        <v>1.2183252148773768E-2</v>
      </c>
      <c r="BU20" s="247">
        <f>IF((ABS((BS20-BT20)*10000))&lt;100,(BS20-BT20)*10000,"N/A")</f>
        <v>67.925103000057561</v>
      </c>
      <c r="BV20" s="248">
        <f t="shared" si="49"/>
        <v>3.4701891666170617E-2</v>
      </c>
      <c r="BW20" s="246">
        <f>IFERROR(BW19/BW$7,"")</f>
        <v>4.0773730231667048E-2</v>
      </c>
      <c r="BX20" s="247">
        <f>IF((ABS((BV20-BW20)*10000))&lt;100,(BV20-BW20)*10000,"N/A")</f>
        <v>-60.718385654964308</v>
      </c>
      <c r="BY20" s="248">
        <f t="shared" si="51"/>
        <v>3.5546321310892623E-2</v>
      </c>
      <c r="BZ20" s="246">
        <f>IFERROR(BZ19/BZ$7,"")</f>
        <v>3.0952724634784573E-2</v>
      </c>
      <c r="CA20" s="247">
        <f>IF((ABS((BY20-BZ20)*10000))&lt;100,(BY20-BZ20)*10000,"N/A")</f>
        <v>45.9359667610805</v>
      </c>
      <c r="CB20" s="248">
        <f t="shared" si="53"/>
        <v>6.9872161892841053E-2</v>
      </c>
      <c r="CC20" s="246">
        <f>IFERROR(CC19/CC$7,"")</f>
        <v>6.5062829793583341E-2</v>
      </c>
      <c r="CD20" s="247">
        <f>IF((ABS((CB20-CC20)*10000))&lt;100,(CB20-CC20)*10000,"N/A")</f>
        <v>48.093320992577127</v>
      </c>
      <c r="CE20" s="248">
        <f t="shared" si="55"/>
        <v>2.6811997114387774E-2</v>
      </c>
      <c r="CF20" s="246">
        <f>IFERROR(CF19/CF$7,"")</f>
        <v>2.6421468127680842E-2</v>
      </c>
      <c r="CG20" s="247">
        <f>IF((ABS((CE20-CF20)*10000))&lt;100,(CE20-CF20)*10000,"N/A")</f>
        <v>3.9052898670693255</v>
      </c>
      <c r="CH20" s="248">
        <f t="shared" si="57"/>
        <v>2.9776389986048719E-2</v>
      </c>
      <c r="CI20" s="246">
        <f>IFERROR(CI19/CI$7,"")</f>
        <v>2.7938877670563307E-2</v>
      </c>
      <c r="CJ20" s="247">
        <f>IF((ABS((CH20-CI20)*10000))&lt;100,(CH20-CI20)*10000,"N/A")</f>
        <v>18.375123154854116</v>
      </c>
      <c r="CK20" s="248">
        <f t="shared" si="59"/>
        <v>4.1140698718428202E-2</v>
      </c>
      <c r="CL20" s="246">
        <f>IFERROR(CL19/CL$7,"")</f>
        <v>3.8347032779664843E-2</v>
      </c>
      <c r="CM20" s="247">
        <f>IF((ABS((CK20-CL20)*10000))&lt;100,(CK20-CL20)*10000,"N/A")</f>
        <v>27.936659387633593</v>
      </c>
      <c r="CN20" s="250"/>
      <c r="CO20" s="248">
        <f>IFERROR(CO19/CO$7,"")</f>
        <v>1.4486650797229489E-2</v>
      </c>
      <c r="CP20" s="246">
        <f>IFERROR(CP19/CP$7,"")</f>
        <v>1.8975762448779524E-2</v>
      </c>
      <c r="CQ20" s="247">
        <f>IF((ABS((CO20-CP20)*10000))&lt;1000,(CO20-CP20)*10000,"N/A")</f>
        <v>-44.89111651550035</v>
      </c>
      <c r="CR20" s="248">
        <f>IFERROR(CR19/CR$7,"")</f>
        <v>3.6065050964532469E-2</v>
      </c>
      <c r="CS20" s="246">
        <f>IFERROR(CS19/CS$7,"")</f>
        <v>3.4701891666170617E-2</v>
      </c>
      <c r="CT20" s="247">
        <f>IF((ABS((CR20-CS20)*10000))&lt;1000,(CR20-CS20)*10000,"N/A")</f>
        <v>13.631592983618518</v>
      </c>
      <c r="CU20" s="248">
        <f>IFERROR(CU19/CU$7,"")</f>
        <v>2.0962793623649566E-2</v>
      </c>
      <c r="CV20" s="246">
        <f>IFERROR(CV19/CV$7,"")</f>
        <v>3.5546321310892623E-2</v>
      </c>
      <c r="CW20" s="247">
        <f>(CU20-CV20)*10000</f>
        <v>-145.83527687243057</v>
      </c>
      <c r="CX20" s="248">
        <f>IFERROR(CX19/CX$7,"")</f>
        <v>6.1063818993651889E-2</v>
      </c>
      <c r="CY20" s="246">
        <f>IFERROR(CY19/CY$7,"")</f>
        <v>6.9872161892841053E-2</v>
      </c>
      <c r="CZ20" s="247">
        <f>(CX20-CY20)*10000</f>
        <v>-88.083428991891637</v>
      </c>
      <c r="DA20" s="248">
        <f>IFERROR(DA19/DA$7,"")</f>
        <v>2.4913874171192899E-2</v>
      </c>
      <c r="DB20" s="246">
        <f>IFERROR(DB19/DB$7,"")</f>
        <v>2.6811997114387774E-2</v>
      </c>
      <c r="DC20" s="247">
        <f>IF((ABS((DA20-DB20)*10000))&lt;1000,(DA20-DB20)*10000,"N/A")</f>
        <v>-18.981229431948751</v>
      </c>
      <c r="DD20" s="248">
        <f>IFERROR(DD19/DD$7,"")</f>
        <v>2.3646640633294917E-2</v>
      </c>
      <c r="DE20" s="246">
        <f>IFERROR(DE19/DE$7,"")</f>
        <v>2.9776389986048719E-2</v>
      </c>
      <c r="DF20" s="247">
        <f>(DD20-DE20)*10000</f>
        <v>-61.297493527538023</v>
      </c>
      <c r="DG20" s="248">
        <f>IFERROR(DG19/DG$7,"")</f>
        <v>3.4363130292937145E-2</v>
      </c>
      <c r="DH20" s="246">
        <f>IFERROR(DH19/DH$7,"")</f>
        <v>4.1140698718428202E-2</v>
      </c>
      <c r="DI20" s="247">
        <f>(DG20-DH20)*10000</f>
        <v>-67.775684254910573</v>
      </c>
      <c r="DJ20" s="104"/>
      <c r="DK20" s="248">
        <f>IFERROR(DK19/DK$7,"")</f>
        <v>3.9525277256504156E-2</v>
      </c>
      <c r="DL20" s="246">
        <f>IFERROR(DL19/DL$7,"")</f>
        <v>1.4486650797229489E-2</v>
      </c>
      <c r="DM20" s="247">
        <f>(DK20-DL20)*10000</f>
        <v>250.38626459274667</v>
      </c>
      <c r="DN20" s="248">
        <f>IFERROR(DN19/DN$7,"")</f>
        <v>4.1333689078619708E-2</v>
      </c>
      <c r="DO20" s="246">
        <f>IFERROR(DO19/DO$7,"")</f>
        <v>3.6065050964532469E-2</v>
      </c>
      <c r="DP20" s="247">
        <f>(DN20-DO20)*10000</f>
        <v>52.686381140872385</v>
      </c>
      <c r="DQ20" s="248">
        <f>IFERROR(DQ19/DQ$7,"")</f>
        <v>4.4888344800332103E-2</v>
      </c>
      <c r="DR20" s="246">
        <f>IFERROR(DR19/DR$7,"")</f>
        <v>2.0962793623649566E-2</v>
      </c>
      <c r="DS20" s="247">
        <f>(DQ20-DR20)*10000</f>
        <v>239.25551176682535</v>
      </c>
      <c r="DT20" s="248">
        <f>IFERROR(DT19/DT$7,"")</f>
        <v>8.0184939151293169E-2</v>
      </c>
      <c r="DU20" s="246">
        <f>IFERROR(DU19/DU$7,"")</f>
        <v>6.1063818993651889E-2</v>
      </c>
      <c r="DV20" s="247">
        <f>(DT20-DU20)*10000</f>
        <v>191.2112015764128</v>
      </c>
      <c r="DW20" s="248">
        <f>IFERROR(DW19/DW$7,"")</f>
        <v>4.0405218879056452E-2</v>
      </c>
      <c r="DX20" s="246">
        <f>IFERROR(DX19/DX$7,"")</f>
        <v>2.4913874171192899E-2</v>
      </c>
      <c r="DY20" s="247">
        <f>(DW20-DX20)*10000</f>
        <v>154.91344707863553</v>
      </c>
      <c r="DZ20" s="248">
        <f>IFERROR(DZ19/DZ$7,"")</f>
        <v>4.2006068784754012E-2</v>
      </c>
      <c r="EA20" s="246">
        <f>IFERROR(EA19/EA$7,"")</f>
        <v>2.3646640633294917E-2</v>
      </c>
      <c r="EB20" s="247">
        <f>(DZ20-EA20)*10000</f>
        <v>183.59428151459096</v>
      </c>
      <c r="EC20" s="248">
        <f>IFERROR(EC19/EC$7,"")</f>
        <v>5.3862006719495842E-2</v>
      </c>
      <c r="ED20" s="246">
        <f>IFERROR(ED19/ED$7,"")</f>
        <v>3.4363130292937145E-2</v>
      </c>
      <c r="EE20" s="247">
        <f>(EC20-ED20)*10000</f>
        <v>194.98876426558695</v>
      </c>
      <c r="EG20" s="248">
        <f>IFERROR(EG19/EG$7,"")</f>
        <v>3.8903479461787897E-2</v>
      </c>
      <c r="EH20" s="246">
        <f>IFERROR(EH19/EH$7,"")</f>
        <v>3.9525277256504156E-2</v>
      </c>
      <c r="EI20" s="247">
        <f>(EG20-EH20)*10000</f>
        <v>-6.2179779471625842</v>
      </c>
      <c r="EJ20" s="248">
        <f>IFERROR(EJ19/EJ$7,"")</f>
        <v>4.4948579978188179E-2</v>
      </c>
      <c r="EK20" s="246">
        <f>IFERROR(EK19/EK$7,"")</f>
        <v>4.1333689078619708E-2</v>
      </c>
      <c r="EL20" s="247">
        <f>(EJ20-EK20)*10000</f>
        <v>36.148908995684707</v>
      </c>
      <c r="EM20" s="248">
        <f>IFERROR(EM19/EM$7,"")</f>
        <v>4.1936004840209914E-2</v>
      </c>
      <c r="EN20" s="246">
        <f>IFERROR(EN19/EN$7,"")</f>
        <v>4.4888344800332103E-2</v>
      </c>
      <c r="EO20" s="247">
        <f>(EM20-EN20)*10000</f>
        <v>-29.523399601221882</v>
      </c>
      <c r="EP20" s="248" t="str">
        <f>IFERROR(EP19/EP$7,"")</f>
        <v/>
      </c>
      <c r="EQ20" s="246">
        <f>IFERROR(EQ19/EQ$7,"")</f>
        <v>8.0184939151293169E-2</v>
      </c>
      <c r="ER20" s="247" t="e">
        <f>(EP20-EQ20)*10000</f>
        <v>#VALUE!</v>
      </c>
      <c r="ES20" s="248">
        <f>IFERROR(ES19/ES$7,"")</f>
        <v>4.1936004840209914E-2</v>
      </c>
      <c r="ET20" s="246">
        <f>IFERROR(ET19/ET$7,"")</f>
        <v>4.0405218879056452E-2</v>
      </c>
      <c r="EU20" s="247">
        <f>(ES20-ET20)*10000</f>
        <v>15.307859611534621</v>
      </c>
      <c r="EV20" s="248" t="str">
        <f>IFERROR(EV19/EV$7,"")</f>
        <v/>
      </c>
      <c r="EW20" s="246">
        <f>IFERROR(EW19/EW$7,"")</f>
        <v>4.2006068784754012E-2</v>
      </c>
      <c r="EX20" s="247" t="e">
        <f>(EV20-EW20)*10000</f>
        <v>#VALUE!</v>
      </c>
      <c r="EY20" s="248" t="str">
        <f>IFERROR(EY19/EY$7,"")</f>
        <v/>
      </c>
      <c r="EZ20" s="246">
        <f>IFERROR(EZ19/EZ$7,"")</f>
        <v>5.3862006719495842E-2</v>
      </c>
      <c r="FA20" s="247" t="e">
        <f>(EY20-EZ20)*10000</f>
        <v>#VALUE!</v>
      </c>
    </row>
    <row r="21" spans="1:162" hidden="1" outlineLevel="1">
      <c r="A21" s="68" t="s">
        <v>19</v>
      </c>
      <c r="B21" s="68"/>
      <c r="C21" s="261" t="s">
        <v>19</v>
      </c>
      <c r="D21" s="169" t="s">
        <v>131</v>
      </c>
      <c r="E21" s="71"/>
      <c r="F21" s="71"/>
      <c r="G21" s="76" t="str">
        <f>IFERROR(IF((ABS((E21/F21)-1))&lt;100%,(E21/F21)-1,"N/A"),"")</f>
        <v/>
      </c>
      <c r="H21" s="49"/>
      <c r="I21" s="71"/>
      <c r="J21" s="76" t="str">
        <f>IFERROR(IF((ABS((H21/I21)-1))&lt;100%,(H21/I21)-1,"N/A"),"")</f>
        <v/>
      </c>
      <c r="K21" s="71"/>
      <c r="L21" s="71"/>
      <c r="M21" s="76"/>
      <c r="N21" s="71"/>
      <c r="O21" s="71"/>
      <c r="P21" s="76"/>
      <c r="Q21" s="71"/>
      <c r="R21" s="71"/>
      <c r="S21" s="76"/>
      <c r="T21" s="71"/>
      <c r="U21" s="71"/>
      <c r="V21" s="76"/>
      <c r="W21" s="71"/>
      <c r="X21" s="71"/>
      <c r="Y21" s="76"/>
      <c r="Z21" s="252"/>
      <c r="AA21" s="71"/>
      <c r="AB21" s="71"/>
      <c r="AC21" s="76"/>
      <c r="AD21" s="71"/>
      <c r="AE21" s="71"/>
      <c r="AF21" s="76"/>
      <c r="AG21" s="71"/>
      <c r="AH21" s="71"/>
      <c r="AI21" s="76"/>
      <c r="AJ21" s="71"/>
      <c r="AK21" s="71"/>
      <c r="AL21" s="76"/>
      <c r="AM21" s="71"/>
      <c r="AN21" s="71"/>
      <c r="AO21" s="76"/>
      <c r="AP21" s="71"/>
      <c r="AQ21" s="71"/>
      <c r="AR21" s="76"/>
      <c r="AS21" s="71"/>
      <c r="AT21" s="71"/>
      <c r="AU21" s="76"/>
      <c r="AV21" s="252"/>
      <c r="AW21" s="45">
        <f t="shared" si="27"/>
        <v>-116554</v>
      </c>
      <c r="AX21" s="71"/>
      <c r="AY21" s="76"/>
      <c r="AZ21" s="45">
        <f t="shared" si="30"/>
        <v>-122793</v>
      </c>
      <c r="BA21" s="71"/>
      <c r="BB21" s="76"/>
      <c r="BC21" s="45">
        <f t="shared" si="33"/>
        <v>-117806</v>
      </c>
      <c r="BD21" s="71"/>
      <c r="BE21" s="76"/>
      <c r="BF21" s="71">
        <f t="shared" si="36"/>
        <v>-111866</v>
      </c>
      <c r="BG21" s="71"/>
      <c r="BH21" s="76"/>
      <c r="BI21" s="45">
        <f t="shared" si="39"/>
        <v>-239347</v>
      </c>
      <c r="BJ21" s="71"/>
      <c r="BK21" s="76"/>
      <c r="BL21" s="45">
        <f t="shared" si="42"/>
        <v>-357153</v>
      </c>
      <c r="BM21" s="71"/>
      <c r="BN21" s="76"/>
      <c r="BO21" s="71">
        <f t="shared" si="45"/>
        <v>-469019</v>
      </c>
      <c r="BP21" s="71"/>
      <c r="BQ21" s="76"/>
      <c r="BR21" s="239"/>
      <c r="BS21" s="75">
        <f t="shared" si="47"/>
        <v>-98819</v>
      </c>
      <c r="BT21" s="71">
        <v>-116554</v>
      </c>
      <c r="BU21" s="76">
        <f>IFERROR(IF((ABS((BS21/BT21)-1))&lt;100%,(BS21/BT21)-1,"N/A"),"")</f>
        <v>-0.15216122998781678</v>
      </c>
      <c r="BV21" s="49">
        <f t="shared" si="49"/>
        <v>-103751</v>
      </c>
      <c r="BW21" s="45">
        <v>-122793</v>
      </c>
      <c r="BX21" s="76">
        <f>IFERROR(IF((ABS((BV21/BW21)-1))&lt;100%,(BV21/BW21)-1,"N/A"),"")</f>
        <v>-0.15507398630215075</v>
      </c>
      <c r="BY21" s="49">
        <f t="shared" si="51"/>
        <v>-104842</v>
      </c>
      <c r="BZ21" s="45">
        <v>-117806</v>
      </c>
      <c r="CA21" s="76">
        <f>IFERROR(IF((ABS((BY21/BZ21)-1))&lt;100%,(BY21/BZ21)-1,"N/A"),"")</f>
        <v>-0.11004532876084405</v>
      </c>
      <c r="CB21" s="49">
        <f t="shared" si="53"/>
        <v>-140984</v>
      </c>
      <c r="CC21" s="45">
        <v>-111866</v>
      </c>
      <c r="CD21" s="76">
        <f>IFERROR(IF((ABS((CB21/CC21)-1))&lt;100%,(CB21/CC21)-1,"N/A"),"")</f>
        <v>0.26029356551588512</v>
      </c>
      <c r="CE21" s="49">
        <f t="shared" si="55"/>
        <v>-202570</v>
      </c>
      <c r="CF21" s="45">
        <v>-239347</v>
      </c>
      <c r="CG21" s="76">
        <f>IFERROR(IF((ABS((CE21/CF21)-1))&lt;100%,(CE21/CF21)-1,"N/A"),"")</f>
        <v>-0.15365557119997331</v>
      </c>
      <c r="CH21" s="49">
        <f t="shared" si="57"/>
        <v>-307412</v>
      </c>
      <c r="CI21" s="45">
        <v>-357153</v>
      </c>
      <c r="CJ21" s="76">
        <f>IFERROR(IF((ABS((CH21/CI21)-1))&lt;100%,(CH21/CI21)-1,"N/A"),"")</f>
        <v>-0.13927084470801032</v>
      </c>
      <c r="CK21" s="49">
        <f t="shared" si="59"/>
        <v>-448396</v>
      </c>
      <c r="CL21" s="45">
        <v>-469019</v>
      </c>
      <c r="CM21" s="76">
        <f>IFERROR(IF((ABS((CK21/CL21)-1))&lt;100%,(CK21/CL21)-1,"N/A"),"")</f>
        <v>-4.3970500128992618E-2</v>
      </c>
      <c r="CN21" s="239"/>
      <c r="CO21" s="75">
        <v>-31431</v>
      </c>
      <c r="CP21" s="71">
        <v>-98819</v>
      </c>
      <c r="CQ21" s="76">
        <f>IFERROR(IF((ABS((CO21/CP21)-1))&lt;100%,(CO21/CP21)-1,"N/A"),"")</f>
        <v>-0.68193363624404213</v>
      </c>
      <c r="CR21" s="49">
        <v>-73780</v>
      </c>
      <c r="CS21" s="45">
        <v>-103751</v>
      </c>
      <c r="CT21" s="76">
        <f>IFERROR(IF((ABS((CR21/CS21)-1))&lt;1000%,(CR21/CS21)-1,"N/A"),"")</f>
        <v>-0.28887432410290026</v>
      </c>
      <c r="CU21" s="49">
        <v>-60733</v>
      </c>
      <c r="CV21" s="45">
        <v>-104842</v>
      </c>
      <c r="CW21" s="76">
        <f>IF(AND(CU21&lt;0,CV21&lt;0),((CU21-CV21)/CV21),((CU21-CV21)/ABS(CV21)))</f>
        <v>-0.42071879590240552</v>
      </c>
      <c r="CX21" s="49">
        <v>-52019</v>
      </c>
      <c r="CY21" s="45">
        <v>-140984</v>
      </c>
      <c r="CZ21" s="76">
        <f>IF(AND(CX21&lt;0,CY21&lt;0),((CX21-CY21)/CY21),((CX21-CY21)/ABS(CY21)))</f>
        <v>-0.63102905294217781</v>
      </c>
      <c r="DA21" s="49">
        <v>-105211</v>
      </c>
      <c r="DB21" s="45">
        <v>-202570</v>
      </c>
      <c r="DC21" s="76">
        <f>IFERROR(IF((ABS((DA21/DB21)-1))&lt;1000%,(DA21/DB21)-1,"N/A"),"")</f>
        <v>-0.48061904526830235</v>
      </c>
      <c r="DD21" s="49">
        <v>-165944</v>
      </c>
      <c r="DE21" s="45">
        <v>-307412</v>
      </c>
      <c r="DF21" s="76">
        <f>IF(AND(DD21&lt;0,DE21&lt;0),((DD21-DE21)/DE21),((DD21-DE21)/ABS(DE21)))</f>
        <v>-0.46019023330253861</v>
      </c>
      <c r="DG21" s="49">
        <v>-217963</v>
      </c>
      <c r="DH21" s="45">
        <v>-448396</v>
      </c>
      <c r="DI21" s="76">
        <f>IF(AND(DG21&lt;0,DH21&lt;0),((DG21-DH21)/DH21),((DG21-DH21)/ABS(DH21)))</f>
        <v>-0.51390511958179819</v>
      </c>
      <c r="DJ21" s="104"/>
      <c r="DK21" s="75">
        <v>-40663</v>
      </c>
      <c r="DL21" s="71">
        <v>-31431</v>
      </c>
      <c r="DM21" s="76">
        <f t="shared" ref="DM21" si="184">IF(AND(DK21&lt;0,DL21&lt;0),((DK21-DL21)/DL21),((DK21-DL21)/ABS(DL21)))</f>
        <v>0.29372275778689827</v>
      </c>
      <c r="DN21" s="49">
        <v>-38250</v>
      </c>
      <c r="DO21" s="45">
        <v>-73780</v>
      </c>
      <c r="DP21" s="76">
        <f t="shared" ref="DP21" si="185">IF(AND(DN21&lt;0,DO21&lt;0),((DN21-DO21)/DO21),((DN21-DO21)/ABS(DO21)))</f>
        <v>-0.48156682027649772</v>
      </c>
      <c r="DQ21" s="49">
        <v>-36003</v>
      </c>
      <c r="DR21" s="45">
        <v>-60733</v>
      </c>
      <c r="DS21" s="76">
        <f t="shared" ref="DS21" si="186">IF(AND(DQ21&lt;0,DR21&lt;0),((DQ21-DR21)/DR21),((DQ21-DR21)/ABS(DR21)))</f>
        <v>-0.4071921360709993</v>
      </c>
      <c r="DT21" s="49">
        <v>-46617</v>
      </c>
      <c r="DU21" s="45">
        <v>-52019</v>
      </c>
      <c r="DV21" s="76">
        <f t="shared" ref="DV21" si="187">IF(AND(DT21&lt;0,DU21&lt;0),((DT21-DU21)/DU21),((DT21-DU21)/ABS(DU21)))</f>
        <v>-0.10384667140852381</v>
      </c>
      <c r="DW21" s="49">
        <v>-78913</v>
      </c>
      <c r="DX21" s="45">
        <v>-105211</v>
      </c>
      <c r="DY21" s="76">
        <f t="shared" ref="DY21" si="188">IF(AND(DW21&lt;0,DX21&lt;0),((DW21-DX21)/DX21),((DW21-DX21)/ABS(DX21)))</f>
        <v>-0.24995485262947792</v>
      </c>
      <c r="DZ21" s="49">
        <v>-114916</v>
      </c>
      <c r="EA21" s="45">
        <v>-165944</v>
      </c>
      <c r="EB21" s="76">
        <f t="shared" ref="EB21" si="189">IF(AND(DZ21&lt;0,EA21&lt;0),((DZ21-EA21)/EA21),((DZ21-EA21)/ABS(EA21)))</f>
        <v>-0.30750132574844524</v>
      </c>
      <c r="EC21" s="49">
        <v>-161533</v>
      </c>
      <c r="ED21" s="45">
        <v>-217963</v>
      </c>
      <c r="EE21" s="76">
        <f t="shared" ref="EE21" si="190">IF(AND(EC21&lt;0,ED21&lt;0),((EC21-ED21)/ED21),((EC21-ED21)/ABS(ED21)))</f>
        <v>-0.25889715226896309</v>
      </c>
      <c r="EG21" s="75">
        <v>-36913</v>
      </c>
      <c r="EH21" s="71">
        <v>-40663</v>
      </c>
      <c r="EI21" s="76">
        <f t="shared" ref="EI21" si="191">IF(AND(EG21&lt;0,EH21&lt;0),((EG21-EH21)/EH21),((EG21-EH21)/ABS(EH21)))</f>
        <v>-9.2221429801047639E-2</v>
      </c>
      <c r="EJ21" s="49">
        <v>-57310</v>
      </c>
      <c r="EK21" s="45">
        <v>-38250</v>
      </c>
      <c r="EL21" s="76">
        <f t="shared" ref="EL21" si="192">IF(AND(EJ21&lt;0,EK21&lt;0),((EJ21-EK21)/EK21),((EJ21-EK21)/ABS(EK21)))</f>
        <v>0.49830065359477121</v>
      </c>
      <c r="EM21" s="49">
        <v>94223</v>
      </c>
      <c r="EN21" s="45">
        <v>-36003</v>
      </c>
      <c r="EO21" s="76">
        <f t="shared" ref="EO21" si="193">IF(AND(EM21&lt;0,EN21&lt;0),((EM21-EN21)/EN21),((EM21-EN21)/ABS(EN21)))</f>
        <v>3.6170874649334777</v>
      </c>
      <c r="EP21" s="49">
        <v>0</v>
      </c>
      <c r="EQ21" s="45">
        <v>-46617</v>
      </c>
      <c r="ER21" s="76">
        <f t="shared" ref="ER21" si="194">IF(AND(EP21&lt;0,EQ21&lt;0),((EP21-EQ21)/EQ21),((EP21-EQ21)/ABS(EQ21)))</f>
        <v>1</v>
      </c>
      <c r="ES21" s="49">
        <v>-94223</v>
      </c>
      <c r="ET21" s="45">
        <v>-78913</v>
      </c>
      <c r="EU21" s="76">
        <f t="shared" ref="EU21" si="195">IF(AND(ES21&lt;0,ET21&lt;0),((ES21-ET21)/ET21),((ES21-ET21)/ABS(ET21)))</f>
        <v>0.19401112617692903</v>
      </c>
      <c r="EV21" s="49">
        <v>0</v>
      </c>
      <c r="EW21" s="45">
        <v>-114916</v>
      </c>
      <c r="EX21" s="76">
        <f t="shared" ref="EX21" si="196">IF(AND(EV21&lt;0,EW21&lt;0),((EV21-EW21)/EW21),((EV21-EW21)/ABS(EW21)))</f>
        <v>1</v>
      </c>
      <c r="EY21" s="49">
        <v>0</v>
      </c>
      <c r="EZ21" s="45">
        <v>-161533</v>
      </c>
      <c r="FA21" s="76">
        <f t="shared" ref="FA21" si="197">IF(AND(EY21&lt;0,EZ21&lt;0),((EY21-EZ21)/EZ21),((EY21-EZ21)/ABS(EZ21)))</f>
        <v>1</v>
      </c>
    </row>
    <row r="22" spans="1:162" collapsed="1">
      <c r="A22" s="50" t="s">
        <v>161</v>
      </c>
      <c r="B22" s="50" t="s">
        <v>385</v>
      </c>
      <c r="C22" s="407" t="s">
        <v>320</v>
      </c>
      <c r="D22" s="398" t="s">
        <v>34</v>
      </c>
      <c r="E22" s="431">
        <f>+E16-E13</f>
        <v>153776</v>
      </c>
      <c r="F22" s="431">
        <f>+F16-F13</f>
        <v>131912</v>
      </c>
      <c r="G22" s="406">
        <f>IFERROR(IF((ABS((E22/F22)-1))&lt;100%,(E22/F22)-1,"N/A"),"")</f>
        <v>0.1657468615440596</v>
      </c>
      <c r="H22" s="431">
        <f>+H16-H13</f>
        <v>191095</v>
      </c>
      <c r="I22" s="431">
        <f>+I16-I13</f>
        <v>178174</v>
      </c>
      <c r="J22" s="406">
        <f>IFERROR(IF((ABS((H22/I22)-1))&lt;100%,(H22/I22)-1,"N/A"),"")</f>
        <v>7.2518998282577796E-2</v>
      </c>
      <c r="K22" s="431">
        <f>+K16-K13</f>
        <v>171742</v>
      </c>
      <c r="L22" s="431">
        <f>+L16-L13</f>
        <v>183971</v>
      </c>
      <c r="M22" s="406">
        <f>IFERROR(IF((ABS((K22/L22)-1))&lt;100%,(K22/L22)-1,"N/A"),"")</f>
        <v>-6.6472433155225552E-2</v>
      </c>
      <c r="N22" s="431">
        <f>+N16-N13</f>
        <v>306364</v>
      </c>
      <c r="O22" s="431">
        <f>+O16-O13</f>
        <v>312847</v>
      </c>
      <c r="P22" s="406">
        <f>IFERROR(IF((ABS((N22/O22)-1))&lt;100%,(N22/O22)-1,"N/A"),"")</f>
        <v>-2.072258963646767E-2</v>
      </c>
      <c r="Q22" s="431">
        <f>+Q16-Q13</f>
        <v>344870</v>
      </c>
      <c r="R22" s="431">
        <f>+R16-R13</f>
        <v>310086</v>
      </c>
      <c r="S22" s="406">
        <f>IFERROR(IF((ABS((Q22/R22)-1))&lt;100%,(Q22/R22)-1,"N/A"),"")</f>
        <v>0.11217533200466967</v>
      </c>
      <c r="T22" s="431">
        <f>+T16-T13</f>
        <v>516611</v>
      </c>
      <c r="U22" s="431">
        <f>+U16-U13</f>
        <v>494057</v>
      </c>
      <c r="V22" s="406">
        <f>IFERROR(IF((ABS((T22/U22)-1))&lt;100%,(T22/U22)-1,"N/A"),"")</f>
        <v>4.5650603068067008E-2</v>
      </c>
      <c r="W22" s="431">
        <f>+W16-W13</f>
        <v>822975</v>
      </c>
      <c r="X22" s="431">
        <f>+X16-X13</f>
        <v>806903</v>
      </c>
      <c r="Y22" s="406">
        <f>IFERROR(IF((ABS((W22/X22)-1))&lt;100%,(W22/X22)-1,"N/A"),"")</f>
        <v>1.9918131423479757E-2</v>
      </c>
      <c r="Z22" s="432"/>
      <c r="AA22" s="431">
        <f>+AA16-AA13</f>
        <v>150185</v>
      </c>
      <c r="AB22" s="431">
        <f t="shared" si="13"/>
        <v>153776</v>
      </c>
      <c r="AC22" s="406">
        <f>IFERROR(IF((ABS((AA22/AB22)-1))&lt;100%,(AA22/AB22)-1,"N/A"),"")</f>
        <v>-2.3352148579752319E-2</v>
      </c>
      <c r="AD22" s="431">
        <f>+AD16-AD13</f>
        <v>123324</v>
      </c>
      <c r="AE22" s="431">
        <f t="shared" si="15"/>
        <v>191095</v>
      </c>
      <c r="AF22" s="406">
        <f>IFERROR(IF((ABS((AD22/AE22)-1))&lt;100%,(AD22/AE22)-1,"N/A"),"")</f>
        <v>-0.35464559512284466</v>
      </c>
      <c r="AG22" s="431">
        <f>+AG16-AG13</f>
        <v>115105</v>
      </c>
      <c r="AH22" s="431">
        <f t="shared" si="17"/>
        <v>171742</v>
      </c>
      <c r="AI22" s="406">
        <f>IFERROR(IF((ABS((AG22/AH22)-1))&lt;100%,(AG22/AH22)-1,"N/A"),"")</f>
        <v>-0.32977955305050599</v>
      </c>
      <c r="AJ22" s="431">
        <f>+AJ16-AJ13</f>
        <v>244154</v>
      </c>
      <c r="AK22" s="431">
        <f t="shared" si="19"/>
        <v>306364</v>
      </c>
      <c r="AL22" s="406">
        <f>IFERROR(IF((ABS((AJ22/AK22)-1))&lt;100%,(AJ22/AK22)-1,"N/A"),"")</f>
        <v>-0.2030591061612983</v>
      </c>
      <c r="AM22" s="431">
        <f>+AM16-AM13</f>
        <v>273509</v>
      </c>
      <c r="AN22" s="431">
        <f t="shared" si="21"/>
        <v>344870</v>
      </c>
      <c r="AO22" s="406">
        <f>IFERROR(IF((ABS((AM22/AN22)-1))&lt;100%,(AM22/AN22)-1,"N/A"),"")</f>
        <v>-0.20692144866181461</v>
      </c>
      <c r="AP22" s="431">
        <f>+AP16-AP13</f>
        <v>388614</v>
      </c>
      <c r="AQ22" s="431">
        <f t="shared" si="23"/>
        <v>516611</v>
      </c>
      <c r="AR22" s="406">
        <f>IFERROR(IF((ABS((AP22/AQ22)-1))&lt;100%,(AP22/AQ22)-1,"N/A"),"")</f>
        <v>-0.24776282347840062</v>
      </c>
      <c r="AS22" s="431">
        <f>+AS16-AS13</f>
        <v>632768</v>
      </c>
      <c r="AT22" s="431">
        <f t="shared" si="25"/>
        <v>822975</v>
      </c>
      <c r="AU22" s="406">
        <f>IFERROR(IF((ABS((AS22/AT22)-1))&lt;100%,(AS22/AT22)-1,"N/A"),"")</f>
        <v>-0.23112123697560683</v>
      </c>
      <c r="AV22" s="432"/>
      <c r="AW22" s="431">
        <f t="shared" si="27"/>
        <v>176035</v>
      </c>
      <c r="AX22" s="431">
        <f t="shared" si="28"/>
        <v>150185</v>
      </c>
      <c r="AY22" s="406">
        <f>IFERROR(IF((ABS((AW22/AX22)-1))&lt;100%,(AW22/AX22)-1,"N/A"),"")</f>
        <v>0.17212105070413153</v>
      </c>
      <c r="AZ22" s="431">
        <f t="shared" si="30"/>
        <v>225965</v>
      </c>
      <c r="BA22" s="431">
        <f t="shared" si="31"/>
        <v>123324</v>
      </c>
      <c r="BB22" s="406">
        <f>IFERROR(IF((ABS((AZ22/BA22)-1))&lt;100%,(AZ22/BA22)-1,"N/A"),"")</f>
        <v>0.83228730822873076</v>
      </c>
      <c r="BC22" s="431">
        <f t="shared" si="33"/>
        <v>192923</v>
      </c>
      <c r="BD22" s="431">
        <f t="shared" si="34"/>
        <v>115105</v>
      </c>
      <c r="BE22" s="406">
        <f>IFERROR(IF((ABS((BC22/BD22)-1))&lt;100%,(BC22/BD22)-1,"N/A"),"")</f>
        <v>0.67606098779375357</v>
      </c>
      <c r="BF22" s="431">
        <f t="shared" si="36"/>
        <v>338684</v>
      </c>
      <c r="BG22" s="431">
        <f t="shared" si="37"/>
        <v>244154</v>
      </c>
      <c r="BH22" s="406">
        <f>IFERROR(IF((ABS((BF22/BG22)-1))&lt;100%,(BF22/BG22)-1,"N/A"),"")</f>
        <v>0.38717366907771322</v>
      </c>
      <c r="BI22" s="431">
        <f t="shared" si="39"/>
        <v>402000</v>
      </c>
      <c r="BJ22" s="431">
        <f t="shared" si="40"/>
        <v>273509</v>
      </c>
      <c r="BK22" s="406">
        <f>IFERROR(IF((ABS((BI22/BJ22)-1))&lt;100%,(BI22/BJ22)-1,"N/A"),"")</f>
        <v>0.46978710024167403</v>
      </c>
      <c r="BL22" s="431">
        <f t="shared" si="42"/>
        <v>594923</v>
      </c>
      <c r="BM22" s="431">
        <f t="shared" si="43"/>
        <v>388614</v>
      </c>
      <c r="BN22" s="406">
        <f>IFERROR(IF((ABS((BL22/BM22)-1))&lt;100%,(BL22/BM22)-1,"N/A"),"")</f>
        <v>0.5308841163725444</v>
      </c>
      <c r="BO22" s="431">
        <f t="shared" si="45"/>
        <v>933607</v>
      </c>
      <c r="BP22" s="431">
        <f t="shared" si="0"/>
        <v>632768</v>
      </c>
      <c r="BQ22" s="406">
        <f>IFERROR(IF((ABS((BO22/BP22)-1))&lt;100%,(BO22/BP22)-1,"N/A"),"")</f>
        <v>0.47543333417619094</v>
      </c>
      <c r="BR22" s="433"/>
      <c r="BS22" s="404">
        <f t="shared" si="47"/>
        <v>183177</v>
      </c>
      <c r="BT22" s="431">
        <v>176035</v>
      </c>
      <c r="BU22" s="406">
        <f>IFERROR(IF((ABS((BS22/BT22)-1))&lt;100%,(BS22/BT22)-1,"N/A"),"")</f>
        <v>4.0571477263044331E-2</v>
      </c>
      <c r="BV22" s="404">
        <f t="shared" si="49"/>
        <v>218007</v>
      </c>
      <c r="BW22" s="431">
        <v>225965</v>
      </c>
      <c r="BX22" s="406">
        <f>IFERROR(IF((ABS((BV22/BW22)-1))&lt;100%,(BV22/BW22)-1,"N/A"),"")</f>
        <v>-3.5217843471334054E-2</v>
      </c>
      <c r="BY22" s="404">
        <f t="shared" si="51"/>
        <v>217552</v>
      </c>
      <c r="BZ22" s="431">
        <v>192923</v>
      </c>
      <c r="CA22" s="406">
        <f>IFERROR(IF((ABS((BY22/BZ22)-1))&lt;100%,(BY22/BZ22)-1,"N/A"),"")</f>
        <v>0.12766233160380058</v>
      </c>
      <c r="CB22" s="404">
        <f t="shared" si="53"/>
        <v>388731</v>
      </c>
      <c r="CC22" s="431">
        <v>338684</v>
      </c>
      <c r="CD22" s="406">
        <f>IFERROR(IF((ABS((CB22/CC22)-1))&lt;100%,(CB22/CC22)-1,"N/A"),"")</f>
        <v>0.14776901182222968</v>
      </c>
      <c r="CE22" s="404">
        <f t="shared" si="55"/>
        <v>401184</v>
      </c>
      <c r="CF22" s="431">
        <v>402000</v>
      </c>
      <c r="CG22" s="406">
        <f>IFERROR(IF((ABS((CE22/CF22)-1))&lt;100%,(CE22/CF22)-1,"N/A"),"")</f>
        <v>-2.0298507462686022E-3</v>
      </c>
      <c r="CH22" s="404">
        <f t="shared" si="57"/>
        <v>618736</v>
      </c>
      <c r="CI22" s="431">
        <v>594923</v>
      </c>
      <c r="CJ22" s="406">
        <f>IFERROR(IF((ABS((CH22/CI22)-1))&lt;100%,(CH22/CI22)-1,"N/A"),"")</f>
        <v>4.0027028707916745E-2</v>
      </c>
      <c r="CK22" s="404">
        <f t="shared" si="59"/>
        <v>1007467</v>
      </c>
      <c r="CL22" s="431">
        <v>933607</v>
      </c>
      <c r="CM22" s="406">
        <f>IFERROR(IF((ABS((CK22/CL22)-1))&lt;100%,(CK22/CL22)-1,"N/A"),"")</f>
        <v>7.9112517365443891E-2</v>
      </c>
      <c r="CN22" s="433"/>
      <c r="CO22" s="404">
        <v>177786</v>
      </c>
      <c r="CP22" s="431">
        <v>183177</v>
      </c>
      <c r="CQ22" s="406">
        <f>IFERROR(IF((ABS((CO22/CP22)-1))&lt;100%,(CO22/CP22)-1,"N/A"),"")</f>
        <v>-2.9430550778755005E-2</v>
      </c>
      <c r="CR22" s="404">
        <v>243241</v>
      </c>
      <c r="CS22" s="431">
        <v>218007</v>
      </c>
      <c r="CT22" s="406">
        <f>IFERROR(IF((ABS((CR22/CS22)-1))&lt;1000%,(CR22/CS22)-1,"N/A"),"")</f>
        <v>0.11574857688055884</v>
      </c>
      <c r="CU22" s="404">
        <v>186554</v>
      </c>
      <c r="CV22" s="431">
        <v>217552</v>
      </c>
      <c r="CW22" s="406">
        <f>IF(AND(CU22&lt;0,CV22&lt;0),((CU22-CV22)/CV22),((CU22-CV22)/ABS(CV22)))</f>
        <v>-0.14248547473707435</v>
      </c>
      <c r="CX22" s="404">
        <v>368713</v>
      </c>
      <c r="CY22" s="431">
        <v>388731</v>
      </c>
      <c r="CZ22" s="406">
        <f>IF(AND(CX22&lt;0,CY22&lt;0),((CX22-CY22)/CY22),((CX22-CY22)/ABS(CY22)))</f>
        <v>-5.1495764423212964E-2</v>
      </c>
      <c r="DA22" s="404">
        <v>421027</v>
      </c>
      <c r="DB22" s="431">
        <v>401184</v>
      </c>
      <c r="DC22" s="406">
        <f>IFERROR(IF((ABS((DA22/DB22)-1))&lt;1000%,(DA22/DB22)-1,"N/A"),"")</f>
        <v>4.9461095158331414E-2</v>
      </c>
      <c r="DD22" s="404">
        <v>607581</v>
      </c>
      <c r="DE22" s="431">
        <v>618736</v>
      </c>
      <c r="DF22" s="406">
        <f>IF(AND(DD22&lt;0,DE22&lt;0),((DD22-DE22)/DE22),((DD22-DE22)/ABS(DE22)))</f>
        <v>-1.8028690750174551E-2</v>
      </c>
      <c r="DG22" s="404">
        <v>976294</v>
      </c>
      <c r="DH22" s="431">
        <v>1007467</v>
      </c>
      <c r="DI22" s="406">
        <f>IF(AND(DG22&lt;0,DH22&lt;0),((DG22-DH22)/DH22),((DG22-DH22)/ABS(DH22)))</f>
        <v>-3.0941956411475513E-2</v>
      </c>
      <c r="DJ22" s="104"/>
      <c r="DK22" s="404">
        <v>241519</v>
      </c>
      <c r="DL22" s="431">
        <v>177786</v>
      </c>
      <c r="DM22" s="406">
        <f t="shared" si="63"/>
        <v>0.3584815452285332</v>
      </c>
      <c r="DN22" s="404">
        <v>247072</v>
      </c>
      <c r="DO22" s="431">
        <v>243241</v>
      </c>
      <c r="DP22" s="406">
        <f t="shared" si="64"/>
        <v>1.5749811914932105E-2</v>
      </c>
      <c r="DQ22" s="404">
        <v>278738</v>
      </c>
      <c r="DR22" s="431">
        <v>186554</v>
      </c>
      <c r="DS22" s="406">
        <f t="shared" si="65"/>
        <v>0.49414110659648147</v>
      </c>
      <c r="DT22" s="404">
        <v>454228</v>
      </c>
      <c r="DU22" s="431">
        <v>368713</v>
      </c>
      <c r="DV22" s="406">
        <f t="shared" si="66"/>
        <v>0.23192835620116459</v>
      </c>
      <c r="DW22" s="404">
        <v>488591</v>
      </c>
      <c r="DX22" s="431">
        <v>421027</v>
      </c>
      <c r="DY22" s="406">
        <f t="shared" si="67"/>
        <v>0.16047426887111754</v>
      </c>
      <c r="DZ22" s="404">
        <v>767329</v>
      </c>
      <c r="EA22" s="431">
        <v>607581</v>
      </c>
      <c r="EB22" s="406">
        <f t="shared" si="68"/>
        <v>0.26292461416667079</v>
      </c>
      <c r="EC22" s="404">
        <v>1221557</v>
      </c>
      <c r="ED22" s="431">
        <v>976294</v>
      </c>
      <c r="EE22" s="406">
        <f t="shared" si="69"/>
        <v>0.25121838298709198</v>
      </c>
      <c r="EG22" s="404">
        <v>261809</v>
      </c>
      <c r="EH22" s="431">
        <v>241519</v>
      </c>
      <c r="EI22" s="406">
        <f t="shared" ref="EI22" si="198">(EG22-EH22)/ABS(EH22)</f>
        <v>8.4009953668241419E-2</v>
      </c>
      <c r="EJ22" s="404">
        <v>289657</v>
      </c>
      <c r="EK22" s="431">
        <v>247072</v>
      </c>
      <c r="EL22" s="406">
        <f t="shared" ref="EL22" si="199">(EJ22-EK22)/ABS(EK22)</f>
        <v>0.17235866468074085</v>
      </c>
      <c r="EM22" s="404">
        <v>-551466</v>
      </c>
      <c r="EN22" s="431">
        <v>278738</v>
      </c>
      <c r="EO22" s="406">
        <f t="shared" ref="EO22" si="200">(EM22-EN22)/ABS(EN22)</f>
        <v>-2.978438533676786</v>
      </c>
      <c r="EP22" s="404">
        <v>0</v>
      </c>
      <c r="EQ22" s="431">
        <v>454228</v>
      </c>
      <c r="ER22" s="406">
        <f t="shared" ref="ER22" si="201">(EP22-EQ22)/ABS(EQ22)</f>
        <v>-1</v>
      </c>
      <c r="ES22" s="404">
        <v>551466</v>
      </c>
      <c r="ET22" s="431">
        <v>488591</v>
      </c>
      <c r="EU22" s="406">
        <f t="shared" ref="EU22" si="202">(ES22-ET22)/ABS(ET22)</f>
        <v>0.1286863654876983</v>
      </c>
      <c r="EV22" s="404">
        <v>0</v>
      </c>
      <c r="EW22" s="431">
        <v>767329</v>
      </c>
      <c r="EX22" s="406">
        <f t="shared" ref="EX22" si="203">(EV22-EW22)/ABS(EW22)</f>
        <v>-1</v>
      </c>
      <c r="EY22" s="404">
        <v>0</v>
      </c>
      <c r="EZ22" s="431">
        <v>1221557</v>
      </c>
      <c r="FA22" s="406">
        <f t="shared" ref="FA22" si="204">(EY22-EZ22)/ABS(EZ22)</f>
        <v>-1</v>
      </c>
    </row>
    <row r="23" spans="1:162" s="66" customFormat="1">
      <c r="A23" s="58" t="s">
        <v>35</v>
      </c>
      <c r="B23" s="58"/>
      <c r="C23" s="244" t="s">
        <v>35</v>
      </c>
      <c r="D23" s="245" t="s">
        <v>255</v>
      </c>
      <c r="E23" s="246">
        <f>IFERROR(E22/E$7,"")</f>
        <v>5.5797515570771034E-2</v>
      </c>
      <c r="F23" s="246">
        <f>IFERROR(F22/F$7,"")</f>
        <v>5.1564804495697919E-2</v>
      </c>
      <c r="G23" s="247">
        <f>IF((ABS((E23-F23)*10000))&lt;100,(E23-F23)*10000,"N/A")</f>
        <v>42.327110750731144</v>
      </c>
      <c r="H23" s="248">
        <v>5.1012318473629636E-2</v>
      </c>
      <c r="I23" s="246">
        <f>IFERROR(I22/I$7,"")</f>
        <v>7.107244503746607E-2</v>
      </c>
      <c r="J23" s="247" t="str">
        <f>IF((ABS((H23-I23)*10000))&lt;100,(H23-I23)*10000,"N/A")</f>
        <v>N/A</v>
      </c>
      <c r="K23" s="246">
        <f>IFERROR(K22/K$7,"")</f>
        <v>6.1965108861621765E-2</v>
      </c>
      <c r="L23" s="246">
        <f>IFERROR(L22/L$7,"")</f>
        <v>7.3638149934095481E-2</v>
      </c>
      <c r="M23" s="247" t="str">
        <f>IF((ABS((K23-L23)*10000))&lt;100,(K23-L23)*10000,"N/A")</f>
        <v>N/A</v>
      </c>
      <c r="N23" s="246">
        <f>IFERROR(N22/N$7,"")</f>
        <v>9.5599831494859039E-2</v>
      </c>
      <c r="O23" s="246">
        <f>IFERROR(O22/O$7,"")</f>
        <v>0.10251211987659763</v>
      </c>
      <c r="P23" s="247">
        <f>IF((ABS((N23-O23)*10000))&lt;100,(N23-O23)*10000,"N/A")</f>
        <v>-69.122883817385883</v>
      </c>
      <c r="Q23" s="246">
        <f>IFERROR(Q22/Q$7,"")</f>
        <v>6.3261371619973181E-2</v>
      </c>
      <c r="R23" s="246">
        <f>IFERROR(R22/R$7,"")</f>
        <v>6.123606056423056E-2</v>
      </c>
      <c r="S23" s="247">
        <f>IF((ABS((Q23-R23)*10000))&lt;100,(Q23-R23)*10000,"N/A")</f>
        <v>20.253110557426208</v>
      </c>
      <c r="T23" s="246">
        <f>IFERROR(T22/T$7,"")</f>
        <v>6.2824345362613762E-2</v>
      </c>
      <c r="U23" s="246">
        <f>IFERROR(U22/U$7,"")</f>
        <v>6.5333376002302004E-2</v>
      </c>
      <c r="V23" s="247">
        <f>IF((ABS((T23-U23)*10000))&lt;100,(T23-U23)*10000,"N/A")</f>
        <v>-25.090306396882422</v>
      </c>
      <c r="W23" s="246">
        <f>IFERROR(W22/W$7,"")</f>
        <v>7.2015476009629889E-2</v>
      </c>
      <c r="X23" s="246">
        <f>IFERROR(X22/X$7,"")</f>
        <v>7.5989262283464601E-2</v>
      </c>
      <c r="Y23" s="247">
        <f>IF((ABS((W23-X23)*10000))&lt;100,(W23-X23)*10000,"N/A")</f>
        <v>-39.737862738347118</v>
      </c>
      <c r="Z23" s="249"/>
      <c r="AA23" s="246">
        <f>IFERROR(AA22/AA$7,"")</f>
        <v>5.5703668426959708E-2</v>
      </c>
      <c r="AB23" s="246">
        <f t="shared" si="13"/>
        <v>5.5797515570771034E-2</v>
      </c>
      <c r="AC23" s="247">
        <f>IF((ABS((AA23-AB23)*10000))&lt;100,(AA23-AB23)*10000,"N/A")</f>
        <v>-0.93847143811325029</v>
      </c>
      <c r="AD23" s="246">
        <f>IFERROR(AD22/AD$7,"")</f>
        <v>4.6656464521694058E-2</v>
      </c>
      <c r="AE23" s="246">
        <f t="shared" si="15"/>
        <v>5.1012318473629636E-2</v>
      </c>
      <c r="AF23" s="247">
        <f>IF((ABS((AD23-AE23)*10000))&lt;100,(AD23-AE23)*10000,"N/A")</f>
        <v>-43.55853951935579</v>
      </c>
      <c r="AG23" s="246">
        <f>IFERROR(AG22/AG$7,"")</f>
        <v>4.2683602903248893E-2</v>
      </c>
      <c r="AH23" s="246">
        <f t="shared" si="17"/>
        <v>6.1965108861621765E-2</v>
      </c>
      <c r="AI23" s="247" t="str">
        <f>IF((ABS((AG23-AH23)*10000))&lt;100,(AG23-AH23)*10000,"N/A")</f>
        <v>N/A</v>
      </c>
      <c r="AJ23" s="246">
        <f>IFERROR(AJ22/AJ$7,"")</f>
        <v>7.9401559776866248E-2</v>
      </c>
      <c r="AK23" s="246">
        <f>+N23</f>
        <v>9.5599831494859039E-2</v>
      </c>
      <c r="AL23" s="247" t="str">
        <f>IF((ABS((AJ23-AK23)*10000))&lt;100,(AJ23-AK23)*10000,"N/A")</f>
        <v>N/A</v>
      </c>
      <c r="AM23" s="246">
        <f>IFERROR(AM22/AM$7,"")</f>
        <v>5.1224890094855632E-2</v>
      </c>
      <c r="AN23" s="246">
        <f t="shared" si="21"/>
        <v>6.3261371619973181E-2</v>
      </c>
      <c r="AO23" s="247" t="str">
        <f>IF((ABS((AM23-AN23)*10000))&lt;100,(AM23-AN23)*10000,"N/A")</f>
        <v>N/A</v>
      </c>
      <c r="AP23" s="246">
        <f>IFERROR(AP22/AP$7,"")</f>
        <v>4.8358652477327256E-2</v>
      </c>
      <c r="AQ23" s="246">
        <f t="shared" si="23"/>
        <v>6.2824345362613762E-2</v>
      </c>
      <c r="AR23" s="247" t="str">
        <f>IF((ABS((AP23-AQ23)*10000))&lt;100,(AP23-AQ23)*10000,"N/A")</f>
        <v>N/A</v>
      </c>
      <c r="AS23" s="246">
        <f>IFERROR(AS22/AS$7,"")</f>
        <v>5.6949653618254402E-2</v>
      </c>
      <c r="AT23" s="246">
        <f t="shared" si="25"/>
        <v>7.2015476009629889E-2</v>
      </c>
      <c r="AU23" s="247" t="str">
        <f>IF((ABS((AS23-AT23)*10000))&lt;100,(AS23-AT23)*10000,"N/A")</f>
        <v>N/A</v>
      </c>
      <c r="AV23" s="249"/>
      <c r="AW23" s="246">
        <f t="shared" si="27"/>
        <v>6.5346702986270266E-2</v>
      </c>
      <c r="AX23" s="246">
        <f t="shared" si="28"/>
        <v>5.5703668426959708E-2</v>
      </c>
      <c r="AY23" s="247">
        <f>IF((ABS((AW23-AX23)*10000))&lt;100,(AW23-AX23)*10000,"N/A")</f>
        <v>96.430345593105585</v>
      </c>
      <c r="AZ23" s="246">
        <f t="shared" si="30"/>
        <v>8.4553309764501261E-2</v>
      </c>
      <c r="BA23" s="246">
        <f t="shared" si="31"/>
        <v>4.6656464521694058E-2</v>
      </c>
      <c r="BB23" s="247" t="str">
        <f>IF((ABS((AZ23-BA23)*10000))&lt;100,(AZ23-BA23)*10000,"N/A")</f>
        <v>N/A</v>
      </c>
      <c r="BC23" s="246">
        <f t="shared" si="33"/>
        <v>7.1404566534534003E-2</v>
      </c>
      <c r="BD23" s="246">
        <f t="shared" si="34"/>
        <v>4.2683602903248893E-2</v>
      </c>
      <c r="BE23" s="247" t="str">
        <f>IF((ABS((BC23-BD23)*10000))&lt;100,(BC23-BD23)*10000,"N/A")</f>
        <v>N/A</v>
      </c>
      <c r="BF23" s="246">
        <f t="shared" si="36"/>
        <v>0.10774948508774665</v>
      </c>
      <c r="BG23" s="246">
        <f t="shared" si="37"/>
        <v>7.9401559776866248E-2</v>
      </c>
      <c r="BH23" s="247" t="str">
        <f>IF((ABS((BF23-BG23)*10000))&lt;100,(BF23-BG23)*10000,"N/A")</f>
        <v>N/A</v>
      </c>
      <c r="BI23" s="246">
        <f t="shared" si="39"/>
        <v>7.4911699232136447E-2</v>
      </c>
      <c r="BJ23" s="246">
        <f t="shared" si="40"/>
        <v>5.1224890094855632E-2</v>
      </c>
      <c r="BK23" s="247" t="str">
        <f>IF((ABS((BI23-BJ23)*10000))&lt;100,(BI23-BJ23)*10000,"N/A")</f>
        <v>N/A</v>
      </c>
      <c r="BL23" s="246">
        <f t="shared" si="42"/>
        <v>7.3737244284561965E-2</v>
      </c>
      <c r="BM23" s="246">
        <f t="shared" si="43"/>
        <v>4.8358652477327256E-2</v>
      </c>
      <c r="BN23" s="247" t="str">
        <f>IF((ABS((BL23-BM23)*10000))&lt;100,(BL23-BM23)*10000,"N/A")</f>
        <v>N/A</v>
      </c>
      <c r="BO23" s="246">
        <f t="shared" si="45"/>
        <v>8.3272992976257565E-2</v>
      </c>
      <c r="BP23" s="246">
        <f t="shared" si="0"/>
        <v>5.6949653618254402E-2</v>
      </c>
      <c r="BQ23" s="247" t="str">
        <f>IF((ABS((BO23-BP23)*10000))&lt;100,(BO23-BP23)*10000,"N/A")</f>
        <v>N/A</v>
      </c>
      <c r="BR23" s="250"/>
      <c r="BS23" s="248">
        <f t="shared" si="47"/>
        <v>6.5634230972640845E-2</v>
      </c>
      <c r="BT23" s="246">
        <f>IFERROR(BT22/BT$7,"")</f>
        <v>6.5346702986270266E-2</v>
      </c>
      <c r="BU23" s="247">
        <f>IF((ABS((BS23-BT23)*10000))&lt;100,(BS23-BT23)*10000,"N/A")</f>
        <v>2.8752798637057819</v>
      </c>
      <c r="BV23" s="248">
        <f t="shared" si="49"/>
        <v>7.8649083028036776E-2</v>
      </c>
      <c r="BW23" s="246">
        <f>IFERROR(BW22/BW$7,"")</f>
        <v>8.4553309764501261E-2</v>
      </c>
      <c r="BX23" s="247">
        <f>IF((ABS((BV23-BW23)*10000))&lt;100,(BV23-BW23)*10000,"N/A")</f>
        <v>-59.04226736464485</v>
      </c>
      <c r="BY23" s="248">
        <f t="shared" si="51"/>
        <v>7.6121402636355084E-2</v>
      </c>
      <c r="BZ23" s="246">
        <f>IFERROR(BZ22/BZ$7,"")</f>
        <v>7.1404566534534003E-2</v>
      </c>
      <c r="CA23" s="247">
        <f>IF((ABS((BY23-BZ23)*10000))&lt;100,(BY23-BZ23)*10000,"N/A")</f>
        <v>47.168361018210817</v>
      </c>
      <c r="CB23" s="248">
        <f t="shared" si="53"/>
        <v>0.1167116072101425</v>
      </c>
      <c r="CC23" s="246">
        <f>IFERROR(CC22/CC$7,"")</f>
        <v>0.10774948508774665</v>
      </c>
      <c r="CD23" s="247">
        <f>IF((ABS((CB23-CC23)*10000))&lt;100,(CB23-CC23)*10000,"N/A")</f>
        <v>89.621221223958457</v>
      </c>
      <c r="CE23" s="248">
        <f t="shared" si="55"/>
        <v>7.2119452697225903E-2</v>
      </c>
      <c r="CF23" s="246">
        <f>IFERROR(CF22/CF$7,"")</f>
        <v>7.4911699232136447E-2</v>
      </c>
      <c r="CG23" s="247">
        <f>IF((ABS((CE23-CF23)*10000))&lt;100,(CE23-CF23)*10000,"N/A")</f>
        <v>-27.922465349105448</v>
      </c>
      <c r="CH23" s="248">
        <f t="shared" si="57"/>
        <v>7.3477697663338531E-2</v>
      </c>
      <c r="CI23" s="246">
        <f>IFERROR(CI22/CI$7,"")</f>
        <v>7.3737244284561965E-2</v>
      </c>
      <c r="CJ23" s="247">
        <f>IF((ABS((CH23-CI23)*10000))&lt;100,(CH23-CI23)*10000,"N/A")</f>
        <v>-2.5954662122343319</v>
      </c>
      <c r="CK23" s="248">
        <f t="shared" si="59"/>
        <v>8.5731445937340903E-2</v>
      </c>
      <c r="CL23" s="246">
        <f>IFERROR(CL22/CL$7,"")</f>
        <v>8.3272992976257565E-2</v>
      </c>
      <c r="CM23" s="247">
        <f>IF((ABS((CK23-CL23)*10000))&lt;100,(CK23-CL23)*10000,"N/A")</f>
        <v>24.584529610833378</v>
      </c>
      <c r="CN23" s="250"/>
      <c r="CO23" s="248">
        <f>IFERROR(CO22/CO$7,"")</f>
        <v>5.8260540155094034E-2</v>
      </c>
      <c r="CP23" s="246">
        <f>IFERROR(CP22/CP$7,"")</f>
        <v>6.5634230972640845E-2</v>
      </c>
      <c r="CQ23" s="247">
        <f>IF((ABS((CO23-CP23)*10000))&lt;1000,(CO23-CP23)*10000,"N/A")</f>
        <v>-73.736908175468102</v>
      </c>
      <c r="CR23" s="248">
        <f>IFERROR(CR22/CR$7,"")</f>
        <v>8.5244379182429719E-2</v>
      </c>
      <c r="CS23" s="246">
        <f>IFERROR(CS22/CS$7,"")</f>
        <v>7.8649083028036776E-2</v>
      </c>
      <c r="CT23" s="247">
        <f>IF((ABS((CR23-CS23)*10000))&lt;1000,(CR23-CS23)*10000,"N/A")</f>
        <v>65.952961543929433</v>
      </c>
      <c r="CU23" s="248">
        <f>IFERROR(CU22/CU$7,"")</f>
        <v>6.6908927622268022E-2</v>
      </c>
      <c r="CV23" s="246">
        <f>IFERROR(CV22/CV$7,"")</f>
        <v>7.6121402636355084E-2</v>
      </c>
      <c r="CW23" s="247">
        <f>(CU23-CV23)*10000</f>
        <v>-92.124750140870631</v>
      </c>
      <c r="CX23" s="248">
        <f>IFERROR(CX22/CX$7,"")</f>
        <v>0.10567655401681422</v>
      </c>
      <c r="CY23" s="246">
        <f>IFERROR(CY22/CY$7,"")</f>
        <v>0.1167116072101425</v>
      </c>
      <c r="CZ23" s="247">
        <f>(CX23-CY23)*10000</f>
        <v>-110.35053193328272</v>
      </c>
      <c r="DA23" s="248">
        <f>IFERROR(DA22/DA$7,"")</f>
        <v>7.1299806960955101E-2</v>
      </c>
      <c r="DB23" s="246">
        <f>IFERROR(DB22/DB$7,"")</f>
        <v>7.2119452697225903E-2</v>
      </c>
      <c r="DC23" s="247">
        <f>IF((ABS((DA23-DB23)*10000))&lt;1000,(DA23-DB23)*10000,"N/A")</f>
        <v>-8.1964573627080206</v>
      </c>
      <c r="DD23" s="248">
        <f>IFERROR(DD22/DD$7,"")</f>
        <v>6.9891516370091986E-2</v>
      </c>
      <c r="DE23" s="246">
        <f>IFERROR(DE22/DE$7,"")</f>
        <v>7.3477697663338531E-2</v>
      </c>
      <c r="DF23" s="247">
        <f>(DD23-DE23)*10000</f>
        <v>-35.861812932465462</v>
      </c>
      <c r="DG23" s="248">
        <f>IFERROR(DG22/DG$7,"")</f>
        <v>8.0140551778847158E-2</v>
      </c>
      <c r="DH23" s="246">
        <f>IFERROR(DH22/DH$7,"")</f>
        <v>8.5731445937340903E-2</v>
      </c>
      <c r="DI23" s="247">
        <f>(DG23-DH23)*10000</f>
        <v>-55.908941584937452</v>
      </c>
      <c r="DJ23" s="104"/>
      <c r="DK23" s="248">
        <f>IFERROR(DK22/DK$7,"")</f>
        <v>8.1428483769191498E-2</v>
      </c>
      <c r="DL23" s="246">
        <f>IFERROR(DL22/DL$7,"")</f>
        <v>5.8260540155094034E-2</v>
      </c>
      <c r="DM23" s="247">
        <f>(DK23-DL23)*10000</f>
        <v>231.67943614097464</v>
      </c>
      <c r="DN23" s="248">
        <f>IFERROR(DN22/DN$7,"")</f>
        <v>8.789469939523302E-2</v>
      </c>
      <c r="DO23" s="246">
        <f>IFERROR(DO22/DO$7,"")</f>
        <v>8.5244379182429719E-2</v>
      </c>
      <c r="DP23" s="247">
        <f>(DN23-DO23)*10000</f>
        <v>26.503202128033003</v>
      </c>
      <c r="DQ23" s="248">
        <f>IFERROR(DQ22/DQ$7,"")</f>
        <v>8.6871397993160945E-2</v>
      </c>
      <c r="DR23" s="246">
        <f>IFERROR(DR22/DR$7,"")</f>
        <v>6.6908927622268022E-2</v>
      </c>
      <c r="DS23" s="247">
        <f>(DQ23-DR23)*10000</f>
        <v>199.62470370892925</v>
      </c>
      <c r="DT23" s="248">
        <f>IFERROR(DT22/DT$7,"")</f>
        <v>0.11223351434051802</v>
      </c>
      <c r="DU23" s="246">
        <f>IFERROR(DU22/DU$7,"")</f>
        <v>0.10567655401681422</v>
      </c>
      <c r="DV23" s="247">
        <f>(DT23-DU23)*10000</f>
        <v>65.56960323703801</v>
      </c>
      <c r="DW23" s="248">
        <f>IFERROR(DW22/DW$7,"")</f>
        <v>8.457483140979459E-2</v>
      </c>
      <c r="DX23" s="246">
        <f>IFERROR(DX22/DX$7,"")</f>
        <v>7.1299806960955101E-2</v>
      </c>
      <c r="DY23" s="247">
        <f>(DW23-DX23)*10000</f>
        <v>132.75024448839488</v>
      </c>
      <c r="DZ23" s="248">
        <f>IFERROR(DZ22/DZ$7,"")</f>
        <v>8.5394897243984691E-2</v>
      </c>
      <c r="EA23" s="246">
        <f>IFERROR(EA22/EA$7,"")</f>
        <v>6.9891516370091986E-2</v>
      </c>
      <c r="EB23" s="247">
        <f>(DZ23-EA23)*10000</f>
        <v>155.03380873892706</v>
      </c>
      <c r="EC23" s="248">
        <f>IFERROR(EC22/EC$7,"")</f>
        <v>9.3729271087315463E-2</v>
      </c>
      <c r="ED23" s="246">
        <f>IFERROR(ED22/ED$7,"")</f>
        <v>8.0140551778847158E-2</v>
      </c>
      <c r="EE23" s="247">
        <f>(EC23-ED23)*10000</f>
        <v>135.88719308468305</v>
      </c>
      <c r="EG23" s="248">
        <f>IFERROR(EG22/EG$7,"")</f>
        <v>7.4229708951857543E-2</v>
      </c>
      <c r="EH23" s="246">
        <f>IFERROR(EH22/EH$7,"")</f>
        <v>8.1428483769191498E-2</v>
      </c>
      <c r="EI23" s="247">
        <f>(EG23-EH23)*10000</f>
        <v>-71.987748173339554</v>
      </c>
      <c r="EJ23" s="248">
        <f>IFERROR(EJ22/EJ$7,"")</f>
        <v>8.1585063858169063E-2</v>
      </c>
      <c r="EK23" s="246">
        <f>IFERROR(EK22/EK$7,"")</f>
        <v>8.789469939523302E-2</v>
      </c>
      <c r="EL23" s="247">
        <f>(EJ23-EK23)*10000</f>
        <v>-63.096355370639564</v>
      </c>
      <c r="EM23" s="248">
        <f>IFERROR(EM22/EM$7,"")</f>
        <v>7.7919523597648227E-2</v>
      </c>
      <c r="EN23" s="246">
        <f>IFERROR(EN22/EN$7,"")</f>
        <v>8.6871397993160945E-2</v>
      </c>
      <c r="EO23" s="247">
        <f>(EM23-EN23)*10000</f>
        <v>-89.518743955127178</v>
      </c>
      <c r="EP23" s="248" t="str">
        <f>IFERROR(EP22/EP$7,"")</f>
        <v/>
      </c>
      <c r="EQ23" s="246">
        <f>IFERROR(EQ22/EQ$7,"")</f>
        <v>0.11223351434051802</v>
      </c>
      <c r="ER23" s="247" t="e">
        <f>(EP23-EQ23)*10000</f>
        <v>#VALUE!</v>
      </c>
      <c r="ES23" s="248">
        <f>IFERROR(ES22/ES$7,"")</f>
        <v>7.7919523597648227E-2</v>
      </c>
      <c r="ET23" s="246">
        <f>IFERROR(ET22/ET$7,"")</f>
        <v>8.457483140979459E-2</v>
      </c>
      <c r="EU23" s="247">
        <f>(ES23-ET23)*10000</f>
        <v>-66.553078121463628</v>
      </c>
      <c r="EV23" s="248" t="str">
        <f>IFERROR(EV22/EV$7,"")</f>
        <v/>
      </c>
      <c r="EW23" s="246">
        <f>IFERROR(EW22/EW$7,"")</f>
        <v>8.5394897243984691E-2</v>
      </c>
      <c r="EX23" s="247" t="e">
        <f>(EV23-EW23)*10000</f>
        <v>#VALUE!</v>
      </c>
      <c r="EY23" s="248" t="str">
        <f>IFERROR(EY22/EY$7,"")</f>
        <v/>
      </c>
      <c r="EZ23" s="246">
        <f>IFERROR(EZ22/EZ$7,"")</f>
        <v>9.3729271087315463E-2</v>
      </c>
      <c r="FA23" s="247" t="e">
        <f>(EY23-EZ23)*10000</f>
        <v>#VALUE!</v>
      </c>
    </row>
    <row r="24" spans="1:162" s="174" customFormat="1">
      <c r="A24" s="262"/>
      <c r="B24" s="262"/>
      <c r="E24" s="263"/>
      <c r="G24" s="141"/>
      <c r="J24" s="141"/>
      <c r="M24" s="141"/>
      <c r="P24" s="141"/>
      <c r="S24" s="141"/>
      <c r="V24" s="141"/>
      <c r="Y24" s="141"/>
      <c r="Z24" s="141"/>
      <c r="AC24" s="141"/>
      <c r="AF24" s="141"/>
      <c r="AI24" s="141"/>
      <c r="AL24" s="141"/>
      <c r="AO24" s="141"/>
      <c r="AR24" s="141"/>
      <c r="AU24" s="141"/>
      <c r="AV24" s="141"/>
      <c r="AY24" s="141"/>
      <c r="BB24" s="141"/>
      <c r="BE24" s="141"/>
      <c r="BH24" s="141"/>
      <c r="BK24" s="141"/>
      <c r="BN24" s="141"/>
      <c r="BQ24" s="141"/>
      <c r="BR24" s="141"/>
      <c r="BU24" s="141"/>
      <c r="BX24" s="141"/>
      <c r="CA24" s="141"/>
      <c r="CD24" s="141"/>
      <c r="CG24" s="141"/>
      <c r="CJ24" s="141"/>
      <c r="CM24" s="141"/>
      <c r="CN24" s="141"/>
      <c r="CQ24" s="141"/>
      <c r="CT24" s="141"/>
      <c r="CW24" s="141"/>
      <c r="CZ24" s="141"/>
      <c r="DC24" s="141"/>
      <c r="DF24" s="141"/>
      <c r="DI24" s="141"/>
      <c r="DJ24" s="104"/>
      <c r="DM24" s="141"/>
      <c r="DP24" s="141"/>
      <c r="DS24" s="141"/>
      <c r="DV24" s="141"/>
      <c r="DY24" s="141"/>
      <c r="EB24" s="141"/>
      <c r="EE24" s="141"/>
      <c r="EI24" s="141"/>
      <c r="EL24" s="141"/>
      <c r="EO24" s="141"/>
      <c r="ER24" s="141"/>
      <c r="EU24" s="141"/>
      <c r="EX24" s="141"/>
      <c r="FA24" s="141"/>
    </row>
    <row r="25" spans="1:162">
      <c r="Z25" s="138"/>
      <c r="AD25" s="25"/>
      <c r="AF25" s="138"/>
      <c r="AG25" s="25"/>
      <c r="AI25" s="138"/>
      <c r="AJ25" s="25"/>
      <c r="AL25" s="138"/>
      <c r="AM25" s="25"/>
      <c r="AO25" s="138"/>
      <c r="AP25" s="25"/>
      <c r="AR25" s="138"/>
      <c r="AS25" s="25"/>
      <c r="AT25" s="25"/>
      <c r="AU25" s="138"/>
      <c r="AV25" s="138"/>
      <c r="AW25" s="104"/>
      <c r="AX25" s="25"/>
      <c r="AZ25" s="25"/>
      <c r="BA25" s="25"/>
      <c r="BB25" s="138"/>
      <c r="BC25" s="25"/>
      <c r="BD25" s="25"/>
      <c r="BE25" s="138"/>
      <c r="BF25" s="25"/>
      <c r="BG25" s="25"/>
      <c r="BH25" s="138"/>
      <c r="BI25" s="25"/>
      <c r="BJ25" s="25"/>
      <c r="BK25" s="138"/>
      <c r="BL25" s="25"/>
      <c r="BM25" s="25"/>
      <c r="BN25" s="138"/>
      <c r="BO25" s="25"/>
      <c r="BP25" s="25"/>
      <c r="BQ25" s="138"/>
      <c r="BR25" s="138"/>
      <c r="BV25" s="25"/>
      <c r="BW25" s="25"/>
      <c r="BX25" s="138"/>
      <c r="BY25" s="25"/>
      <c r="BZ25" s="25"/>
      <c r="CA25" s="138"/>
      <c r="CB25" s="25"/>
      <c r="CC25" s="25"/>
      <c r="CD25" s="138"/>
      <c r="CE25" s="25"/>
      <c r="CF25" s="25"/>
      <c r="CG25" s="138"/>
      <c r="CH25" s="25"/>
      <c r="CI25" s="25"/>
      <c r="CJ25" s="138"/>
      <c r="CK25" s="25"/>
      <c r="CL25" s="25"/>
      <c r="CM25" s="138"/>
      <c r="CN25" s="138"/>
      <c r="DJ25" s="104"/>
      <c r="DN25" s="25"/>
      <c r="DO25" s="25"/>
      <c r="DP25" s="25"/>
      <c r="DQ25" s="25"/>
      <c r="DR25" s="25"/>
      <c r="DS25" s="25"/>
      <c r="DT25" s="25"/>
      <c r="DU25" s="25"/>
      <c r="DV25" s="25"/>
      <c r="DW25" s="25"/>
      <c r="DX25" s="25"/>
      <c r="DY25" s="25"/>
      <c r="EA25" s="25"/>
      <c r="EB25" s="25"/>
      <c r="EC25" s="25"/>
      <c r="ED25" s="25"/>
      <c r="EE25" s="25"/>
      <c r="EJ25" s="25"/>
      <c r="EK25" s="25"/>
      <c r="EL25" s="25"/>
      <c r="EM25" s="25"/>
      <c r="EN25" s="25"/>
      <c r="EO25" s="25"/>
      <c r="EP25" s="25"/>
      <c r="EQ25" s="25"/>
      <c r="ER25" s="25"/>
      <c r="ES25" s="25"/>
      <c r="ET25" s="25"/>
      <c r="EU25" s="25"/>
      <c r="EW25" s="25"/>
      <c r="EX25" s="25"/>
      <c r="EY25" s="25"/>
      <c r="EZ25" s="25"/>
      <c r="FA25" s="25"/>
    </row>
    <row r="26" spans="1:162">
      <c r="C26" s="28" t="s">
        <v>107</v>
      </c>
      <c r="D26" s="28" t="s">
        <v>107</v>
      </c>
      <c r="E26" s="27"/>
      <c r="F26" s="27"/>
      <c r="G26" s="264"/>
      <c r="H26" s="27"/>
      <c r="I26" s="27"/>
      <c r="J26" s="264"/>
      <c r="K26" s="27"/>
      <c r="L26" s="27"/>
      <c r="M26" s="264"/>
      <c r="N26" s="27"/>
      <c r="O26" s="27"/>
      <c r="P26" s="264"/>
      <c r="Q26" s="27"/>
      <c r="R26" s="27"/>
      <c r="S26" s="264"/>
      <c r="T26" s="27"/>
      <c r="U26" s="27"/>
      <c r="V26" s="264"/>
      <c r="W26" s="27"/>
      <c r="X26" s="27"/>
      <c r="Y26" s="264"/>
      <c r="Z26" s="264"/>
      <c r="AA26" s="27"/>
      <c r="AB26" s="27"/>
      <c r="AC26" s="264"/>
      <c r="AD26" s="27"/>
      <c r="AE26" s="27"/>
      <c r="AF26" s="264"/>
      <c r="AG26" s="27"/>
      <c r="AH26" s="27"/>
      <c r="AI26" s="264"/>
      <c r="AJ26" s="27"/>
      <c r="AK26" s="27"/>
      <c r="AL26" s="264"/>
      <c r="AM26" s="27"/>
      <c r="AN26" s="27"/>
      <c r="AO26" s="264"/>
      <c r="AP26" s="27"/>
      <c r="AQ26" s="27"/>
      <c r="AR26" s="264"/>
      <c r="AS26" s="27"/>
      <c r="AT26" s="27"/>
      <c r="AU26" s="264"/>
      <c r="AV26" s="264"/>
      <c r="AW26" s="27"/>
      <c r="AX26" s="27"/>
      <c r="AY26" s="264"/>
      <c r="AZ26" s="27"/>
      <c r="BA26" s="27"/>
      <c r="BB26" s="264"/>
      <c r="BC26" s="27"/>
      <c r="BD26" s="27"/>
      <c r="BE26" s="264"/>
      <c r="BF26" s="27"/>
      <c r="BG26" s="27"/>
      <c r="BH26" s="264"/>
      <c r="BI26" s="27"/>
      <c r="BJ26" s="27"/>
      <c r="BK26" s="264"/>
      <c r="BL26" s="27"/>
      <c r="BM26" s="27"/>
      <c r="BN26" s="264"/>
      <c r="BO26" s="27"/>
      <c r="BP26" s="27"/>
      <c r="BQ26" s="264"/>
      <c r="BR26" s="264"/>
      <c r="BS26" s="27"/>
      <c r="BT26" s="27"/>
      <c r="BU26" s="264"/>
      <c r="BV26" s="27"/>
      <c r="BW26" s="27"/>
      <c r="BX26" s="264"/>
      <c r="BY26" s="27"/>
      <c r="BZ26" s="27"/>
      <c r="CA26" s="264"/>
      <c r="CB26" s="27"/>
      <c r="CC26" s="27"/>
      <c r="CD26" s="264"/>
      <c r="CE26" s="27"/>
      <c r="CF26" s="27"/>
      <c r="CG26" s="264"/>
      <c r="CH26" s="27"/>
      <c r="CI26" s="27"/>
      <c r="CJ26" s="264"/>
      <c r="CK26" s="27"/>
      <c r="CL26" s="27"/>
      <c r="CM26" s="264"/>
      <c r="CN26" s="264"/>
      <c r="CO26" s="27"/>
      <c r="CP26" s="27"/>
      <c r="CQ26" s="264"/>
      <c r="CR26" s="27"/>
      <c r="CS26" s="27"/>
      <c r="CT26" s="264"/>
      <c r="CU26" s="27"/>
      <c r="CV26" s="27"/>
      <c r="CW26" s="264"/>
      <c r="CX26" s="27"/>
      <c r="CY26" s="27"/>
      <c r="CZ26" s="264"/>
      <c r="DA26" s="27"/>
      <c r="DB26" s="27"/>
      <c r="DC26" s="264"/>
      <c r="DD26" s="27"/>
      <c r="DE26" s="27"/>
      <c r="DF26" s="264"/>
      <c r="DG26" s="27"/>
      <c r="DH26" s="27"/>
      <c r="DI26" s="264"/>
      <c r="DJ26" s="104"/>
      <c r="DK26" s="27"/>
      <c r="DL26" s="27"/>
      <c r="DM26" s="264"/>
      <c r="DN26" s="27"/>
      <c r="DO26" s="27"/>
      <c r="DP26" s="264"/>
      <c r="DQ26" s="27"/>
      <c r="DR26" s="27"/>
      <c r="DS26" s="264"/>
      <c r="DT26" s="27"/>
      <c r="DU26" s="27"/>
      <c r="DV26" s="264"/>
      <c r="DW26" s="27"/>
      <c r="DX26" s="27"/>
      <c r="DY26" s="264"/>
      <c r="DZ26" s="27"/>
      <c r="EA26" s="27"/>
      <c r="EB26" s="264"/>
      <c r="EC26" s="27"/>
      <c r="ED26" s="27"/>
      <c r="EE26" s="264"/>
      <c r="EG26" s="27"/>
      <c r="EH26" s="27"/>
      <c r="EI26" s="264"/>
      <c r="EJ26" s="27"/>
      <c r="EK26" s="27"/>
      <c r="EL26" s="264"/>
      <c r="EM26" s="27"/>
      <c r="EN26" s="27"/>
      <c r="EO26" s="264"/>
      <c r="EP26" s="27"/>
      <c r="EQ26" s="27"/>
      <c r="ER26" s="264"/>
      <c r="ES26" s="27"/>
      <c r="ET26" s="27"/>
      <c r="EU26" s="264"/>
      <c r="EV26" s="27"/>
      <c r="EW26" s="27"/>
      <c r="EX26" s="264"/>
      <c r="EY26" s="27"/>
      <c r="EZ26" s="27"/>
      <c r="FA26" s="264"/>
    </row>
    <row r="27" spans="1:162" s="38" customFormat="1" ht="21.75" customHeight="1">
      <c r="A27" s="158"/>
      <c r="B27" s="158"/>
      <c r="C27" s="32" t="s">
        <v>318</v>
      </c>
      <c r="D27" s="32" t="s">
        <v>239</v>
      </c>
      <c r="E27" s="23" t="str">
        <f>$C26&amp;E28</f>
        <v>Uruguay1Q16</v>
      </c>
      <c r="F27" s="23" t="str">
        <f>$C26&amp;F28</f>
        <v>Uruguay1Q15</v>
      </c>
      <c r="G27" s="233"/>
      <c r="H27" s="23" t="s">
        <v>388</v>
      </c>
      <c r="I27" s="23" t="str">
        <f>$C26&amp;I28</f>
        <v>Uruguay2Q15</v>
      </c>
      <c r="J27" s="234"/>
      <c r="K27" s="23" t="str">
        <f>$C26&amp;K28</f>
        <v>Uruguay3Q16</v>
      </c>
      <c r="L27" s="23" t="str">
        <f>$C26&amp;L28</f>
        <v>Uruguay3Q15</v>
      </c>
      <c r="M27" s="234"/>
      <c r="N27" s="23" t="str">
        <f>$C26&amp;N28</f>
        <v>Uruguay4Q16</v>
      </c>
      <c r="O27" s="23" t="str">
        <f>$C26&amp;O28</f>
        <v>Uruguay4Q15</v>
      </c>
      <c r="P27" s="234"/>
      <c r="Q27" s="23" t="str">
        <f>$C26&amp;Q28</f>
        <v>Uruguay1H16</v>
      </c>
      <c r="R27" s="23" t="str">
        <f>$C26&amp;R28</f>
        <v>Uruguay1H15</v>
      </c>
      <c r="S27" s="234"/>
      <c r="T27" s="23" t="str">
        <f>$C26&amp;T28</f>
        <v>Uruguay9M16</v>
      </c>
      <c r="U27" s="23" t="str">
        <f>$C26&amp;U28</f>
        <v>Uruguay9M15</v>
      </c>
      <c r="V27" s="234"/>
      <c r="W27" s="23" t="str">
        <f>$C26&amp;W28</f>
        <v>UruguayFY16</v>
      </c>
      <c r="X27" s="23" t="str">
        <f>$C26&amp;X28</f>
        <v>UruguayFY15</v>
      </c>
      <c r="Y27" s="234"/>
      <c r="Z27" s="234"/>
      <c r="AA27" s="23" t="str">
        <f>$C26&amp;AA28</f>
        <v>Uruguay1Q17</v>
      </c>
      <c r="AB27" s="23" t="str">
        <f t="shared" si="13"/>
        <v>Uruguay1Q16</v>
      </c>
      <c r="AC27" s="233"/>
      <c r="AD27" s="23" t="str">
        <f>$C26&amp;AD28</f>
        <v>Uruguay2Q17</v>
      </c>
      <c r="AE27" s="23" t="str">
        <f>$C26&amp;AE28</f>
        <v>Uruguay2Q16</v>
      </c>
      <c r="AF27" s="234"/>
      <c r="AG27" s="23" t="str">
        <f>$C26&amp;AG28</f>
        <v>Uruguay3Q17</v>
      </c>
      <c r="AH27" s="23" t="str">
        <f>$C26&amp;AH28</f>
        <v>Uruguay3Q16</v>
      </c>
      <c r="AI27" s="234"/>
      <c r="AJ27" s="23" t="str">
        <f>$C26&amp;AJ28</f>
        <v>Uruguay4Q17</v>
      </c>
      <c r="AK27" s="23" t="str">
        <f>$C26&amp;AK28</f>
        <v>Uruguay4Q16</v>
      </c>
      <c r="AL27" s="234"/>
      <c r="AM27" s="23" t="str">
        <f>$C26&amp;AM28</f>
        <v>Uruguay1H17</v>
      </c>
      <c r="AN27" s="23" t="str">
        <f>$C26&amp;AN28</f>
        <v>Uruguay1H16</v>
      </c>
      <c r="AO27" s="234"/>
      <c r="AP27" s="23" t="str">
        <f>$C26&amp;AP28</f>
        <v>Uruguay9M17</v>
      </c>
      <c r="AQ27" s="23" t="str">
        <f>$C26&amp;AQ28</f>
        <v>Uruguay9M16</v>
      </c>
      <c r="AR27" s="234"/>
      <c r="AS27" s="23" t="str">
        <f>$C26&amp;AS28</f>
        <v>UruguayFY17</v>
      </c>
      <c r="AT27" s="23" t="str">
        <f>$C26&amp;AT28</f>
        <v>UruguayFY16</v>
      </c>
      <c r="AU27" s="234"/>
      <c r="AV27" s="234"/>
      <c r="AW27" s="23" t="str">
        <f>$C26&amp;AW28</f>
        <v>Uruguay1Q18</v>
      </c>
      <c r="AX27" s="23" t="str">
        <f>$C26&amp;AX28</f>
        <v>Uruguay1Q17</v>
      </c>
      <c r="AY27" s="233"/>
      <c r="AZ27" s="23" t="str">
        <f>$C26&amp;AZ28</f>
        <v>Uruguay2Q18</v>
      </c>
      <c r="BA27" s="23" t="str">
        <f>$C26&amp;BA28</f>
        <v>Uruguay2Q17</v>
      </c>
      <c r="BB27" s="234"/>
      <c r="BC27" s="23" t="str">
        <f>$C26&amp;BC28</f>
        <v>Uruguay3Q18</v>
      </c>
      <c r="BD27" s="23" t="str">
        <f>$C26&amp;BD28</f>
        <v>Uruguay3Q17</v>
      </c>
      <c r="BE27" s="234"/>
      <c r="BF27" s="23" t="str">
        <f>$C26&amp;BF28</f>
        <v>Uruguay4Q18</v>
      </c>
      <c r="BG27" s="23" t="str">
        <f>$C26&amp;BG28</f>
        <v>Uruguay4Q17</v>
      </c>
      <c r="BH27" s="234"/>
      <c r="BI27" s="23" t="str">
        <f>$C26&amp;BI28</f>
        <v>Uruguay1H18</v>
      </c>
      <c r="BJ27" s="23" t="str">
        <f>$C26&amp;BJ28</f>
        <v>Uruguay1H17</v>
      </c>
      <c r="BK27" s="234"/>
      <c r="BL27" s="23" t="str">
        <f>$C26&amp;BL28</f>
        <v>Uruguay9M18</v>
      </c>
      <c r="BM27" s="23" t="str">
        <f>$C26&amp;BM28</f>
        <v>Uruguay9M17</v>
      </c>
      <c r="BN27" s="234"/>
      <c r="BO27" s="23" t="str">
        <f>$C26&amp;BO28</f>
        <v>UruguayFY18</v>
      </c>
      <c r="BP27" s="23" t="str">
        <f>$C26&amp;BP28</f>
        <v>UruguayFY17</v>
      </c>
      <c r="BQ27" s="234"/>
      <c r="BR27" s="234"/>
      <c r="BS27" s="23" t="str">
        <f>$C26&amp;BS28</f>
        <v>Uruguay1Q19</v>
      </c>
      <c r="BT27" s="23" t="str">
        <f>$C26&amp;BT28</f>
        <v>Uruguay1Q18</v>
      </c>
      <c r="BU27" s="233"/>
      <c r="BV27" s="23" t="str">
        <f>$C26&amp;BV28</f>
        <v>Uruguay2Q19</v>
      </c>
      <c r="BW27" s="23" t="str">
        <f>$C26&amp;BW28</f>
        <v>Uruguay2Q18</v>
      </c>
      <c r="BX27" s="234"/>
      <c r="BY27" s="23" t="str">
        <f>$C26&amp;BY28</f>
        <v>Uruguay3Q19</v>
      </c>
      <c r="BZ27" s="23" t="str">
        <f>$C26&amp;BZ28</f>
        <v>Uruguay3Q18</v>
      </c>
      <c r="CA27" s="234"/>
      <c r="CB27" s="23" t="str">
        <f>$C26&amp;CB28</f>
        <v>Uruguay4Q19</v>
      </c>
      <c r="CC27" s="23" t="str">
        <f>$C26&amp;CC28</f>
        <v>Uruguay4Q18</v>
      </c>
      <c r="CD27" s="234"/>
      <c r="CE27" s="23" t="str">
        <f>$C26&amp;CE28</f>
        <v>Uruguay1H19</v>
      </c>
      <c r="CF27" s="23" t="str">
        <f>$C26&amp;CF28</f>
        <v>Uruguay1H18</v>
      </c>
      <c r="CG27" s="234"/>
      <c r="CH27" s="23" t="str">
        <f>$C26&amp;CH28</f>
        <v>Uruguay9M19</v>
      </c>
      <c r="CI27" s="23" t="str">
        <f>$C26&amp;CI28</f>
        <v>Uruguay9M18</v>
      </c>
      <c r="CJ27" s="234"/>
      <c r="CK27" s="23" t="str">
        <f>$C26&amp;CK28</f>
        <v>UruguayFY19</v>
      </c>
      <c r="CL27" s="23" t="str">
        <f>$C26&amp;CL28</f>
        <v>UruguayFY18</v>
      </c>
      <c r="CM27" s="234"/>
      <c r="CN27" s="234"/>
      <c r="CO27" s="23" t="str">
        <f>$C26&amp;CO28</f>
        <v>Uruguay1Q20</v>
      </c>
      <c r="CP27" s="23" t="str">
        <f>$C26&amp;CP28</f>
        <v>Uruguay1Q19</v>
      </c>
      <c r="CQ27" s="233"/>
      <c r="CR27" s="23" t="str">
        <f>$C26&amp;CR28</f>
        <v>Uruguay2Q20</v>
      </c>
      <c r="CS27" s="23" t="str">
        <f>$C26&amp;CS28</f>
        <v>Uruguay2Q19</v>
      </c>
      <c r="CT27" s="234"/>
      <c r="CU27" s="23" t="str">
        <f>$C26&amp;CU28</f>
        <v>Uruguay3Q20</v>
      </c>
      <c r="CV27" s="23" t="str">
        <f>$C26&amp;CV28</f>
        <v>Uruguay3Q19</v>
      </c>
      <c r="CW27" s="234"/>
      <c r="CX27" s="23" t="str">
        <f>$C26&amp;CX28</f>
        <v>Uruguay4Q20</v>
      </c>
      <c r="CY27" s="23" t="str">
        <f>$C26&amp;CY28</f>
        <v>Uruguay4Q19</v>
      </c>
      <c r="CZ27" s="234"/>
      <c r="DA27" s="23" t="str">
        <f>$C26&amp;DA28</f>
        <v>Uruguay1H20</v>
      </c>
      <c r="DB27" s="23" t="str">
        <f>$C26&amp;DB28</f>
        <v>Uruguay1H19</v>
      </c>
      <c r="DC27" s="234"/>
      <c r="DD27" s="23" t="str">
        <f>$C26&amp;DD28</f>
        <v>Uruguay9M20</v>
      </c>
      <c r="DE27" s="23" t="str">
        <f>$C26&amp;DE28</f>
        <v>Uruguay9M19</v>
      </c>
      <c r="DF27" s="234"/>
      <c r="DG27" s="23" t="str">
        <f>$C26&amp;DG28</f>
        <v>UruguayFY20</v>
      </c>
      <c r="DH27" s="23" t="str">
        <f>$C26&amp;DH28</f>
        <v>UruguayFY19</v>
      </c>
      <c r="DI27" s="234"/>
      <c r="DJ27" s="104"/>
      <c r="DK27" s="23" t="str">
        <f>$C26&amp;DK28</f>
        <v>Uruguay1Q21</v>
      </c>
      <c r="DL27" s="23" t="str">
        <f>$C26&amp;DL28</f>
        <v>Uruguay1Q20</v>
      </c>
      <c r="DM27" s="233"/>
      <c r="DN27" s="23" t="str">
        <f>$C26&amp;DN28</f>
        <v>Uruguay2Q21</v>
      </c>
      <c r="DO27" s="23" t="str">
        <f>$C26&amp;DO28</f>
        <v>Uruguay2Q20</v>
      </c>
      <c r="DP27" s="234"/>
      <c r="DQ27" s="23" t="str">
        <f>$C26&amp;DQ28</f>
        <v>Uruguay3Q21</v>
      </c>
      <c r="DR27" s="23" t="str">
        <f>$C26&amp;DR28</f>
        <v>Uruguay3Q20</v>
      </c>
      <c r="DS27" s="234"/>
      <c r="DT27" s="23" t="str">
        <f>$C26&amp;DT28</f>
        <v>Uruguay4Q21</v>
      </c>
      <c r="DU27" s="23" t="str">
        <f>$C26&amp;DU28</f>
        <v>Uruguay4Q20</v>
      </c>
      <c r="DV27" s="234"/>
      <c r="DW27" s="23" t="str">
        <f>$C26&amp;DW28</f>
        <v>Uruguay1H21</v>
      </c>
      <c r="DX27" s="23" t="str">
        <f>$C26&amp;DX28</f>
        <v>Uruguay1H20</v>
      </c>
      <c r="DY27" s="234"/>
      <c r="DZ27" s="23" t="str">
        <f>$C26&amp;DZ28</f>
        <v>Uruguay9M21</v>
      </c>
      <c r="EA27" s="23" t="str">
        <f>$C26&amp;EA28</f>
        <v>Uruguay9M20</v>
      </c>
      <c r="EB27" s="234"/>
      <c r="EC27" s="23" t="str">
        <f>$C26&amp;EC28</f>
        <v>UruguayFY21</v>
      </c>
      <c r="ED27" s="23" t="str">
        <f>$C26&amp;ED28</f>
        <v>UruguayFY20</v>
      </c>
      <c r="EE27" s="234"/>
      <c r="EF27" s="25"/>
      <c r="EG27" s="23" t="str">
        <f>$C26&amp;EG28</f>
        <v>Uruguay1Q22</v>
      </c>
      <c r="EH27" s="23" t="str">
        <f>$C26&amp;EH28</f>
        <v>Uruguay1Q21</v>
      </c>
      <c r="EI27" s="233"/>
      <c r="EJ27" s="23" t="str">
        <f>$C26&amp;EJ28</f>
        <v>Uruguay2Q22</v>
      </c>
      <c r="EK27" s="23" t="str">
        <f>$C26&amp;EK28</f>
        <v>Uruguay2Q21</v>
      </c>
      <c r="EL27" s="234"/>
      <c r="EM27" s="23" t="str">
        <f>$C26&amp;EM28</f>
        <v>Uruguay3Q22</v>
      </c>
      <c r="EN27" s="23" t="str">
        <f>$C26&amp;EN28</f>
        <v>Uruguay3Q21</v>
      </c>
      <c r="EO27" s="234"/>
      <c r="EP27" s="23" t="str">
        <f>$C26&amp;EP28</f>
        <v>Uruguay4Q22</v>
      </c>
      <c r="EQ27" s="23" t="str">
        <f>$C26&amp;EQ28</f>
        <v>Uruguay4Q21</v>
      </c>
      <c r="ER27" s="234"/>
      <c r="ES27" s="23" t="str">
        <f>$C26&amp;ES28</f>
        <v>Uruguay1H22</v>
      </c>
      <c r="ET27" s="23" t="str">
        <f>$C26&amp;ET28</f>
        <v>Uruguay1H21</v>
      </c>
      <c r="EU27" s="234"/>
      <c r="EV27" s="23" t="str">
        <f>$C26&amp;EV28</f>
        <v>Uruguay9M22</v>
      </c>
      <c r="EW27" s="23" t="str">
        <f>$C26&amp;EW28</f>
        <v>Uruguay9M21</v>
      </c>
      <c r="EX27" s="234"/>
      <c r="EY27" s="23" t="str">
        <f>$C26&amp;EY28</f>
        <v>UruguayFY22</v>
      </c>
      <c r="EZ27" s="23" t="str">
        <f>$C26&amp;EZ28</f>
        <v>UruguayFY21</v>
      </c>
      <c r="FA27" s="234"/>
      <c r="FB27" s="234"/>
      <c r="FC27" s="234"/>
      <c r="FD27" s="234"/>
      <c r="FE27" s="234"/>
      <c r="FF27" s="234"/>
    </row>
    <row r="28" spans="1:162" ht="21.75" customHeight="1" thickBot="1">
      <c r="A28" s="235" t="s">
        <v>150</v>
      </c>
      <c r="B28" s="235"/>
      <c r="C28" s="422" t="s">
        <v>198</v>
      </c>
      <c r="D28" s="423" t="s">
        <v>149</v>
      </c>
      <c r="E28" s="424" t="str">
        <f>+E76</f>
        <v>1Q16</v>
      </c>
      <c r="F28" s="425" t="str">
        <f>+F76</f>
        <v>1Q15</v>
      </c>
      <c r="G28" s="426" t="str">
        <f>+G76</f>
        <v>% Var</v>
      </c>
      <c r="H28" s="424" t="s">
        <v>361</v>
      </c>
      <c r="I28" s="425" t="str">
        <f t="shared" ref="I28:V28" si="205">+I76</f>
        <v>2Q15</v>
      </c>
      <c r="J28" s="426" t="str">
        <f t="shared" si="205"/>
        <v>% Var</v>
      </c>
      <c r="K28" s="424" t="str">
        <f t="shared" si="205"/>
        <v>3Q16</v>
      </c>
      <c r="L28" s="425" t="str">
        <f t="shared" si="205"/>
        <v>3Q15</v>
      </c>
      <c r="M28" s="426" t="str">
        <f t="shared" si="205"/>
        <v>% Var</v>
      </c>
      <c r="N28" s="424" t="str">
        <f t="shared" si="205"/>
        <v>4Q16</v>
      </c>
      <c r="O28" s="425" t="str">
        <f t="shared" si="205"/>
        <v>4Q15</v>
      </c>
      <c r="P28" s="426" t="str">
        <f t="shared" si="205"/>
        <v>% Var</v>
      </c>
      <c r="Q28" s="424" t="str">
        <f t="shared" si="205"/>
        <v>1H16</v>
      </c>
      <c r="R28" s="425" t="str">
        <f t="shared" si="205"/>
        <v>1H15</v>
      </c>
      <c r="S28" s="426" t="str">
        <f t="shared" si="205"/>
        <v>% Var</v>
      </c>
      <c r="T28" s="424" t="str">
        <f t="shared" si="205"/>
        <v>9M16</v>
      </c>
      <c r="U28" s="425" t="str">
        <f t="shared" si="205"/>
        <v>9M15</v>
      </c>
      <c r="V28" s="426" t="str">
        <f t="shared" si="205"/>
        <v>% Var</v>
      </c>
      <c r="W28" s="427" t="s">
        <v>356</v>
      </c>
      <c r="X28" s="428" t="s">
        <v>363</v>
      </c>
      <c r="Y28" s="426" t="s">
        <v>310</v>
      </c>
      <c r="Z28" s="429"/>
      <c r="AA28" s="425" t="str">
        <f>+AA76</f>
        <v>1Q17</v>
      </c>
      <c r="AB28" s="425" t="str">
        <f t="shared" si="13"/>
        <v>1Q16</v>
      </c>
      <c r="AC28" s="426" t="str">
        <f t="shared" ref="AC28:AR28" si="206">+AC76</f>
        <v>% Var</v>
      </c>
      <c r="AD28" s="424" t="str">
        <f t="shared" si="206"/>
        <v>2Q17</v>
      </c>
      <c r="AE28" s="425" t="str">
        <f t="shared" si="206"/>
        <v>2Q16</v>
      </c>
      <c r="AF28" s="426" t="str">
        <f t="shared" si="206"/>
        <v>% Var</v>
      </c>
      <c r="AG28" s="424" t="str">
        <f t="shared" si="206"/>
        <v>3Q17</v>
      </c>
      <c r="AH28" s="425" t="str">
        <f t="shared" si="206"/>
        <v>3Q16</v>
      </c>
      <c r="AI28" s="426" t="str">
        <f t="shared" si="206"/>
        <v>% Var</v>
      </c>
      <c r="AJ28" s="424" t="str">
        <f t="shared" si="206"/>
        <v>4Q17</v>
      </c>
      <c r="AK28" s="425" t="str">
        <f t="shared" si="206"/>
        <v>4Q16</v>
      </c>
      <c r="AL28" s="426" t="str">
        <f t="shared" si="206"/>
        <v>% Var</v>
      </c>
      <c r="AM28" s="424" t="str">
        <f t="shared" si="206"/>
        <v>1H17</v>
      </c>
      <c r="AN28" s="425" t="str">
        <f t="shared" si="206"/>
        <v>1H16</v>
      </c>
      <c r="AO28" s="426" t="str">
        <f t="shared" si="206"/>
        <v>% Var</v>
      </c>
      <c r="AP28" s="424" t="str">
        <f t="shared" si="206"/>
        <v>9M17</v>
      </c>
      <c r="AQ28" s="425" t="str">
        <f t="shared" si="206"/>
        <v>9M16</v>
      </c>
      <c r="AR28" s="426" t="str">
        <f t="shared" si="206"/>
        <v>% Var</v>
      </c>
      <c r="AS28" s="427" t="s">
        <v>355</v>
      </c>
      <c r="AT28" s="428" t="s">
        <v>356</v>
      </c>
      <c r="AU28" s="426" t="s">
        <v>310</v>
      </c>
      <c r="AV28" s="429"/>
      <c r="AW28" s="424" t="str">
        <f t="shared" ref="AW28:BE28" si="207">+AW76</f>
        <v>1Q18</v>
      </c>
      <c r="AX28" s="425" t="str">
        <f t="shared" si="207"/>
        <v>1Q17</v>
      </c>
      <c r="AY28" s="426" t="str">
        <f t="shared" si="207"/>
        <v>% Var</v>
      </c>
      <c r="AZ28" s="424" t="str">
        <f t="shared" si="207"/>
        <v>2Q18</v>
      </c>
      <c r="BA28" s="425" t="str">
        <f t="shared" si="207"/>
        <v>2Q17</v>
      </c>
      <c r="BB28" s="426" t="str">
        <f t="shared" si="207"/>
        <v>% Var</v>
      </c>
      <c r="BC28" s="424" t="str">
        <f t="shared" si="207"/>
        <v>3Q18</v>
      </c>
      <c r="BD28" s="425" t="str">
        <f t="shared" si="207"/>
        <v>3Q17</v>
      </c>
      <c r="BE28" s="426" t="str">
        <f t="shared" si="207"/>
        <v>% Var</v>
      </c>
      <c r="BF28" s="424" t="s">
        <v>175</v>
      </c>
      <c r="BG28" s="425" t="str">
        <f t="shared" ref="BG28:BN28" si="208">+BG76</f>
        <v>4Q17</v>
      </c>
      <c r="BH28" s="426" t="str">
        <f t="shared" si="208"/>
        <v>% Var</v>
      </c>
      <c r="BI28" s="424" t="str">
        <f t="shared" si="208"/>
        <v>1H18</v>
      </c>
      <c r="BJ28" s="425" t="str">
        <f t="shared" si="208"/>
        <v>1H17</v>
      </c>
      <c r="BK28" s="426" t="str">
        <f t="shared" si="208"/>
        <v>% Var</v>
      </c>
      <c r="BL28" s="424" t="str">
        <f t="shared" si="208"/>
        <v>9M18</v>
      </c>
      <c r="BM28" s="425" t="str">
        <f t="shared" si="208"/>
        <v>9M17</v>
      </c>
      <c r="BN28" s="426" t="str">
        <f t="shared" si="208"/>
        <v>% Var</v>
      </c>
      <c r="BO28" s="427" t="s">
        <v>277</v>
      </c>
      <c r="BP28" s="428" t="s">
        <v>355</v>
      </c>
      <c r="BQ28" s="426" t="s">
        <v>310</v>
      </c>
      <c r="BR28" s="430"/>
      <c r="BS28" s="424" t="str">
        <f t="shared" ref="BS28:CJ28" si="209">+BS76</f>
        <v>1Q19</v>
      </c>
      <c r="BT28" s="425" t="str">
        <f t="shared" si="209"/>
        <v>1Q18</v>
      </c>
      <c r="BU28" s="426" t="str">
        <f t="shared" si="209"/>
        <v>% Var</v>
      </c>
      <c r="BV28" s="424" t="str">
        <f t="shared" si="209"/>
        <v>2Q19</v>
      </c>
      <c r="BW28" s="425" t="str">
        <f t="shared" si="209"/>
        <v>2Q18</v>
      </c>
      <c r="BX28" s="426" t="str">
        <f t="shared" si="209"/>
        <v>% Var</v>
      </c>
      <c r="BY28" s="424" t="str">
        <f t="shared" si="209"/>
        <v>3Q19</v>
      </c>
      <c r="BZ28" s="425" t="str">
        <f t="shared" si="209"/>
        <v>3Q18</v>
      </c>
      <c r="CA28" s="426" t="str">
        <f t="shared" si="209"/>
        <v>% Var</v>
      </c>
      <c r="CB28" s="424" t="str">
        <f t="shared" si="209"/>
        <v>4Q19</v>
      </c>
      <c r="CC28" s="425" t="str">
        <f t="shared" si="209"/>
        <v>4Q18</v>
      </c>
      <c r="CD28" s="426" t="str">
        <f t="shared" si="209"/>
        <v>% Var</v>
      </c>
      <c r="CE28" s="424" t="str">
        <f t="shared" si="209"/>
        <v>1H19</v>
      </c>
      <c r="CF28" s="425" t="str">
        <f t="shared" si="209"/>
        <v>1H18</v>
      </c>
      <c r="CG28" s="426" t="str">
        <f t="shared" si="209"/>
        <v>% Var</v>
      </c>
      <c r="CH28" s="424" t="str">
        <f t="shared" si="209"/>
        <v>9M19</v>
      </c>
      <c r="CI28" s="425" t="str">
        <f t="shared" si="209"/>
        <v>9M18</v>
      </c>
      <c r="CJ28" s="426" t="str">
        <f t="shared" si="209"/>
        <v>% Var</v>
      </c>
      <c r="CK28" s="427" t="s">
        <v>276</v>
      </c>
      <c r="CL28" s="428" t="s">
        <v>277</v>
      </c>
      <c r="CM28" s="426" t="s">
        <v>310</v>
      </c>
      <c r="CN28" s="430"/>
      <c r="CO28" s="424" t="str">
        <f t="shared" ref="CO28:DH28" si="210">+CO76</f>
        <v>1Q20</v>
      </c>
      <c r="CP28" s="425" t="str">
        <f t="shared" si="210"/>
        <v>1Q19</v>
      </c>
      <c r="CQ28" s="426" t="str">
        <f t="shared" si="210"/>
        <v>% Var</v>
      </c>
      <c r="CR28" s="424" t="str">
        <f t="shared" si="210"/>
        <v>2Q20</v>
      </c>
      <c r="CS28" s="425" t="str">
        <f t="shared" si="210"/>
        <v>2Q19</v>
      </c>
      <c r="CT28" s="426" t="str">
        <f t="shared" si="210"/>
        <v>% Var</v>
      </c>
      <c r="CU28" s="424" t="str">
        <f t="shared" si="210"/>
        <v>3Q20</v>
      </c>
      <c r="CV28" s="425" t="str">
        <f t="shared" si="210"/>
        <v>3Q19</v>
      </c>
      <c r="CW28" s="426" t="str">
        <f t="shared" si="210"/>
        <v>% Var</v>
      </c>
      <c r="CX28" s="424" t="str">
        <f t="shared" si="210"/>
        <v>4Q20</v>
      </c>
      <c r="CY28" s="425" t="str">
        <f t="shared" si="210"/>
        <v>4Q19</v>
      </c>
      <c r="CZ28" s="426" t="str">
        <f t="shared" si="210"/>
        <v>% Var</v>
      </c>
      <c r="DA28" s="424" t="str">
        <f t="shared" si="210"/>
        <v>1H20</v>
      </c>
      <c r="DB28" s="425" t="str">
        <f t="shared" si="210"/>
        <v>1H19</v>
      </c>
      <c r="DC28" s="426" t="str">
        <f t="shared" si="210"/>
        <v>% Var</v>
      </c>
      <c r="DD28" s="424" t="str">
        <f t="shared" si="210"/>
        <v>9M20</v>
      </c>
      <c r="DE28" s="425" t="str">
        <f t="shared" si="210"/>
        <v>9M19</v>
      </c>
      <c r="DF28" s="426" t="str">
        <f t="shared" si="210"/>
        <v>% Var</v>
      </c>
      <c r="DG28" s="427" t="str">
        <f t="shared" si="210"/>
        <v>FY20</v>
      </c>
      <c r="DH28" s="428" t="str">
        <f t="shared" si="210"/>
        <v>FY19</v>
      </c>
      <c r="DI28" s="426" t="s">
        <v>310</v>
      </c>
      <c r="DJ28" s="39"/>
      <c r="DK28" s="424" t="str">
        <f t="shared" ref="DK28:EE28" si="211">+DK4</f>
        <v>1Q21</v>
      </c>
      <c r="DL28" s="425" t="str">
        <f t="shared" si="211"/>
        <v>1Q20</v>
      </c>
      <c r="DM28" s="426" t="str">
        <f t="shared" si="211"/>
        <v>% Var</v>
      </c>
      <c r="DN28" s="424" t="str">
        <f t="shared" si="211"/>
        <v>2Q21</v>
      </c>
      <c r="DO28" s="425" t="str">
        <f t="shared" si="211"/>
        <v>2Q20</v>
      </c>
      <c r="DP28" s="426" t="str">
        <f t="shared" si="211"/>
        <v>% Var</v>
      </c>
      <c r="DQ28" s="424" t="str">
        <f t="shared" si="211"/>
        <v>3Q21</v>
      </c>
      <c r="DR28" s="425" t="str">
        <f t="shared" si="211"/>
        <v>3Q20</v>
      </c>
      <c r="DS28" s="426" t="str">
        <f t="shared" si="211"/>
        <v>% Var</v>
      </c>
      <c r="DT28" s="424" t="str">
        <f t="shared" si="211"/>
        <v>4Q21</v>
      </c>
      <c r="DU28" s="425" t="str">
        <f t="shared" si="211"/>
        <v>4Q20</v>
      </c>
      <c r="DV28" s="426" t="str">
        <f t="shared" si="211"/>
        <v>% Var</v>
      </c>
      <c r="DW28" s="424" t="str">
        <f t="shared" si="211"/>
        <v>1H21</v>
      </c>
      <c r="DX28" s="425" t="str">
        <f t="shared" si="211"/>
        <v>1H20</v>
      </c>
      <c r="DY28" s="426" t="str">
        <f t="shared" si="211"/>
        <v>% Var</v>
      </c>
      <c r="DZ28" s="424" t="str">
        <f t="shared" si="211"/>
        <v>9M21</v>
      </c>
      <c r="EA28" s="425" t="str">
        <f t="shared" si="211"/>
        <v>9M20</v>
      </c>
      <c r="EB28" s="426" t="str">
        <f t="shared" si="211"/>
        <v>% Var</v>
      </c>
      <c r="EC28" s="427" t="str">
        <f t="shared" si="211"/>
        <v>FY21</v>
      </c>
      <c r="ED28" s="428" t="str">
        <f t="shared" si="211"/>
        <v>FY20</v>
      </c>
      <c r="EE28" s="426" t="str">
        <f t="shared" si="211"/>
        <v>% Var</v>
      </c>
      <c r="EG28" s="424" t="str">
        <f t="shared" ref="EG28:FA28" si="212">+EG4</f>
        <v>1Q22</v>
      </c>
      <c r="EH28" s="425" t="str">
        <f t="shared" si="212"/>
        <v>1Q21</v>
      </c>
      <c r="EI28" s="426" t="str">
        <f t="shared" si="212"/>
        <v>% Var</v>
      </c>
      <c r="EJ28" s="424" t="str">
        <f t="shared" si="212"/>
        <v>2Q22</v>
      </c>
      <c r="EK28" s="425" t="str">
        <f t="shared" si="212"/>
        <v>2Q21</v>
      </c>
      <c r="EL28" s="426" t="str">
        <f t="shared" si="212"/>
        <v>% Var</v>
      </c>
      <c r="EM28" s="424" t="str">
        <f t="shared" si="212"/>
        <v>3Q22</v>
      </c>
      <c r="EN28" s="425" t="str">
        <f t="shared" si="212"/>
        <v>3Q21</v>
      </c>
      <c r="EO28" s="426" t="str">
        <f t="shared" si="212"/>
        <v>% Var</v>
      </c>
      <c r="EP28" s="424" t="str">
        <f t="shared" si="212"/>
        <v>4Q22</v>
      </c>
      <c r="EQ28" s="425" t="str">
        <f t="shared" si="212"/>
        <v>4Q21</v>
      </c>
      <c r="ER28" s="426" t="str">
        <f t="shared" si="212"/>
        <v>% Var</v>
      </c>
      <c r="ES28" s="424" t="str">
        <f t="shared" si="212"/>
        <v>1H22</v>
      </c>
      <c r="ET28" s="425" t="str">
        <f t="shared" si="212"/>
        <v>1H21</v>
      </c>
      <c r="EU28" s="426" t="str">
        <f t="shared" si="212"/>
        <v>% Var</v>
      </c>
      <c r="EV28" s="424" t="str">
        <f t="shared" si="212"/>
        <v>9M22</v>
      </c>
      <c r="EW28" s="425" t="str">
        <f t="shared" si="212"/>
        <v>9M21</v>
      </c>
      <c r="EX28" s="426" t="str">
        <f t="shared" si="212"/>
        <v>% Var</v>
      </c>
      <c r="EY28" s="427" t="str">
        <f t="shared" si="212"/>
        <v>FY22</v>
      </c>
      <c r="EZ28" s="428" t="str">
        <f t="shared" si="212"/>
        <v>FY21</v>
      </c>
      <c r="FA28" s="426" t="str">
        <f t="shared" si="212"/>
        <v>% Var</v>
      </c>
    </row>
    <row r="29" spans="1:162">
      <c r="A29" s="265" t="s">
        <v>0</v>
      </c>
      <c r="B29" s="265"/>
      <c r="C29" s="266" t="s">
        <v>200</v>
      </c>
      <c r="D29" s="44" t="s">
        <v>1</v>
      </c>
      <c r="E29" s="45">
        <v>630450</v>
      </c>
      <c r="F29" s="45">
        <v>526710</v>
      </c>
      <c r="G29" s="236">
        <f t="shared" ref="G29:G34" si="213">IFERROR(IF((ABS((E29/F29)-1))&lt;100%,(E29/F29)-1,"N/A"),"")</f>
        <v>0.19695847809990319</v>
      </c>
      <c r="H29" s="45">
        <v>526031</v>
      </c>
      <c r="I29" s="45">
        <v>439411</v>
      </c>
      <c r="J29" s="236">
        <f t="shared" ref="J29:J34" si="214">IFERROR(IF((ABS((H29/I29)-1))&lt;100%,(H29/I29)-1,"N/A"),"")</f>
        <v>0.19712751842807763</v>
      </c>
      <c r="K29" s="45">
        <v>566162</v>
      </c>
      <c r="L29" s="45">
        <v>557284</v>
      </c>
      <c r="M29" s="236">
        <f t="shared" ref="M29:M34" si="215">IFERROR(IF((ABS((K29/L29)-1))&lt;100%,(K29/L29)-1,"N/A"),"")</f>
        <v>1.593083598308942E-2</v>
      </c>
      <c r="N29" s="45">
        <v>653421</v>
      </c>
      <c r="O29" s="45">
        <v>599505</v>
      </c>
      <c r="P29" s="236">
        <f t="shared" ref="P29:P34" si="216">IFERROR(IF((ABS((N29/O29)-1))&lt;100%,(N29/O29)-1,"N/A"),"")</f>
        <v>8.9934195711461884E-2</v>
      </c>
      <c r="Q29" s="45">
        <v>1156481</v>
      </c>
      <c r="R29" s="45">
        <v>966121</v>
      </c>
      <c r="S29" s="236">
        <f t="shared" ref="S29:S34" si="217">IFERROR(IF((ABS((Q29/R29)-1))&lt;100%,(Q29/R29)-1,"N/A"),"")</f>
        <v>0.19703536099515495</v>
      </c>
      <c r="T29" s="45">
        <v>1722643</v>
      </c>
      <c r="U29" s="45">
        <v>1523406</v>
      </c>
      <c r="V29" s="236">
        <f t="shared" ref="V29:V34" si="218">IFERROR(IF((ABS((T29/U29)-1))&lt;100%,(T29/U29)-1,"N/A"),"")</f>
        <v>0.13078391446534932</v>
      </c>
      <c r="W29" s="45">
        <v>2376064</v>
      </c>
      <c r="X29" s="45">
        <v>2122911</v>
      </c>
      <c r="Y29" s="236">
        <f t="shared" ref="Y29:Y34" si="219">IFERROR(IF((ABS((W29/X29)-1))&lt;100%,(W29/X29)-1,"N/A"),"")</f>
        <v>0.11924805137850814</v>
      </c>
      <c r="Z29" s="237"/>
      <c r="AA29" s="45">
        <v>668377</v>
      </c>
      <c r="AB29" s="45">
        <f t="shared" si="13"/>
        <v>630450</v>
      </c>
      <c r="AC29" s="236">
        <f>IFERROR(IF((ABS((AA29/AB29)-1))&lt;100%,(AA29/AB29)-1,"N/A"),"")</f>
        <v>6.0158616860972236E-2</v>
      </c>
      <c r="AD29" s="45">
        <v>603961</v>
      </c>
      <c r="AE29" s="45">
        <f t="shared" ref="AE29:AE47" si="220">+H29</f>
        <v>526031</v>
      </c>
      <c r="AF29" s="236">
        <f>IFERROR(IF((ABS((AD29/AE29)-1))&lt;100%,(AD29/AE29)-1,"N/A"),"")</f>
        <v>0.1481471624295907</v>
      </c>
      <c r="AG29" s="45">
        <v>611919</v>
      </c>
      <c r="AH29" s="45">
        <f t="shared" ref="AH29:AH47" si="221">+K29</f>
        <v>566162</v>
      </c>
      <c r="AI29" s="236">
        <f>IFERROR(IF((ABS((AG29/AH29)-1))&lt;100%,(AG29/AH29)-1,"N/A"),"")</f>
        <v>8.0819624065196827E-2</v>
      </c>
      <c r="AJ29" s="45">
        <v>705504</v>
      </c>
      <c r="AK29" s="45">
        <f t="shared" ref="AK29:AK47" si="222">+N29</f>
        <v>653421</v>
      </c>
      <c r="AL29" s="236">
        <f>IFERROR(IF((ABS((AJ29/AK29)-1))&lt;100%,(AJ29/AK29)-1,"N/A"),"")</f>
        <v>7.9708182014352147E-2</v>
      </c>
      <c r="AM29" s="45">
        <v>1272338</v>
      </c>
      <c r="AN29" s="45">
        <f t="shared" ref="AN29:AN47" si="223">+Q29</f>
        <v>1156481</v>
      </c>
      <c r="AO29" s="236">
        <f>IFERROR(IF((ABS((AM29/AN29)-1))&lt;100%,(AM29/AN29)-1,"N/A"),"")</f>
        <v>0.10018063418248979</v>
      </c>
      <c r="AP29" s="45">
        <v>1884257</v>
      </c>
      <c r="AQ29" s="45">
        <f t="shared" ref="AQ29:AQ47" si="224">+T29</f>
        <v>1722643</v>
      </c>
      <c r="AR29" s="236">
        <f>IFERROR(IF((ABS((AP29/AQ29)-1))&lt;100%,(AP29/AQ29)-1,"N/A"),"")</f>
        <v>9.3817465371525133E-2</v>
      </c>
      <c r="AS29" s="45">
        <v>2589761</v>
      </c>
      <c r="AT29" s="45">
        <f t="shared" ref="AT29:AT47" si="225">+W29</f>
        <v>2376064</v>
      </c>
      <c r="AU29" s="236">
        <f>IFERROR(IF((ABS((AS29/AT29)-1))&lt;100%,(AS29/AT29)-1,"N/A"),"")</f>
        <v>8.9937392258794269E-2</v>
      </c>
      <c r="AV29" s="237"/>
      <c r="AW29" s="45">
        <f>BT29</f>
        <v>709305</v>
      </c>
      <c r="AX29" s="45">
        <f t="shared" ref="AX29:AX47" si="226">+AA29</f>
        <v>668377</v>
      </c>
      <c r="AY29" s="236">
        <f>IFERROR(IF((ABS((AW29/AX29)-1))&lt;100%,(AW29/AX29)-1,"N/A"),"")</f>
        <v>6.1234901859279933E-2</v>
      </c>
      <c r="AZ29" s="45">
        <f>BW29</f>
        <v>580821</v>
      </c>
      <c r="BA29" s="45">
        <f t="shared" ref="BA29:BA47" si="227">+AD29</f>
        <v>603961</v>
      </c>
      <c r="BB29" s="236">
        <f>IFERROR(IF((ABS((AZ29/BA29)-1))&lt;100%,(AZ29/BA29)-1,"N/A"),"")</f>
        <v>-3.8313732178071103E-2</v>
      </c>
      <c r="BC29" s="45">
        <f>BZ29</f>
        <v>572825</v>
      </c>
      <c r="BD29" s="45">
        <f t="shared" ref="BD29:BD47" si="228">+AG29</f>
        <v>611919</v>
      </c>
      <c r="BE29" s="236">
        <f>IFERROR(IF((ABS((BC29/BD29)-1))&lt;100%,(BC29/BD29)-1,"N/A"),"")</f>
        <v>-6.388754067123259E-2</v>
      </c>
      <c r="BF29" s="45">
        <f>CC29</f>
        <v>681479</v>
      </c>
      <c r="BG29" s="45">
        <f t="shared" ref="BG29:BG47" si="229">+AJ29</f>
        <v>705504</v>
      </c>
      <c r="BH29" s="236">
        <f>IFERROR(IF((ABS((BF29/BG29)-1))&lt;100%,(BF29/BG29)-1,"N/A"),"")</f>
        <v>-3.405366943348298E-2</v>
      </c>
      <c r="BI29" s="45">
        <f>CF29</f>
        <v>1290126</v>
      </c>
      <c r="BJ29" s="45">
        <f t="shared" ref="BJ29:BJ47" si="230">+AM29</f>
        <v>1272338</v>
      </c>
      <c r="BK29" s="236">
        <f>IFERROR(IF((ABS((BI29/BJ29)-1))&lt;100%,(BI29/BJ29)-1,"N/A"),"")</f>
        <v>1.3980561768963895E-2</v>
      </c>
      <c r="BL29" s="45">
        <f>CI29</f>
        <v>1862951</v>
      </c>
      <c r="BM29" s="45">
        <f t="shared" ref="BM29:BM47" si="231">+AP29</f>
        <v>1884257</v>
      </c>
      <c r="BN29" s="236">
        <f>IFERROR(IF((ABS((BL29/BM29)-1))&lt;100%,(BL29/BM29)-1,"N/A"),"")</f>
        <v>-1.1307374737097975E-2</v>
      </c>
      <c r="BO29" s="45">
        <f>CL29</f>
        <v>2544430</v>
      </c>
      <c r="BP29" s="45">
        <f t="shared" ref="BP29:BP47" si="232">+AS29</f>
        <v>2589761</v>
      </c>
      <c r="BQ29" s="236">
        <f>IFERROR(IF((ABS((BO29/BP29)-1))&lt;100%,(BO29/BP29)-1,"N/A"),"")</f>
        <v>-1.7503931830002872E-2</v>
      </c>
      <c r="BR29" s="239"/>
      <c r="BS29" s="49">
        <f>CP29</f>
        <v>668321</v>
      </c>
      <c r="BT29" s="45">
        <v>709305</v>
      </c>
      <c r="BU29" s="236">
        <f>IFERROR(IF((ABS((BS29/BT29)-1))&lt;100%,(BS29/BT29)-1,"N/A"),"")</f>
        <v>-5.7780503450560738E-2</v>
      </c>
      <c r="BV29" s="49">
        <f>CS29</f>
        <v>589302</v>
      </c>
      <c r="BW29" s="45">
        <v>580821</v>
      </c>
      <c r="BX29" s="236">
        <f>IFERROR(IF((ABS((BV29/BW29)-1))&lt;100%,(BV29/BW29)-1,"N/A"),"")</f>
        <v>1.4601744771624903E-2</v>
      </c>
      <c r="BY29" s="49">
        <f>CV29</f>
        <v>598234</v>
      </c>
      <c r="BZ29" s="45">
        <v>572825</v>
      </c>
      <c r="CA29" s="236">
        <f>IFERROR(IF((ABS((BY29/BZ29)-1))&lt;100%,(BY29/BZ29)-1,"N/A"),"")</f>
        <v>4.4357351721729943E-2</v>
      </c>
      <c r="CB29" s="49">
        <f>CY29</f>
        <v>699028</v>
      </c>
      <c r="CC29" s="45">
        <v>681479</v>
      </c>
      <c r="CD29" s="236">
        <f>IFERROR(IF((ABS((CB29/CC29)-1))&lt;100%,(CB29/CC29)-1,"N/A"),"")</f>
        <v>2.5751343768479984E-2</v>
      </c>
      <c r="CE29" s="49">
        <f>DB29</f>
        <v>1257623</v>
      </c>
      <c r="CF29" s="45">
        <v>1290126</v>
      </c>
      <c r="CG29" s="236">
        <f>IFERROR(IF((ABS((CE29/CF29)-1))&lt;100%,(CE29/CF29)-1,"N/A"),"")</f>
        <v>-2.5193663254596821E-2</v>
      </c>
      <c r="CH29" s="49">
        <f>DE29</f>
        <v>1855857</v>
      </c>
      <c r="CI29" s="45">
        <v>1862951</v>
      </c>
      <c r="CJ29" s="236">
        <f>IFERROR(IF((ABS((CH29/CI29)-1))&lt;100%,(CH29/CI29)-1,"N/A"),"")</f>
        <v>-3.8079369774084437E-3</v>
      </c>
      <c r="CK29" s="49">
        <f>DH29</f>
        <v>2554885</v>
      </c>
      <c r="CL29" s="45">
        <v>2544430</v>
      </c>
      <c r="CM29" s="236">
        <f>IFERROR(IF((ABS((CK29/CL29)-1))&lt;100%,(CK29/CL29)-1,"N/A"),"")</f>
        <v>4.1089752911260824E-3</v>
      </c>
      <c r="CN29" s="239"/>
      <c r="CO29" s="49">
        <v>704000</v>
      </c>
      <c r="CP29" s="45">
        <v>668321</v>
      </c>
      <c r="CQ29" s="236">
        <f>IFERROR(IF((ABS((CO29/CP29)-1))&lt;100%,(CO29/CP29)-1,"N/A"),"")</f>
        <v>5.3386022584955395E-2</v>
      </c>
      <c r="CR29" s="49">
        <v>641668</v>
      </c>
      <c r="CS29" s="45">
        <v>589302</v>
      </c>
      <c r="CT29" s="236">
        <f t="shared" ref="CT29:CT34" si="233">IFERROR(IF((ABS((CR29/CS29)-1))&lt;1000%,(CR29/CS29)-1,"N/A"),"")</f>
        <v>8.8861059354965688E-2</v>
      </c>
      <c r="CU29" s="49">
        <v>622176</v>
      </c>
      <c r="CV29" s="45">
        <v>598234</v>
      </c>
      <c r="CW29" s="236">
        <f t="shared" ref="CW29:CW34" si="234">IF(AND(CU29&lt;0,CV29&lt;0),((CU29-CV29)/CV29),((CU29-CV29)/ABS(CV29)))</f>
        <v>4.0021128855932626E-2</v>
      </c>
      <c r="CX29" s="49">
        <v>686492</v>
      </c>
      <c r="CY29" s="45">
        <v>699028</v>
      </c>
      <c r="CZ29" s="236">
        <f t="shared" ref="CZ29:CZ34" si="235">IF(AND(CX29&lt;0,CY29&lt;0),((CX29-CY29)/CY29),((CX29-CY29)/ABS(CY29)))</f>
        <v>-1.7933473337262598E-2</v>
      </c>
      <c r="DA29" s="49">
        <v>1345668</v>
      </c>
      <c r="DB29" s="45">
        <v>1257623</v>
      </c>
      <c r="DC29" s="236">
        <f t="shared" ref="DC29:DC34" si="236">IFERROR(IF((ABS((DA29/DB29)-1))&lt;1000%,(DA29/DB29)-1,"N/A"),"")</f>
        <v>7.0009056768204792E-2</v>
      </c>
      <c r="DD29" s="49">
        <v>1967844</v>
      </c>
      <c r="DE29" s="45">
        <v>1855857</v>
      </c>
      <c r="DF29" s="236">
        <f t="shared" ref="DF29:DF34" si="237">IF(AND(DD29&lt;0,DE29&lt;0),((DD29-DE29)/DE29),((DD29-DE29)/ABS(DE29)))</f>
        <v>6.0342472507310639E-2</v>
      </c>
      <c r="DG29" s="49">
        <v>2654336</v>
      </c>
      <c r="DH29" s="45">
        <v>2554885</v>
      </c>
      <c r="DI29" s="236">
        <f t="shared" ref="DI29:DI34" si="238">IF(AND(DG29&lt;0,DH29&lt;0),((DG29-DH29)/DH29),((DG29-DH29)/ABS(DH29)))</f>
        <v>3.8925822492988919E-2</v>
      </c>
      <c r="DJ29" s="104"/>
      <c r="DK29" s="49">
        <v>625262</v>
      </c>
      <c r="DL29" s="45">
        <v>704000</v>
      </c>
      <c r="DM29" s="236">
        <f>(DK29-DL29)/ABS(DL29)</f>
        <v>-0.11184375000000001</v>
      </c>
      <c r="DN29" s="49">
        <v>625980</v>
      </c>
      <c r="DO29" s="45">
        <v>641668</v>
      </c>
      <c r="DP29" s="236">
        <f>(DN29-DO29)/ABS(DO29)</f>
        <v>-2.4448780366170667E-2</v>
      </c>
      <c r="DQ29" s="49">
        <v>647716</v>
      </c>
      <c r="DR29" s="45">
        <v>622176</v>
      </c>
      <c r="DS29" s="236">
        <f>(DQ29-DR29)/ABS(DR29)</f>
        <v>4.1049477961219979E-2</v>
      </c>
      <c r="DT29" s="49">
        <v>744900</v>
      </c>
      <c r="DU29" s="45">
        <v>686492</v>
      </c>
      <c r="DV29" s="236">
        <f>(DT29-DU29)/ABS(DU29)</f>
        <v>8.5081836350605691E-2</v>
      </c>
      <c r="DW29" s="49">
        <v>1251242</v>
      </c>
      <c r="DX29" s="45">
        <v>1345668</v>
      </c>
      <c r="DY29" s="236">
        <f>(DW29-DX29)/ABS(DX29)</f>
        <v>-7.0170354054640519E-2</v>
      </c>
      <c r="DZ29" s="49">
        <v>1898958</v>
      </c>
      <c r="EA29" s="45">
        <v>1967844</v>
      </c>
      <c r="EB29" s="236">
        <f>(DZ29-EA29)/ABS(EA29)</f>
        <v>-3.5005823632361099E-2</v>
      </c>
      <c r="EC29" s="49">
        <v>2643858</v>
      </c>
      <c r="ED29" s="45">
        <v>2654336</v>
      </c>
      <c r="EE29" s="236">
        <f>(EC29-ED29)/ABS(ED29)</f>
        <v>-3.9475032550513574E-3</v>
      </c>
      <c r="EG29" s="49">
        <v>761220</v>
      </c>
      <c r="EH29" s="45">
        <v>625262</v>
      </c>
      <c r="EI29" s="236">
        <f>(EG29-EH29)/ABS(EH29)</f>
        <v>0.21744164846096517</v>
      </c>
      <c r="EJ29" s="49">
        <v>771878</v>
      </c>
      <c r="EK29" s="45">
        <v>625980</v>
      </c>
      <c r="EL29" s="236">
        <f>(EJ29-EK29)/ABS(EK29)</f>
        <v>0.23307134413240041</v>
      </c>
      <c r="EM29" s="49">
        <v>-1533098</v>
      </c>
      <c r="EN29" s="45">
        <v>647716</v>
      </c>
      <c r="EO29" s="236">
        <f>(EM29-EN29)/ABS(EN29)</f>
        <v>-3.3669293332262904</v>
      </c>
      <c r="EP29" s="49">
        <v>0</v>
      </c>
      <c r="EQ29" s="45">
        <v>744900</v>
      </c>
      <c r="ER29" s="236">
        <f>(EP29-EQ29)/ABS(EQ29)</f>
        <v>-1</v>
      </c>
      <c r="ES29" s="49">
        <v>1533098</v>
      </c>
      <c r="ET29" s="45">
        <v>1251242</v>
      </c>
      <c r="EU29" s="236">
        <f>(ES29-ET29)/ABS(ET29)</f>
        <v>0.22526098068958683</v>
      </c>
      <c r="EV29" s="49">
        <v>0</v>
      </c>
      <c r="EW29" s="45">
        <v>1898958</v>
      </c>
      <c r="EX29" s="236">
        <f>(EV29-EW29)/ABS(EW29)</f>
        <v>-1</v>
      </c>
      <c r="EY29" s="49">
        <v>0</v>
      </c>
      <c r="EZ29" s="45">
        <v>2643858</v>
      </c>
      <c r="FA29" s="236">
        <f>(EY29-EZ29)/ABS(EZ29)</f>
        <v>-1</v>
      </c>
    </row>
    <row r="30" spans="1:162">
      <c r="A30" s="265" t="s">
        <v>2</v>
      </c>
      <c r="B30" s="265"/>
      <c r="C30" s="266" t="s">
        <v>2</v>
      </c>
      <c r="D30" s="44" t="s">
        <v>3</v>
      </c>
      <c r="E30" s="45">
        <v>7321</v>
      </c>
      <c r="F30" s="45">
        <f>+F31-F29</f>
        <v>6511</v>
      </c>
      <c r="G30" s="236">
        <f t="shared" si="213"/>
        <v>0.12440485332514206</v>
      </c>
      <c r="H30" s="45">
        <f>+H31-H29</f>
        <v>6551</v>
      </c>
      <c r="I30" s="45">
        <f>+I31-I29</f>
        <v>7085</v>
      </c>
      <c r="J30" s="236">
        <f t="shared" si="214"/>
        <v>-7.5370501058574457E-2</v>
      </c>
      <c r="K30" s="45">
        <v>3537</v>
      </c>
      <c r="L30" s="45">
        <f>+L31-L29</f>
        <v>8934</v>
      </c>
      <c r="M30" s="236">
        <f t="shared" si="215"/>
        <v>-0.60409670920080594</v>
      </c>
      <c r="N30" s="45">
        <v>8954</v>
      </c>
      <c r="O30" s="45">
        <v>17351</v>
      </c>
      <c r="P30" s="236">
        <f t="shared" si="216"/>
        <v>-0.48394905192784277</v>
      </c>
      <c r="Q30" s="45">
        <v>13872</v>
      </c>
      <c r="R30" s="45">
        <f>+R31-R29</f>
        <v>13592</v>
      </c>
      <c r="S30" s="236">
        <f t="shared" si="217"/>
        <v>2.0600353148911177E-2</v>
      </c>
      <c r="T30" s="45">
        <v>17409</v>
      </c>
      <c r="U30" s="45">
        <f>+U31-U29</f>
        <v>22526</v>
      </c>
      <c r="V30" s="236">
        <f t="shared" si="218"/>
        <v>-0.22715972653822247</v>
      </c>
      <c r="W30" s="45">
        <v>26363</v>
      </c>
      <c r="X30" s="45">
        <v>40099</v>
      </c>
      <c r="Y30" s="236">
        <f t="shared" si="219"/>
        <v>-0.34255218334621806</v>
      </c>
      <c r="Z30" s="237"/>
      <c r="AA30" s="45">
        <v>5124</v>
      </c>
      <c r="AB30" s="45">
        <f t="shared" si="13"/>
        <v>7321</v>
      </c>
      <c r="AC30" s="236">
        <f t="shared" ref="AC30:AC34" si="239">IFERROR(IF((ABS((AA30/AB30)-1))&lt;100%,(AA30/AB30)-1,"N/A"),"")</f>
        <v>-0.30009561535309381</v>
      </c>
      <c r="AD30" s="45">
        <v>6140</v>
      </c>
      <c r="AE30" s="45">
        <f t="shared" si="220"/>
        <v>6551</v>
      </c>
      <c r="AF30" s="236">
        <f t="shared" ref="AF30:AF34" si="240">IFERROR(IF((ABS((AD30/AE30)-1))&lt;100%,(AD30/AE30)-1,"N/A"),"")</f>
        <v>-6.2738513204090962E-2</v>
      </c>
      <c r="AG30" s="45">
        <v>3979</v>
      </c>
      <c r="AH30" s="45">
        <f t="shared" si="221"/>
        <v>3537</v>
      </c>
      <c r="AI30" s="236">
        <f t="shared" ref="AI30:AI34" si="241">IFERROR(IF((ABS((AG30/AH30)-1))&lt;100%,(AG30/AH30)-1,"N/A"),"")</f>
        <v>0.12496465931580425</v>
      </c>
      <c r="AJ30" s="45">
        <v>7975</v>
      </c>
      <c r="AK30" s="45">
        <f t="shared" si="222"/>
        <v>8954</v>
      </c>
      <c r="AL30" s="236">
        <f t="shared" ref="AL30:AL34" si="242">IFERROR(IF((ABS((AJ30/AK30)-1))&lt;100%,(AJ30/AK30)-1,"N/A"),"")</f>
        <v>-0.10933660933660938</v>
      </c>
      <c r="AM30" s="45">
        <v>11264</v>
      </c>
      <c r="AN30" s="45">
        <f t="shared" si="223"/>
        <v>13872</v>
      </c>
      <c r="AO30" s="236">
        <f t="shared" ref="AO30:AO34" si="243">IFERROR(IF((ABS((AM30/AN30)-1))&lt;100%,(AM30/AN30)-1,"N/A"),"")</f>
        <v>-0.18800461361014997</v>
      </c>
      <c r="AP30" s="45">
        <v>15243</v>
      </c>
      <c r="AQ30" s="45">
        <f t="shared" si="224"/>
        <v>17409</v>
      </c>
      <c r="AR30" s="236">
        <f t="shared" ref="AR30:AR34" si="244">IFERROR(IF((ABS((AP30/AQ30)-1))&lt;100%,(AP30/AQ30)-1,"N/A"),"")</f>
        <v>-0.12441840427365158</v>
      </c>
      <c r="AS30" s="45">
        <v>23218</v>
      </c>
      <c r="AT30" s="45">
        <f t="shared" si="225"/>
        <v>26363</v>
      </c>
      <c r="AU30" s="236">
        <f t="shared" ref="AU30:AU34" si="245">IFERROR(IF((ABS((AS30/AT30)-1))&lt;100%,(AS30/AT30)-1,"N/A"),"")</f>
        <v>-0.11929598300648636</v>
      </c>
      <c r="AV30" s="237"/>
      <c r="AW30" s="45">
        <f t="shared" ref="AW30:AW47" si="246">BT30</f>
        <v>5747</v>
      </c>
      <c r="AX30" s="45">
        <f t="shared" si="226"/>
        <v>5124</v>
      </c>
      <c r="AY30" s="236">
        <f t="shared" ref="AY30:AY34" si="247">IFERROR(IF((ABS((AW30/AX30)-1))&lt;100%,(AW30/AX30)-1,"N/A"),"")</f>
        <v>0.12158469945355188</v>
      </c>
      <c r="AZ30" s="45">
        <f t="shared" ref="AZ30:AZ47" si="248">BW30</f>
        <v>6458</v>
      </c>
      <c r="BA30" s="45">
        <f t="shared" si="227"/>
        <v>6140</v>
      </c>
      <c r="BB30" s="236">
        <f t="shared" ref="BB30:BB34" si="249">IFERROR(IF((ABS((AZ30/BA30)-1))&lt;100%,(AZ30/BA30)-1,"N/A"),"")</f>
        <v>5.1791530944625297E-2</v>
      </c>
      <c r="BC30" s="45">
        <f t="shared" ref="BC30:BC47" si="250">BZ30</f>
        <v>5892</v>
      </c>
      <c r="BD30" s="45">
        <f t="shared" si="228"/>
        <v>3979</v>
      </c>
      <c r="BE30" s="236">
        <f t="shared" ref="BE30:BE34" si="251">IFERROR(IF((ABS((BC30/BD30)-1))&lt;100%,(BC30/BD30)-1,"N/A"),"")</f>
        <v>0.48077406383513455</v>
      </c>
      <c r="BF30" s="45">
        <f t="shared" ref="BF30:BF47" si="252">CC30</f>
        <v>8781</v>
      </c>
      <c r="BG30" s="45">
        <f t="shared" si="229"/>
        <v>7975</v>
      </c>
      <c r="BH30" s="236">
        <f t="shared" ref="BH30:BH34" si="253">IFERROR(IF((ABS((BF30/BG30)-1))&lt;100%,(BF30/BG30)-1,"N/A"),"")</f>
        <v>0.10106583072100306</v>
      </c>
      <c r="BI30" s="45">
        <f t="shared" ref="BI30:BI47" si="254">CF30</f>
        <v>12205</v>
      </c>
      <c r="BJ30" s="45">
        <f t="shared" si="230"/>
        <v>11264</v>
      </c>
      <c r="BK30" s="236">
        <f t="shared" ref="BK30:BK34" si="255">IFERROR(IF((ABS((BI30/BJ30)-1))&lt;100%,(BI30/BJ30)-1,"N/A"),"")</f>
        <v>8.3540482954545414E-2</v>
      </c>
      <c r="BL30" s="45">
        <f t="shared" ref="BL30:BL47" si="256">CI30</f>
        <v>18097</v>
      </c>
      <c r="BM30" s="45">
        <f t="shared" si="231"/>
        <v>15243</v>
      </c>
      <c r="BN30" s="236">
        <f t="shared" ref="BN30:BN34" si="257">IFERROR(IF((ABS((BL30/BM30)-1))&lt;100%,(BL30/BM30)-1,"N/A"),"")</f>
        <v>0.18723348422226604</v>
      </c>
      <c r="BO30" s="45">
        <f t="shared" ref="BO30:BO47" si="258">CL30</f>
        <v>26878</v>
      </c>
      <c r="BP30" s="45">
        <f t="shared" si="232"/>
        <v>23218</v>
      </c>
      <c r="BQ30" s="236">
        <f t="shared" ref="BQ30:BQ34" si="259">IFERROR(IF((ABS((BO30/BP30)-1))&lt;100%,(BO30/BP30)-1,"N/A"),"")</f>
        <v>0.1576363166508743</v>
      </c>
      <c r="BR30" s="239"/>
      <c r="BS30" s="49">
        <f t="shared" ref="BS30:BS47" si="260">CP30</f>
        <v>5435</v>
      </c>
      <c r="BT30" s="45">
        <v>5747</v>
      </c>
      <c r="BU30" s="236">
        <f t="shared" ref="BU30:BU34" si="261">IFERROR(IF((ABS((BS30/BT30)-1))&lt;100%,(BS30/BT30)-1,"N/A"),"")</f>
        <v>-5.4289194362275972E-2</v>
      </c>
      <c r="BV30" s="49">
        <f t="shared" ref="BV30:BV47" si="262">CS30</f>
        <v>5346</v>
      </c>
      <c r="BW30" s="45">
        <v>6458</v>
      </c>
      <c r="BX30" s="236">
        <f t="shared" ref="BX30:BX34" si="263">IFERROR(IF((ABS((BV30/BW30)-1))&lt;100%,(BV30/BW30)-1,"N/A"),"")</f>
        <v>-0.17218953236296064</v>
      </c>
      <c r="BY30" s="49">
        <f t="shared" ref="BY30:BY47" si="264">CV30</f>
        <v>6638</v>
      </c>
      <c r="BZ30" s="45">
        <v>5892</v>
      </c>
      <c r="CA30" s="236">
        <f t="shared" ref="CA30:CA34" si="265">IFERROR(IF((ABS((BY30/BZ30)-1))&lt;100%,(BY30/BZ30)-1,"N/A"),"")</f>
        <v>0.12661235573659191</v>
      </c>
      <c r="CB30" s="49">
        <f t="shared" ref="CB30:CB47" si="266">CY30</f>
        <v>7871</v>
      </c>
      <c r="CC30" s="45">
        <v>8781</v>
      </c>
      <c r="CD30" s="236">
        <f t="shared" ref="CD30:CD34" si="267">IFERROR(IF((ABS((CB30/CC30)-1))&lt;100%,(CB30/CC30)-1,"N/A"),"")</f>
        <v>-0.10363284363967662</v>
      </c>
      <c r="CE30" s="49">
        <f t="shared" ref="CE30:CE47" si="268">DB30</f>
        <v>10781</v>
      </c>
      <c r="CF30" s="45">
        <v>12205</v>
      </c>
      <c r="CG30" s="236">
        <f t="shared" ref="CG30:CG34" si="269">IFERROR(IF((ABS((CE30/CF30)-1))&lt;100%,(CE30/CF30)-1,"N/A"),"")</f>
        <v>-0.11667349446947972</v>
      </c>
      <c r="CH30" s="49">
        <f t="shared" ref="CH30:CH47" si="270">DE30</f>
        <v>17419</v>
      </c>
      <c r="CI30" s="45">
        <v>18097</v>
      </c>
      <c r="CJ30" s="236">
        <f t="shared" ref="CJ30:CJ34" si="271">IFERROR(IF((ABS((CH30/CI30)-1))&lt;100%,(CH30/CI30)-1,"N/A"),"")</f>
        <v>-3.7464773166823284E-2</v>
      </c>
      <c r="CK30" s="49">
        <f t="shared" ref="CK30:CK47" si="272">DH30</f>
        <v>25290</v>
      </c>
      <c r="CL30" s="45">
        <v>26878</v>
      </c>
      <c r="CM30" s="236">
        <f t="shared" ref="CM30:CM34" si="273">IFERROR(IF((ABS((CK30/CL30)-1))&lt;100%,(CK30/CL30)-1,"N/A"),"")</f>
        <v>-5.9081776917925488E-2</v>
      </c>
      <c r="CN30" s="239"/>
      <c r="CO30" s="49">
        <v>6285</v>
      </c>
      <c r="CP30" s="45">
        <v>5435</v>
      </c>
      <c r="CQ30" s="236">
        <f t="shared" ref="CQ30:CQ34" si="274">IFERROR(IF((ABS((CO30/CP30)-1))&lt;100%,(CO30/CP30)-1,"N/A"),"")</f>
        <v>0.15639374425022989</v>
      </c>
      <c r="CR30" s="49">
        <v>6058</v>
      </c>
      <c r="CS30" s="45">
        <v>5346</v>
      </c>
      <c r="CT30" s="236">
        <f t="shared" si="233"/>
        <v>0.13318368873924435</v>
      </c>
      <c r="CU30" s="49">
        <v>6303</v>
      </c>
      <c r="CV30" s="45">
        <v>6638</v>
      </c>
      <c r="CW30" s="236">
        <f t="shared" si="234"/>
        <v>-5.0467008134980416E-2</v>
      </c>
      <c r="CX30" s="49">
        <v>9679</v>
      </c>
      <c r="CY30" s="45">
        <v>7871</v>
      </c>
      <c r="CZ30" s="236">
        <f t="shared" si="235"/>
        <v>0.22970397662304662</v>
      </c>
      <c r="DA30" s="49">
        <v>12343</v>
      </c>
      <c r="DB30" s="45">
        <v>10781</v>
      </c>
      <c r="DC30" s="236">
        <f t="shared" si="236"/>
        <v>0.1448845190613115</v>
      </c>
      <c r="DD30" s="49">
        <v>18646</v>
      </c>
      <c r="DE30" s="45">
        <v>17419</v>
      </c>
      <c r="DF30" s="236">
        <f t="shared" si="237"/>
        <v>7.0440323784373385E-2</v>
      </c>
      <c r="DG30" s="49">
        <v>28325</v>
      </c>
      <c r="DH30" s="45">
        <v>25290</v>
      </c>
      <c r="DI30" s="236">
        <f t="shared" si="238"/>
        <v>0.12000790826413603</v>
      </c>
      <c r="DJ30" s="104"/>
      <c r="DK30" s="49">
        <v>5524</v>
      </c>
      <c r="DL30" s="45">
        <v>6285</v>
      </c>
      <c r="DM30" s="236">
        <f>(DK30-DL30)/ABS(DL30)</f>
        <v>-0.12108194112967383</v>
      </c>
      <c r="DN30" s="49">
        <v>6600</v>
      </c>
      <c r="DO30" s="45">
        <v>6058</v>
      </c>
      <c r="DP30" s="236">
        <f>(DN30-DO30)/ABS(DO30)</f>
        <v>8.9468471442720368E-2</v>
      </c>
      <c r="DQ30" s="49">
        <v>6258</v>
      </c>
      <c r="DR30" s="45">
        <v>6303</v>
      </c>
      <c r="DS30" s="236">
        <f>(DQ30-DR30)/ABS(DR30)</f>
        <v>-7.139457401237506E-3</v>
      </c>
      <c r="DT30" s="49">
        <v>10153</v>
      </c>
      <c r="DU30" s="45">
        <v>9679</v>
      </c>
      <c r="DV30" s="236">
        <f>(DT30-DU30)/ABS(DU30)</f>
        <v>4.8972001239797502E-2</v>
      </c>
      <c r="DW30" s="49">
        <v>12124</v>
      </c>
      <c r="DX30" s="45">
        <v>12343</v>
      </c>
      <c r="DY30" s="236">
        <f>(DW30-DX30)/ABS(DX30)</f>
        <v>-1.7742850198493074E-2</v>
      </c>
      <c r="DZ30" s="49">
        <v>18382</v>
      </c>
      <c r="EA30" s="45">
        <v>18646</v>
      </c>
      <c r="EB30" s="236">
        <f>(DZ30-EA30)/ABS(EA30)</f>
        <v>-1.415853266116057E-2</v>
      </c>
      <c r="EC30" s="49">
        <v>28535</v>
      </c>
      <c r="ED30" s="45">
        <v>28325</v>
      </c>
      <c r="EE30" s="236">
        <f>(EC30-ED30)/ABS(ED30)</f>
        <v>7.4139452780229483E-3</v>
      </c>
      <c r="EG30" s="49">
        <v>6797</v>
      </c>
      <c r="EH30" s="45">
        <v>5524</v>
      </c>
      <c r="EI30" s="236">
        <f>(EG30-EH30)/ABS(EH30)</f>
        <v>0.23044895003620564</v>
      </c>
      <c r="EJ30" s="49">
        <v>6931</v>
      </c>
      <c r="EK30" s="45">
        <v>6600</v>
      </c>
      <c r="EL30" s="236">
        <f>(EJ30-EK30)/ABS(EK30)</f>
        <v>5.0151515151515148E-2</v>
      </c>
      <c r="EM30" s="49">
        <v>-13728</v>
      </c>
      <c r="EN30" s="45">
        <v>6258</v>
      </c>
      <c r="EO30" s="236">
        <f>(EM30-EN30)/ABS(EN30)</f>
        <v>-3.193672099712368</v>
      </c>
      <c r="EP30" s="49">
        <v>0</v>
      </c>
      <c r="EQ30" s="45">
        <v>10153</v>
      </c>
      <c r="ER30" s="236">
        <f>(EP30-EQ30)/ABS(EQ30)</f>
        <v>-1</v>
      </c>
      <c r="ES30" s="49">
        <v>13728</v>
      </c>
      <c r="ET30" s="45">
        <v>12124</v>
      </c>
      <c r="EU30" s="236">
        <f>(ES30-ET30)/ABS(ET30)</f>
        <v>0.13229957109864732</v>
      </c>
      <c r="EV30" s="49">
        <v>0</v>
      </c>
      <c r="EW30" s="45">
        <v>18382</v>
      </c>
      <c r="EX30" s="236">
        <f>(EV30-EW30)/ABS(EW30)</f>
        <v>-1</v>
      </c>
      <c r="EY30" s="49">
        <v>0</v>
      </c>
      <c r="EZ30" s="45">
        <v>28535</v>
      </c>
      <c r="FA30" s="236">
        <f>(EY30-EZ30)/ABS(EZ30)</f>
        <v>-1</v>
      </c>
    </row>
    <row r="31" spans="1:162">
      <c r="A31" s="50" t="s">
        <v>4</v>
      </c>
      <c r="B31" s="50"/>
      <c r="C31" s="407" t="s">
        <v>4</v>
      </c>
      <c r="D31" s="398" t="s">
        <v>5</v>
      </c>
      <c r="E31" s="431">
        <v>637771</v>
      </c>
      <c r="F31" s="431">
        <v>533221</v>
      </c>
      <c r="G31" s="406">
        <f t="shared" si="213"/>
        <v>0.19607254778037619</v>
      </c>
      <c r="H31" s="431">
        <v>532582</v>
      </c>
      <c r="I31" s="431">
        <v>446496</v>
      </c>
      <c r="J31" s="406">
        <f t="shared" si="214"/>
        <v>0.19280351895649672</v>
      </c>
      <c r="K31" s="431">
        <v>569699</v>
      </c>
      <c r="L31" s="431">
        <v>566218</v>
      </c>
      <c r="M31" s="406">
        <f t="shared" si="215"/>
        <v>6.1478087944926152E-3</v>
      </c>
      <c r="N31" s="431">
        <v>662375</v>
      </c>
      <c r="O31" s="431">
        <v>616856</v>
      </c>
      <c r="P31" s="406">
        <f t="shared" si="216"/>
        <v>7.3791938475106011E-2</v>
      </c>
      <c r="Q31" s="431">
        <v>1170353</v>
      </c>
      <c r="R31" s="431">
        <v>979713</v>
      </c>
      <c r="S31" s="406">
        <f t="shared" si="217"/>
        <v>0.19458759861306318</v>
      </c>
      <c r="T31" s="431">
        <v>1740052</v>
      </c>
      <c r="U31" s="431">
        <v>1545932</v>
      </c>
      <c r="V31" s="406">
        <f t="shared" si="218"/>
        <v>0.12556826561582279</v>
      </c>
      <c r="W31" s="431">
        <v>2402427</v>
      </c>
      <c r="X31" s="431">
        <v>2163010</v>
      </c>
      <c r="Y31" s="406">
        <f t="shared" si="219"/>
        <v>0.11068695937605466</v>
      </c>
      <c r="Z31" s="432"/>
      <c r="AA31" s="431">
        <v>673501</v>
      </c>
      <c r="AB31" s="431">
        <f t="shared" si="13"/>
        <v>637771</v>
      </c>
      <c r="AC31" s="406">
        <f t="shared" si="239"/>
        <v>5.6023243452587135E-2</v>
      </c>
      <c r="AD31" s="431">
        <v>610101</v>
      </c>
      <c r="AE31" s="431">
        <f t="shared" si="220"/>
        <v>532582</v>
      </c>
      <c r="AF31" s="406">
        <f t="shared" si="240"/>
        <v>0.14555317303250948</v>
      </c>
      <c r="AG31" s="431">
        <v>615898</v>
      </c>
      <c r="AH31" s="431">
        <f t="shared" si="221"/>
        <v>569699</v>
      </c>
      <c r="AI31" s="406">
        <f t="shared" si="241"/>
        <v>8.1093700357557141E-2</v>
      </c>
      <c r="AJ31" s="431">
        <v>713479</v>
      </c>
      <c r="AK31" s="431">
        <f t="shared" si="222"/>
        <v>662375</v>
      </c>
      <c r="AL31" s="406">
        <f t="shared" si="242"/>
        <v>7.7152670315153715E-2</v>
      </c>
      <c r="AM31" s="431">
        <v>1283602</v>
      </c>
      <c r="AN31" s="431">
        <f t="shared" si="223"/>
        <v>1170353</v>
      </c>
      <c r="AO31" s="406">
        <f t="shared" si="243"/>
        <v>9.6764822237393355E-2</v>
      </c>
      <c r="AP31" s="431">
        <v>1899500</v>
      </c>
      <c r="AQ31" s="431">
        <f t="shared" si="224"/>
        <v>1740052</v>
      </c>
      <c r="AR31" s="406">
        <f t="shared" si="244"/>
        <v>9.1634043120550457E-2</v>
      </c>
      <c r="AS31" s="431">
        <v>2612979</v>
      </c>
      <c r="AT31" s="431">
        <f t="shared" si="225"/>
        <v>2402427</v>
      </c>
      <c r="AU31" s="406">
        <f t="shared" si="245"/>
        <v>8.7641372661895645E-2</v>
      </c>
      <c r="AV31" s="432"/>
      <c r="AW31" s="431">
        <f t="shared" si="246"/>
        <v>715052</v>
      </c>
      <c r="AX31" s="431">
        <f t="shared" si="226"/>
        <v>673501</v>
      </c>
      <c r="AY31" s="406">
        <f t="shared" si="247"/>
        <v>6.1694043512927177E-2</v>
      </c>
      <c r="AZ31" s="431">
        <f t="shared" si="248"/>
        <v>587279</v>
      </c>
      <c r="BA31" s="431">
        <f t="shared" si="227"/>
        <v>610101</v>
      </c>
      <c r="BB31" s="406">
        <f t="shared" si="249"/>
        <v>-3.7406921149121253E-2</v>
      </c>
      <c r="BC31" s="431">
        <f t="shared" si="250"/>
        <v>578717</v>
      </c>
      <c r="BD31" s="431">
        <f t="shared" si="228"/>
        <v>615898</v>
      </c>
      <c r="BE31" s="406">
        <f t="shared" si="251"/>
        <v>-6.0368762360001216E-2</v>
      </c>
      <c r="BF31" s="431">
        <f t="shared" si="252"/>
        <v>690260</v>
      </c>
      <c r="BG31" s="431">
        <f t="shared" si="229"/>
        <v>713479</v>
      </c>
      <c r="BH31" s="406">
        <f t="shared" si="253"/>
        <v>-3.254335446453227E-2</v>
      </c>
      <c r="BI31" s="431">
        <f t="shared" si="254"/>
        <v>1302331</v>
      </c>
      <c r="BJ31" s="431">
        <f t="shared" si="230"/>
        <v>1283602</v>
      </c>
      <c r="BK31" s="406">
        <f t="shared" si="255"/>
        <v>1.4590971344700332E-2</v>
      </c>
      <c r="BL31" s="431">
        <f t="shared" si="256"/>
        <v>1881048</v>
      </c>
      <c r="BM31" s="431">
        <f t="shared" si="231"/>
        <v>1899500</v>
      </c>
      <c r="BN31" s="406">
        <f t="shared" si="257"/>
        <v>-9.7141352987628604E-3</v>
      </c>
      <c r="BO31" s="431">
        <f t="shared" si="258"/>
        <v>2571308</v>
      </c>
      <c r="BP31" s="431">
        <f t="shared" si="232"/>
        <v>2612979</v>
      </c>
      <c r="BQ31" s="406">
        <f t="shared" si="259"/>
        <v>-1.5947698010584821E-2</v>
      </c>
      <c r="BR31" s="433"/>
      <c r="BS31" s="404">
        <f t="shared" si="260"/>
        <v>673756</v>
      </c>
      <c r="BT31" s="431">
        <v>715052</v>
      </c>
      <c r="BU31" s="406">
        <f t="shared" si="261"/>
        <v>-5.7752443178957669E-2</v>
      </c>
      <c r="BV31" s="404">
        <f t="shared" si="262"/>
        <v>594648</v>
      </c>
      <c r="BW31" s="431">
        <v>587279</v>
      </c>
      <c r="BX31" s="406">
        <f t="shared" si="263"/>
        <v>1.2547698793929252E-2</v>
      </c>
      <c r="BY31" s="404">
        <f t="shared" si="264"/>
        <v>604872</v>
      </c>
      <c r="BZ31" s="431">
        <v>578717</v>
      </c>
      <c r="CA31" s="406">
        <f t="shared" si="265"/>
        <v>4.5194801604238277E-2</v>
      </c>
      <c r="CB31" s="404">
        <f t="shared" si="266"/>
        <v>706899</v>
      </c>
      <c r="CC31" s="431">
        <v>690260</v>
      </c>
      <c r="CD31" s="406">
        <f t="shared" si="267"/>
        <v>2.4105409555819524E-2</v>
      </c>
      <c r="CE31" s="404">
        <f t="shared" si="268"/>
        <v>1268404</v>
      </c>
      <c r="CF31" s="431">
        <v>1302331</v>
      </c>
      <c r="CG31" s="406">
        <f t="shared" si="269"/>
        <v>-2.6050980895025888E-2</v>
      </c>
      <c r="CH31" s="404">
        <f t="shared" si="270"/>
        <v>1873276</v>
      </c>
      <c r="CI31" s="431">
        <v>1881048</v>
      </c>
      <c r="CJ31" s="406">
        <f t="shared" si="271"/>
        <v>-4.1317393282893633E-3</v>
      </c>
      <c r="CK31" s="404">
        <f t="shared" si="272"/>
        <v>2580175</v>
      </c>
      <c r="CL31" s="431">
        <v>2571308</v>
      </c>
      <c r="CM31" s="406">
        <f t="shared" si="273"/>
        <v>3.448439471273046E-3</v>
      </c>
      <c r="CN31" s="433"/>
      <c r="CO31" s="404">
        <v>710285</v>
      </c>
      <c r="CP31" s="431">
        <v>673756</v>
      </c>
      <c r="CQ31" s="406">
        <f t="shared" si="274"/>
        <v>5.4216956880532408E-2</v>
      </c>
      <c r="CR31" s="404">
        <v>647726</v>
      </c>
      <c r="CS31" s="431">
        <v>594648</v>
      </c>
      <c r="CT31" s="406">
        <f t="shared" si="233"/>
        <v>8.9259528326001369E-2</v>
      </c>
      <c r="CU31" s="404">
        <v>628479</v>
      </c>
      <c r="CV31" s="431">
        <v>604872</v>
      </c>
      <c r="CW31" s="406">
        <f t="shared" si="234"/>
        <v>3.9028091893822163E-2</v>
      </c>
      <c r="CX31" s="404">
        <v>696171</v>
      </c>
      <c r="CY31" s="431">
        <v>706899</v>
      </c>
      <c r="CZ31" s="406">
        <f t="shared" si="235"/>
        <v>-1.5176142560676984E-2</v>
      </c>
      <c r="DA31" s="404">
        <v>1358011</v>
      </c>
      <c r="DB31" s="431">
        <v>1268404</v>
      </c>
      <c r="DC31" s="406">
        <f t="shared" si="236"/>
        <v>7.064547257813758E-2</v>
      </c>
      <c r="DD31" s="404">
        <v>1986490</v>
      </c>
      <c r="DE31" s="431">
        <v>1873276</v>
      </c>
      <c r="DF31" s="406">
        <f t="shared" si="237"/>
        <v>6.0436369226958546E-2</v>
      </c>
      <c r="DG31" s="404">
        <v>2682661</v>
      </c>
      <c r="DH31" s="431">
        <v>2580175</v>
      </c>
      <c r="DI31" s="406">
        <f t="shared" si="238"/>
        <v>3.9720561589814643E-2</v>
      </c>
      <c r="DJ31" s="104"/>
      <c r="DK31" s="404">
        <v>630786</v>
      </c>
      <c r="DL31" s="431">
        <v>710285</v>
      </c>
      <c r="DM31" s="406">
        <f>(DK31-DL31)/ABS(DL31)</f>
        <v>-0.11192549469579112</v>
      </c>
      <c r="DN31" s="404">
        <v>632580</v>
      </c>
      <c r="DO31" s="431">
        <v>647726</v>
      </c>
      <c r="DP31" s="406">
        <f>(DN31-DO31)/ABS(DO31)</f>
        <v>-2.3383344191834202E-2</v>
      </c>
      <c r="DQ31" s="404">
        <v>653974</v>
      </c>
      <c r="DR31" s="431">
        <v>628479</v>
      </c>
      <c r="DS31" s="406">
        <f>(DQ31-DR31)/ABS(DR31)</f>
        <v>4.0566192346920105E-2</v>
      </c>
      <c r="DT31" s="404">
        <v>755053</v>
      </c>
      <c r="DU31" s="431">
        <v>696171</v>
      </c>
      <c r="DV31" s="406">
        <f>(DT31-DU31)/ABS(DU31)</f>
        <v>8.4579794332139663E-2</v>
      </c>
      <c r="DW31" s="404">
        <v>1263366</v>
      </c>
      <c r="DX31" s="431">
        <v>1358011</v>
      </c>
      <c r="DY31" s="406">
        <f>(DW31-DX31)/ABS(DX31)</f>
        <v>-6.9693839004249594E-2</v>
      </c>
      <c r="DZ31" s="404">
        <v>1917340</v>
      </c>
      <c r="EA31" s="431">
        <v>1986490</v>
      </c>
      <c r="EB31" s="406">
        <f>(DZ31-EA31)/ABS(EA31)</f>
        <v>-3.4810142512673108E-2</v>
      </c>
      <c r="EC31" s="404">
        <v>2672393</v>
      </c>
      <c r="ED31" s="431">
        <v>2682661</v>
      </c>
      <c r="EE31" s="406">
        <f>(EC31-ED31)/ABS(ED31)</f>
        <v>-3.8275428762709861E-3</v>
      </c>
      <c r="EG31" s="404">
        <v>768017</v>
      </c>
      <c r="EH31" s="431">
        <v>630786</v>
      </c>
      <c r="EI31" s="406">
        <f>(EG31-EH31)/ABS(EH31)</f>
        <v>0.2175555576693205</v>
      </c>
      <c r="EJ31" s="404">
        <v>778809</v>
      </c>
      <c r="EK31" s="431">
        <v>632580</v>
      </c>
      <c r="EL31" s="406">
        <f>(EJ31-EK31)/ABS(EK31)</f>
        <v>0.23116285687185811</v>
      </c>
      <c r="EM31" s="404">
        <v>-1546826</v>
      </c>
      <c r="EN31" s="431">
        <v>653974</v>
      </c>
      <c r="EO31" s="406">
        <f>(EM31-EN31)/ABS(EN31)</f>
        <v>-3.3652714022270001</v>
      </c>
      <c r="EP31" s="404">
        <v>0</v>
      </c>
      <c r="EQ31" s="431">
        <v>755053</v>
      </c>
      <c r="ER31" s="406">
        <f>(EP31-EQ31)/ABS(EQ31)</f>
        <v>-1</v>
      </c>
      <c r="ES31" s="404">
        <v>1546826</v>
      </c>
      <c r="ET31" s="431">
        <v>1263366</v>
      </c>
      <c r="EU31" s="406">
        <f>(ES31-ET31)/ABS(ET31)</f>
        <v>0.2243688685622377</v>
      </c>
      <c r="EV31" s="404">
        <v>0</v>
      </c>
      <c r="EW31" s="431">
        <v>1917340</v>
      </c>
      <c r="EX31" s="406">
        <f>(EV31-EW31)/ABS(EW31)</f>
        <v>-1</v>
      </c>
      <c r="EY31" s="404">
        <v>0</v>
      </c>
      <c r="EZ31" s="431">
        <v>2672393</v>
      </c>
      <c r="FA31" s="406">
        <f>(EY31-EZ31)/ABS(EZ31)</f>
        <v>-1</v>
      </c>
    </row>
    <row r="32" spans="1:162" hidden="1" outlineLevel="1">
      <c r="A32" s="265" t="s">
        <v>6</v>
      </c>
      <c r="B32" s="265"/>
      <c r="C32" s="266" t="s">
        <v>6</v>
      </c>
      <c r="D32" s="44" t="s">
        <v>130</v>
      </c>
      <c r="E32" s="45">
        <v>-421639</v>
      </c>
      <c r="F32" s="45">
        <v>-348138</v>
      </c>
      <c r="G32" s="241">
        <f t="shared" si="213"/>
        <v>0.21112604771671006</v>
      </c>
      <c r="H32" s="45">
        <v>-346198</v>
      </c>
      <c r="I32" s="45">
        <v>-292715</v>
      </c>
      <c r="J32" s="241">
        <f t="shared" si="214"/>
        <v>0.18271356097227676</v>
      </c>
      <c r="K32" s="45">
        <v>-370299</v>
      </c>
      <c r="L32" s="45">
        <f>+L34-L31</f>
        <v>-374626</v>
      </c>
      <c r="M32" s="241">
        <f t="shared" si="215"/>
        <v>-1.1550186052222799E-2</v>
      </c>
      <c r="N32" s="45">
        <v>-431733</v>
      </c>
      <c r="O32" s="45">
        <v>-400227</v>
      </c>
      <c r="P32" s="241">
        <f t="shared" si="216"/>
        <v>7.8720326214873015E-2</v>
      </c>
      <c r="Q32" s="45">
        <v>-767837</v>
      </c>
      <c r="R32" s="45">
        <f>+R34-R31</f>
        <v>-640853</v>
      </c>
      <c r="S32" s="241">
        <f t="shared" si="217"/>
        <v>0.19814840532852318</v>
      </c>
      <c r="T32" s="45">
        <v>-1138136</v>
      </c>
      <c r="U32" s="45">
        <f>+U34-U31</f>
        <v>-1015479</v>
      </c>
      <c r="V32" s="241">
        <f t="shared" si="218"/>
        <v>0.12078733287443666</v>
      </c>
      <c r="W32" s="45">
        <v>-1569869</v>
      </c>
      <c r="X32" s="45">
        <v>-1415706</v>
      </c>
      <c r="Y32" s="241">
        <f t="shared" si="219"/>
        <v>0.10889478465161551</v>
      </c>
      <c r="Z32" s="242"/>
      <c r="AA32" s="45">
        <v>-440687</v>
      </c>
      <c r="AB32" s="45">
        <f t="shared" si="13"/>
        <v>-421639</v>
      </c>
      <c r="AC32" s="241">
        <f t="shared" si="239"/>
        <v>4.5176086652325864E-2</v>
      </c>
      <c r="AD32" s="45">
        <v>-408136</v>
      </c>
      <c r="AE32" s="45">
        <f t="shared" si="220"/>
        <v>-346198</v>
      </c>
      <c r="AF32" s="241">
        <f t="shared" si="240"/>
        <v>0.17890917914026083</v>
      </c>
      <c r="AG32" s="45">
        <v>-411349</v>
      </c>
      <c r="AH32" s="45">
        <f t="shared" si="221"/>
        <v>-370299</v>
      </c>
      <c r="AI32" s="241">
        <f t="shared" si="241"/>
        <v>0.1108563620209615</v>
      </c>
      <c r="AJ32" s="45">
        <v>-465731</v>
      </c>
      <c r="AK32" s="45">
        <f t="shared" si="222"/>
        <v>-431733</v>
      </c>
      <c r="AL32" s="241">
        <f t="shared" si="242"/>
        <v>7.874774455508371E-2</v>
      </c>
      <c r="AM32" s="45">
        <v>-848823</v>
      </c>
      <c r="AN32" s="45">
        <f t="shared" si="223"/>
        <v>-767837</v>
      </c>
      <c r="AO32" s="241">
        <f t="shared" si="243"/>
        <v>0.10547290635903184</v>
      </c>
      <c r="AP32" s="45">
        <v>-1260172</v>
      </c>
      <c r="AQ32" s="45">
        <f t="shared" si="224"/>
        <v>-1138136</v>
      </c>
      <c r="AR32" s="241">
        <f t="shared" si="244"/>
        <v>0.10722444417890298</v>
      </c>
      <c r="AS32" s="45">
        <v>-1725903</v>
      </c>
      <c r="AT32" s="45">
        <f t="shared" si="225"/>
        <v>-1569869</v>
      </c>
      <c r="AU32" s="241">
        <f t="shared" si="245"/>
        <v>9.9393006677627183E-2</v>
      </c>
      <c r="AV32" s="242"/>
      <c r="AW32" s="45">
        <f t="shared" si="246"/>
        <v>-465474</v>
      </c>
      <c r="AX32" s="45">
        <f t="shared" si="226"/>
        <v>-440687</v>
      </c>
      <c r="AY32" s="241">
        <f t="shared" si="247"/>
        <v>5.6246270028387446E-2</v>
      </c>
      <c r="AZ32" s="45">
        <f t="shared" si="248"/>
        <v>-388544</v>
      </c>
      <c r="BA32" s="45">
        <f t="shared" si="227"/>
        <v>-408136</v>
      </c>
      <c r="BB32" s="241">
        <f t="shared" si="249"/>
        <v>-4.8003606640923624E-2</v>
      </c>
      <c r="BC32" s="45">
        <f t="shared" si="250"/>
        <v>-386532</v>
      </c>
      <c r="BD32" s="45">
        <f t="shared" si="228"/>
        <v>-411349</v>
      </c>
      <c r="BE32" s="241">
        <f t="shared" si="251"/>
        <v>-6.0330765359828287E-2</v>
      </c>
      <c r="BF32" s="45">
        <f t="shared" si="252"/>
        <v>-459109</v>
      </c>
      <c r="BG32" s="45">
        <f t="shared" si="229"/>
        <v>-465731</v>
      </c>
      <c r="BH32" s="241">
        <f t="shared" si="253"/>
        <v>-1.4218508108758021E-2</v>
      </c>
      <c r="BI32" s="45">
        <f t="shared" si="254"/>
        <v>-854018</v>
      </c>
      <c r="BJ32" s="45">
        <f t="shared" si="230"/>
        <v>-848823</v>
      </c>
      <c r="BK32" s="241">
        <f t="shared" si="255"/>
        <v>6.120239437432673E-3</v>
      </c>
      <c r="BL32" s="45">
        <f t="shared" si="256"/>
        <v>-1240550</v>
      </c>
      <c r="BM32" s="45">
        <f t="shared" si="231"/>
        <v>-1260172</v>
      </c>
      <c r="BN32" s="241">
        <f t="shared" si="257"/>
        <v>-1.557089032290826E-2</v>
      </c>
      <c r="BO32" s="45">
        <f t="shared" si="258"/>
        <v>-1699659</v>
      </c>
      <c r="BP32" s="45">
        <f t="shared" si="232"/>
        <v>-1725903</v>
      </c>
      <c r="BQ32" s="241">
        <f t="shared" si="259"/>
        <v>-1.520595305761685E-2</v>
      </c>
      <c r="BR32" s="243"/>
      <c r="BS32" s="49">
        <f t="shared" si="260"/>
        <v>-439320</v>
      </c>
      <c r="BT32" s="45">
        <v>-465474</v>
      </c>
      <c r="BU32" s="241">
        <f t="shared" si="261"/>
        <v>-5.6187885896956669E-2</v>
      </c>
      <c r="BV32" s="49">
        <f t="shared" si="262"/>
        <v>-390574</v>
      </c>
      <c r="BW32" s="45">
        <v>-388544</v>
      </c>
      <c r="BX32" s="241">
        <f t="shared" si="263"/>
        <v>5.2246335035415203E-3</v>
      </c>
      <c r="BY32" s="49">
        <f t="shared" si="264"/>
        <v>-403502</v>
      </c>
      <c r="BZ32" s="45">
        <v>-386532</v>
      </c>
      <c r="CA32" s="241">
        <f t="shared" si="265"/>
        <v>4.3903221466786713E-2</v>
      </c>
      <c r="CB32" s="49">
        <f t="shared" si="266"/>
        <v>-471509</v>
      </c>
      <c r="CC32" s="45">
        <v>-459109</v>
      </c>
      <c r="CD32" s="241">
        <f t="shared" si="267"/>
        <v>2.7008836681485127E-2</v>
      </c>
      <c r="CE32" s="49">
        <f t="shared" si="268"/>
        <v>-829894</v>
      </c>
      <c r="CF32" s="45">
        <v>-854018</v>
      </c>
      <c r="CG32" s="241">
        <f t="shared" si="269"/>
        <v>-2.8247648176033757E-2</v>
      </c>
      <c r="CH32" s="49">
        <f t="shared" si="270"/>
        <v>-1233396</v>
      </c>
      <c r="CI32" s="45">
        <v>-1240550</v>
      </c>
      <c r="CJ32" s="241">
        <f t="shared" si="271"/>
        <v>-5.7667969852082113E-3</v>
      </c>
      <c r="CK32" s="49">
        <f t="shared" si="272"/>
        <v>-1704905</v>
      </c>
      <c r="CL32" s="45">
        <v>-1699659</v>
      </c>
      <c r="CM32" s="241">
        <f t="shared" si="273"/>
        <v>3.0865014688239434E-3</v>
      </c>
      <c r="CN32" s="243"/>
      <c r="CO32" s="49">
        <v>-470994</v>
      </c>
      <c r="CP32" s="45">
        <v>-439320</v>
      </c>
      <c r="CQ32" s="241">
        <f t="shared" si="274"/>
        <v>7.2097787489756815E-2</v>
      </c>
      <c r="CR32" s="49">
        <v>-428594</v>
      </c>
      <c r="CS32" s="45">
        <v>-390574</v>
      </c>
      <c r="CT32" s="241">
        <f t="shared" si="233"/>
        <v>9.734390922078795E-2</v>
      </c>
      <c r="CU32" s="49">
        <v>-418347</v>
      </c>
      <c r="CV32" s="45">
        <v>-403502</v>
      </c>
      <c r="CW32" s="241">
        <f t="shared" si="234"/>
        <v>3.679040004758341E-2</v>
      </c>
      <c r="CX32" s="49">
        <v>-445818</v>
      </c>
      <c r="CY32" s="45">
        <v>-471509</v>
      </c>
      <c r="CZ32" s="241">
        <f t="shared" si="235"/>
        <v>-5.4486764833757147E-2</v>
      </c>
      <c r="DA32" s="49">
        <v>-899588</v>
      </c>
      <c r="DB32" s="45">
        <v>-829894</v>
      </c>
      <c r="DC32" s="241">
        <f t="shared" si="236"/>
        <v>8.3979399778767005E-2</v>
      </c>
      <c r="DD32" s="49">
        <v>-1317935</v>
      </c>
      <c r="DE32" s="45">
        <v>-1233396</v>
      </c>
      <c r="DF32" s="241">
        <f t="shared" si="237"/>
        <v>6.8541652478198406E-2</v>
      </c>
      <c r="DG32" s="49">
        <v>-1763753</v>
      </c>
      <c r="DH32" s="45">
        <v>-1704905</v>
      </c>
      <c r="DI32" s="241">
        <f t="shared" si="238"/>
        <v>3.4516879239605724E-2</v>
      </c>
      <c r="DJ32" s="104"/>
      <c r="DK32" s="49">
        <v>-411165</v>
      </c>
      <c r="DL32" s="45">
        <v>-470994</v>
      </c>
      <c r="DM32" s="236">
        <f t="shared" ref="DM32:DM33" si="275">IF(AND(DK32&lt;0,DL32&lt;0),((DK32-DL32)/DL32),((DK32-DL32)/ABS(DL32)))</f>
        <v>-0.12702709588657179</v>
      </c>
      <c r="DN32" s="49">
        <v>-416604</v>
      </c>
      <c r="DO32" s="45">
        <v>-428594</v>
      </c>
      <c r="DP32" s="236">
        <f t="shared" ref="DP32:DP33" si="276">IF(AND(DN32&lt;0,DO32&lt;0),((DN32-DO32)/DO32),((DN32-DO32)/ABS(DO32)))</f>
        <v>-2.797519330648586E-2</v>
      </c>
      <c r="DQ32" s="49">
        <v>-426823</v>
      </c>
      <c r="DR32" s="45">
        <v>-418347</v>
      </c>
      <c r="DS32" s="236">
        <f t="shared" ref="DS32:DS33" si="277">IF(AND(DQ32&lt;0,DR32&lt;0),((DQ32-DR32)/DR32),((DQ32-DR32)/ABS(DR32)))</f>
        <v>2.0260692678565881E-2</v>
      </c>
      <c r="DT32" s="49">
        <v>-491531</v>
      </c>
      <c r="DU32" s="45">
        <v>-445818</v>
      </c>
      <c r="DV32" s="236">
        <f t="shared" ref="DV32:DV33" si="278">IF(AND(DT32&lt;0,DU32&lt;0),((DT32-DU32)/DU32),((DT32-DU32)/ABS(DU32)))</f>
        <v>0.1025373582941918</v>
      </c>
      <c r="DW32" s="49">
        <v>-827769</v>
      </c>
      <c r="DX32" s="45">
        <v>-899588</v>
      </c>
      <c r="DY32" s="236">
        <f t="shared" ref="DY32:DY33" si="279">IF(AND(DW32&lt;0,DX32&lt;0),((DW32-DX32)/DX32),((DW32-DX32)/ABS(DX32)))</f>
        <v>-7.9835435777266928E-2</v>
      </c>
      <c r="DZ32" s="49">
        <v>-1254592</v>
      </c>
      <c r="EA32" s="45">
        <v>-1317935</v>
      </c>
      <c r="EB32" s="236">
        <f t="shared" ref="EB32:EB33" si="280">IF(AND(DZ32&lt;0,EA32&lt;0),((DZ32-EA32)/EA32),((DZ32-EA32)/ABS(EA32)))</f>
        <v>-4.8062309597969553E-2</v>
      </c>
      <c r="EC32" s="49">
        <v>-1746123</v>
      </c>
      <c r="ED32" s="45">
        <v>-1763753</v>
      </c>
      <c r="EE32" s="236">
        <f t="shared" ref="EE32:EE33" si="281">IF(AND(EC32&lt;0,ED32&lt;0),((EC32-ED32)/ED32),((EC32-ED32)/ABS(ED32)))</f>
        <v>-9.9957306947174585E-3</v>
      </c>
      <c r="EG32" s="49">
        <v>-500755</v>
      </c>
      <c r="EH32" s="45">
        <v>-411165</v>
      </c>
      <c r="EI32" s="236">
        <f t="shared" ref="EI32:EI33" si="282">IF(AND(EG32&lt;0,EH32&lt;0),((EG32-EH32)/EH32),((EG32-EH32)/ABS(EH32)))</f>
        <v>0.21789305996376152</v>
      </c>
      <c r="EJ32" s="49">
        <v>-511561</v>
      </c>
      <c r="EK32" s="45">
        <v>-416604</v>
      </c>
      <c r="EL32" s="236">
        <f t="shared" ref="EL32:EL33" si="283">IF(AND(EJ32&lt;0,EK32&lt;0),((EJ32-EK32)/EK32),((EJ32-EK32)/ABS(EK32)))</f>
        <v>0.22793108083455751</v>
      </c>
      <c r="EM32" s="49">
        <v>1012316</v>
      </c>
      <c r="EN32" s="45">
        <v>-426823</v>
      </c>
      <c r="EO32" s="236">
        <f t="shared" ref="EO32:EO33" si="284">IF(AND(EM32&lt;0,EN32&lt;0),((EM32-EN32)/EN32),((EM32-EN32)/ABS(EN32)))</f>
        <v>3.3717466022215299</v>
      </c>
      <c r="EP32" s="49">
        <v>0</v>
      </c>
      <c r="EQ32" s="45">
        <v>-491531</v>
      </c>
      <c r="ER32" s="236">
        <f t="shared" ref="ER32:ER33" si="285">IF(AND(EP32&lt;0,EQ32&lt;0),((EP32-EQ32)/EQ32),((EP32-EQ32)/ABS(EQ32)))</f>
        <v>1</v>
      </c>
      <c r="ES32" s="49">
        <v>-1012316</v>
      </c>
      <c r="ET32" s="45">
        <v>-827769</v>
      </c>
      <c r="EU32" s="236">
        <f t="shared" ref="EU32:EU33" si="286">IF(AND(ES32&lt;0,ET32&lt;0),((ES32-ET32)/ET32),((ES32-ET32)/ABS(ET32)))</f>
        <v>0.22294504867903969</v>
      </c>
      <c r="EV32" s="49">
        <v>0</v>
      </c>
      <c r="EW32" s="45">
        <v>-1254592</v>
      </c>
      <c r="EX32" s="236">
        <f t="shared" ref="EX32:EX33" si="287">IF(AND(EV32&lt;0,EW32&lt;0),((EV32-EW32)/EW32),((EV32-EW32)/ABS(EW32)))</f>
        <v>1</v>
      </c>
      <c r="EY32" s="49">
        <v>0</v>
      </c>
      <c r="EZ32" s="45">
        <v>-1746123</v>
      </c>
      <c r="FA32" s="236">
        <f t="shared" ref="FA32:FA33" si="288">IF(AND(EY32&lt;0,EZ32&lt;0),((EY32-EZ32)/EZ32),((EY32-EZ32)/ABS(EZ32)))</f>
        <v>1</v>
      </c>
    </row>
    <row r="33" spans="1:157" hidden="1" outlineLevel="1">
      <c r="A33" s="43" t="s">
        <v>97</v>
      </c>
      <c r="B33" s="43"/>
      <c r="C33" s="54" t="s">
        <v>207</v>
      </c>
      <c r="D33" s="44" t="s">
        <v>98</v>
      </c>
      <c r="E33" s="45">
        <v>0</v>
      </c>
      <c r="F33" s="45">
        <v>0</v>
      </c>
      <c r="G33" s="241" t="str">
        <f>IFERROR(IF((ABS((E33/F33)-1))&lt;100%,(E33/F33)-1,"N/A"),"N/A")</f>
        <v>N/A</v>
      </c>
      <c r="H33" s="45">
        <v>0</v>
      </c>
      <c r="I33" s="45">
        <v>0</v>
      </c>
      <c r="J33" s="241" t="str">
        <f>IFERROR(IF((ABS((H33/I33)-1))&lt;100%,(H33/I33)-1,"N/A"),"N/A")</f>
        <v>N/A</v>
      </c>
      <c r="K33" s="45">
        <v>0</v>
      </c>
      <c r="L33" s="45">
        <v>0</v>
      </c>
      <c r="M33" s="241" t="str">
        <f>IFERROR(IF((ABS((K33/L33)-1))&lt;100%,(K33/L33)-1,"N/A"),"N/A")</f>
        <v>N/A</v>
      </c>
      <c r="N33" s="45">
        <v>0</v>
      </c>
      <c r="O33" s="45">
        <v>0</v>
      </c>
      <c r="P33" s="241" t="str">
        <f>IFERROR(IF((ABS((N33/O33)-1))&lt;100%,(N33/O33)-1,"N/A"),"N/A")</f>
        <v>N/A</v>
      </c>
      <c r="Q33" s="45">
        <v>0</v>
      </c>
      <c r="R33" s="45">
        <v>0</v>
      </c>
      <c r="S33" s="241" t="str">
        <f>IFERROR(IF((ABS((Q33/R33)-1))&lt;100%,(Q33/R33)-1,"N/A"),"N/A")</f>
        <v>N/A</v>
      </c>
      <c r="T33" s="45">
        <v>0</v>
      </c>
      <c r="U33" s="45">
        <v>0</v>
      </c>
      <c r="V33" s="241" t="str">
        <f>IFERROR(IF((ABS((T33/U33)-1))&lt;100%,(T33/U33)-1,"N/A"),"N/A")</f>
        <v>N/A</v>
      </c>
      <c r="W33" s="45">
        <v>0</v>
      </c>
      <c r="X33" s="45">
        <v>0</v>
      </c>
      <c r="Y33" s="241" t="str">
        <f>IFERROR(IF((ABS((W33/X33)-1))&lt;100%,(W33/X33)-1,"N/A"),"N/A")</f>
        <v>N/A</v>
      </c>
      <c r="Z33" s="242"/>
      <c r="AA33" s="45">
        <v>0</v>
      </c>
      <c r="AB33" s="45">
        <f t="shared" si="13"/>
        <v>0</v>
      </c>
      <c r="AC33" s="241" t="str">
        <f>IFERROR(IF((ABS((AA33/AB33)-1))&lt;100%,(AA33/AB33)-1,"N/A"),"N/A")</f>
        <v>N/A</v>
      </c>
      <c r="AD33" s="45">
        <v>0</v>
      </c>
      <c r="AE33" s="45">
        <f t="shared" si="220"/>
        <v>0</v>
      </c>
      <c r="AF33" s="241" t="str">
        <f>IFERROR(IF((ABS((AD33/AE33)-1))&lt;100%,(AD33/AE33)-1,"N/A"),"N/A")</f>
        <v>N/A</v>
      </c>
      <c r="AG33" s="45">
        <v>0</v>
      </c>
      <c r="AH33" s="45">
        <f t="shared" si="221"/>
        <v>0</v>
      </c>
      <c r="AI33" s="241" t="str">
        <f>IFERROR(IF((ABS((AG33/AH33)-1))&lt;100%,(AG33/AH33)-1,"N/A"),"N/A")</f>
        <v>N/A</v>
      </c>
      <c r="AJ33" s="45">
        <v>0</v>
      </c>
      <c r="AK33" s="45">
        <f t="shared" si="222"/>
        <v>0</v>
      </c>
      <c r="AL33" s="241" t="str">
        <f>IFERROR(IF((ABS((AJ33/AK33)-1))&lt;100%,(AJ33/AK33)-1,"N/A"),"N/A")</f>
        <v>N/A</v>
      </c>
      <c r="AM33" s="45">
        <v>0</v>
      </c>
      <c r="AN33" s="45">
        <f t="shared" si="223"/>
        <v>0</v>
      </c>
      <c r="AO33" s="241" t="str">
        <f>IFERROR(IF((ABS((AM33/AN33)-1))&lt;100%,(AM33/AN33)-1,"N/A"),"N/A")</f>
        <v>N/A</v>
      </c>
      <c r="AP33" s="45">
        <v>0</v>
      </c>
      <c r="AQ33" s="45">
        <f t="shared" si="224"/>
        <v>0</v>
      </c>
      <c r="AR33" s="241" t="str">
        <f>IFERROR(IF((ABS((AP33/AQ33)-1))&lt;100%,(AP33/AQ33)-1,"N/A"),"N/A")</f>
        <v>N/A</v>
      </c>
      <c r="AS33" s="45">
        <v>0</v>
      </c>
      <c r="AT33" s="45">
        <f t="shared" si="225"/>
        <v>0</v>
      </c>
      <c r="AU33" s="241" t="str">
        <f>IFERROR(IF((ABS((AS33/AT33)-1))&lt;100%,(AS33/AT33)-1,"N/A"),"N/A")</f>
        <v>N/A</v>
      </c>
      <c r="AV33" s="242"/>
      <c r="AW33" s="45">
        <f t="shared" si="246"/>
        <v>-800</v>
      </c>
      <c r="AX33" s="45">
        <f t="shared" si="226"/>
        <v>0</v>
      </c>
      <c r="AY33" s="241" t="str">
        <f>IFERROR(IF((ABS((AW33/AX33)-1))&lt;100%,(AW33/AX33)-1,"N/A"),"N/A")</f>
        <v>N/A</v>
      </c>
      <c r="AZ33" s="45">
        <f t="shared" si="248"/>
        <v>-758</v>
      </c>
      <c r="BA33" s="45">
        <f t="shared" si="227"/>
        <v>0</v>
      </c>
      <c r="BB33" s="241" t="str">
        <f>IFERROR(IF((ABS((AZ33/BA33)-1))&lt;100%,(AZ33/BA33)-1,"N/A"),"N/A")</f>
        <v>N/A</v>
      </c>
      <c r="BC33" s="45">
        <f t="shared" si="250"/>
        <v>-717</v>
      </c>
      <c r="BD33" s="45">
        <f t="shared" si="228"/>
        <v>0</v>
      </c>
      <c r="BE33" s="241" t="str">
        <f>IFERROR(IF((ABS((BC33/BD33)-1))&lt;100%,(BC33/BD33)-1,"N/A"),"N/A")</f>
        <v>N/A</v>
      </c>
      <c r="BF33" s="45">
        <f t="shared" si="252"/>
        <v>-757</v>
      </c>
      <c r="BG33" s="45">
        <f t="shared" si="229"/>
        <v>0</v>
      </c>
      <c r="BH33" s="241" t="str">
        <f>IFERROR(IF((ABS((BF33/BG33)-1))&lt;100%,(BF33/BG33)-1,"N/A"),"N/A")</f>
        <v>N/A</v>
      </c>
      <c r="BI33" s="45">
        <f t="shared" si="254"/>
        <v>-1558</v>
      </c>
      <c r="BJ33" s="45">
        <f t="shared" si="230"/>
        <v>0</v>
      </c>
      <c r="BK33" s="241" t="str">
        <f>IFERROR(IF((ABS((BI33/BJ33)-1))&lt;100%,(BI33/BJ33)-1,"N/A"),"N/A")</f>
        <v>N/A</v>
      </c>
      <c r="BL33" s="45">
        <f t="shared" si="256"/>
        <v>-2275</v>
      </c>
      <c r="BM33" s="45">
        <f t="shared" si="231"/>
        <v>0</v>
      </c>
      <c r="BN33" s="241" t="str">
        <f>IFERROR(IF((ABS((BL33/BM33)-1))&lt;100%,(BL33/BM33)-1,"N/A"),"N/A")</f>
        <v>N/A</v>
      </c>
      <c r="BO33" s="45">
        <f t="shared" si="258"/>
        <v>-3032</v>
      </c>
      <c r="BP33" s="45">
        <f t="shared" si="232"/>
        <v>0</v>
      </c>
      <c r="BQ33" s="241" t="str">
        <f>IFERROR(IF((ABS((BO33/BP33)-1))&lt;100%,(BO33/BP33)-1,"N/A"),"N/A")</f>
        <v>N/A</v>
      </c>
      <c r="BR33" s="243"/>
      <c r="BS33" s="49">
        <f t="shared" si="260"/>
        <v>-1308</v>
      </c>
      <c r="BT33" s="45">
        <v>-800</v>
      </c>
      <c r="BU33" s="241">
        <f t="shared" si="261"/>
        <v>0.63500000000000001</v>
      </c>
      <c r="BV33" s="49">
        <f t="shared" si="262"/>
        <v>-1324</v>
      </c>
      <c r="BW33" s="45">
        <v>-758</v>
      </c>
      <c r="BX33" s="241">
        <f t="shared" si="263"/>
        <v>0.74670184696569919</v>
      </c>
      <c r="BY33" s="49">
        <f t="shared" si="264"/>
        <v>-1414</v>
      </c>
      <c r="BZ33" s="45">
        <v>-717</v>
      </c>
      <c r="CA33" s="241">
        <f t="shared" si="265"/>
        <v>0.97210599721059965</v>
      </c>
      <c r="CB33" s="49">
        <f t="shared" si="266"/>
        <v>-1364</v>
      </c>
      <c r="CC33" s="45">
        <v>-757</v>
      </c>
      <c r="CD33" s="241">
        <f>IFERROR(IF((ABS((CB33/CC33)-1))&lt;100%,(CB33/CC33)-1,"N/A"),"N/A")</f>
        <v>0.8018494055482166</v>
      </c>
      <c r="CE33" s="49">
        <f t="shared" si="268"/>
        <v>-2632</v>
      </c>
      <c r="CF33" s="45">
        <v>-1558</v>
      </c>
      <c r="CG33" s="241">
        <f t="shared" si="269"/>
        <v>0.68934531450577663</v>
      </c>
      <c r="CH33" s="49">
        <f t="shared" si="270"/>
        <v>-4046</v>
      </c>
      <c r="CI33" s="45">
        <v>-2275</v>
      </c>
      <c r="CJ33" s="241">
        <f t="shared" si="271"/>
        <v>0.77846153846153854</v>
      </c>
      <c r="CK33" s="49">
        <f t="shared" si="272"/>
        <v>-5410</v>
      </c>
      <c r="CL33" s="45">
        <v>-3032</v>
      </c>
      <c r="CM33" s="241">
        <f>IFERROR(IF((ABS((CK33/CL33)-1))&lt;100%,(CK33/CL33)-1,"N/A"),"N/A")</f>
        <v>0.78430079155672816</v>
      </c>
      <c r="CN33" s="243"/>
      <c r="CO33" s="49">
        <v>-1362</v>
      </c>
      <c r="CP33" s="45">
        <v>-1308</v>
      </c>
      <c r="CQ33" s="241">
        <f t="shared" si="274"/>
        <v>4.1284403669724856E-2</v>
      </c>
      <c r="CR33" s="49">
        <v>-1365</v>
      </c>
      <c r="CS33" s="45">
        <v>-1324</v>
      </c>
      <c r="CT33" s="241">
        <f t="shared" si="233"/>
        <v>3.09667673716012E-2</v>
      </c>
      <c r="CU33" s="49">
        <v>-1325</v>
      </c>
      <c r="CV33" s="45">
        <v>-1414</v>
      </c>
      <c r="CW33" s="241">
        <f t="shared" si="234"/>
        <v>-6.2942008486562936E-2</v>
      </c>
      <c r="CX33" s="49">
        <v>-1293</v>
      </c>
      <c r="CY33" s="45">
        <v>-1364</v>
      </c>
      <c r="CZ33" s="241">
        <f t="shared" si="235"/>
        <v>-5.2052785923753668E-2</v>
      </c>
      <c r="DA33" s="49">
        <v>-2727</v>
      </c>
      <c r="DB33" s="45">
        <v>-2632</v>
      </c>
      <c r="DC33" s="241">
        <f t="shared" si="236"/>
        <v>3.6094224924012153E-2</v>
      </c>
      <c r="DD33" s="49">
        <v>-4052</v>
      </c>
      <c r="DE33" s="45">
        <v>-4046</v>
      </c>
      <c r="DF33" s="241">
        <f t="shared" si="237"/>
        <v>1.4829461196243204E-3</v>
      </c>
      <c r="DG33" s="49">
        <v>-5345</v>
      </c>
      <c r="DH33" s="45">
        <v>-5410</v>
      </c>
      <c r="DI33" s="241">
        <f t="shared" si="238"/>
        <v>-1.2014787430683918E-2</v>
      </c>
      <c r="DJ33" s="104"/>
      <c r="DK33" s="49">
        <v>-1191</v>
      </c>
      <c r="DL33" s="45">
        <v>-1362</v>
      </c>
      <c r="DM33" s="236">
        <f t="shared" si="275"/>
        <v>-0.12555066079295155</v>
      </c>
      <c r="DN33" s="49">
        <v>-1260</v>
      </c>
      <c r="DO33" s="45">
        <v>-1365</v>
      </c>
      <c r="DP33" s="236">
        <f t="shared" si="276"/>
        <v>-7.6923076923076927E-2</v>
      </c>
      <c r="DQ33" s="49">
        <v>-1342</v>
      </c>
      <c r="DR33" s="45">
        <v>-1325</v>
      </c>
      <c r="DS33" s="236">
        <f t="shared" si="277"/>
        <v>1.2830188679245283E-2</v>
      </c>
      <c r="DT33" s="49">
        <v>-1337</v>
      </c>
      <c r="DU33" s="45">
        <v>-1293</v>
      </c>
      <c r="DV33" s="236">
        <f t="shared" si="278"/>
        <v>3.4029389017788091E-2</v>
      </c>
      <c r="DW33" s="49">
        <v>-2451</v>
      </c>
      <c r="DX33" s="45">
        <v>-2727</v>
      </c>
      <c r="DY33" s="236">
        <f t="shared" si="279"/>
        <v>-0.10121012101210121</v>
      </c>
      <c r="DZ33" s="49">
        <v>-3793</v>
      </c>
      <c r="EA33" s="45">
        <v>-4052</v>
      </c>
      <c r="EB33" s="236">
        <f t="shared" si="280"/>
        <v>-6.391905231984206E-2</v>
      </c>
      <c r="EC33" s="49">
        <v>-5130</v>
      </c>
      <c r="ED33" s="45">
        <v>-5345</v>
      </c>
      <c r="EE33" s="236">
        <f t="shared" si="281"/>
        <v>-4.0224508886810104E-2</v>
      </c>
      <c r="EG33" s="49">
        <v>-1392</v>
      </c>
      <c r="EH33" s="45">
        <v>-1191</v>
      </c>
      <c r="EI33" s="236">
        <f t="shared" si="282"/>
        <v>0.16876574307304787</v>
      </c>
      <c r="EJ33" s="49">
        <v>-1498</v>
      </c>
      <c r="EK33" s="45">
        <v>-1260</v>
      </c>
      <c r="EL33" s="236">
        <f t="shared" si="283"/>
        <v>0.18888888888888888</v>
      </c>
      <c r="EM33" s="49">
        <v>2890</v>
      </c>
      <c r="EN33" s="45">
        <v>-1342</v>
      </c>
      <c r="EO33" s="236">
        <f t="shared" si="284"/>
        <v>3.1535022354694484</v>
      </c>
      <c r="EP33" s="49">
        <v>0</v>
      </c>
      <c r="EQ33" s="45">
        <v>-1337</v>
      </c>
      <c r="ER33" s="236">
        <f t="shared" si="285"/>
        <v>1</v>
      </c>
      <c r="ES33" s="49">
        <v>-2890</v>
      </c>
      <c r="ET33" s="45">
        <v>-2451</v>
      </c>
      <c r="EU33" s="236">
        <f t="shared" si="286"/>
        <v>0.17911056711546308</v>
      </c>
      <c r="EV33" s="49">
        <v>0</v>
      </c>
      <c r="EW33" s="45">
        <v>-3793</v>
      </c>
      <c r="EX33" s="236">
        <f t="shared" si="287"/>
        <v>1</v>
      </c>
      <c r="EY33" s="49">
        <v>0</v>
      </c>
      <c r="EZ33" s="45">
        <v>-5130</v>
      </c>
      <c r="FA33" s="236">
        <f t="shared" si="288"/>
        <v>1</v>
      </c>
    </row>
    <row r="34" spans="1:157" collapsed="1">
      <c r="A34" s="50" t="s">
        <v>7</v>
      </c>
      <c r="B34" s="50"/>
      <c r="C34" s="407" t="s">
        <v>7</v>
      </c>
      <c r="D34" s="398" t="s">
        <v>8</v>
      </c>
      <c r="E34" s="431">
        <v>216132</v>
      </c>
      <c r="F34" s="431">
        <f>+SUM(F31:F33)</f>
        <v>185083</v>
      </c>
      <c r="G34" s="406">
        <f t="shared" si="213"/>
        <v>0.16775716840552612</v>
      </c>
      <c r="H34" s="431">
        <f>+SUM(H31:H33)</f>
        <v>186384</v>
      </c>
      <c r="I34" s="431">
        <f>+SUM(I31:I33)</f>
        <v>153781</v>
      </c>
      <c r="J34" s="406">
        <f t="shared" si="214"/>
        <v>0.21200928593259238</v>
      </c>
      <c r="K34" s="431">
        <v>199400</v>
      </c>
      <c r="L34" s="431">
        <v>191592</v>
      </c>
      <c r="M34" s="406">
        <f t="shared" si="215"/>
        <v>4.0753267359806333E-2</v>
      </c>
      <c r="N34" s="431">
        <v>230642</v>
      </c>
      <c r="O34" s="431">
        <v>216629</v>
      </c>
      <c r="P34" s="406">
        <f t="shared" si="216"/>
        <v>6.4686630137239298E-2</v>
      </c>
      <c r="Q34" s="431">
        <v>402516</v>
      </c>
      <c r="R34" s="431">
        <v>338860</v>
      </c>
      <c r="S34" s="406">
        <f t="shared" si="217"/>
        <v>0.1878533907808535</v>
      </c>
      <c r="T34" s="431">
        <v>601916</v>
      </c>
      <c r="U34" s="431">
        <v>530453</v>
      </c>
      <c r="V34" s="406">
        <f t="shared" si="218"/>
        <v>0.13472070098576117</v>
      </c>
      <c r="W34" s="431">
        <v>832558</v>
      </c>
      <c r="X34" s="431">
        <v>747304</v>
      </c>
      <c r="Y34" s="406">
        <f t="shared" si="219"/>
        <v>0.11408208707567469</v>
      </c>
      <c r="Z34" s="432"/>
      <c r="AA34" s="431">
        <v>232814</v>
      </c>
      <c r="AB34" s="431">
        <f t="shared" si="13"/>
        <v>216132</v>
      </c>
      <c r="AC34" s="406">
        <f t="shared" si="239"/>
        <v>7.7184313290026507E-2</v>
      </c>
      <c r="AD34" s="431">
        <v>201965</v>
      </c>
      <c r="AE34" s="431">
        <f t="shared" si="220"/>
        <v>186384</v>
      </c>
      <c r="AF34" s="406">
        <f t="shared" si="240"/>
        <v>8.3596231436174673E-2</v>
      </c>
      <c r="AG34" s="431">
        <v>204549</v>
      </c>
      <c r="AH34" s="431">
        <f t="shared" si="221"/>
        <v>199400</v>
      </c>
      <c r="AI34" s="406">
        <f t="shared" si="241"/>
        <v>2.5822467402206728E-2</v>
      </c>
      <c r="AJ34" s="431">
        <v>247748</v>
      </c>
      <c r="AK34" s="431">
        <f t="shared" si="222"/>
        <v>230642</v>
      </c>
      <c r="AL34" s="406">
        <f t="shared" si="242"/>
        <v>7.4166890679061126E-2</v>
      </c>
      <c r="AM34" s="431">
        <v>434779</v>
      </c>
      <c r="AN34" s="431">
        <f t="shared" si="223"/>
        <v>402516</v>
      </c>
      <c r="AO34" s="406">
        <f t="shared" si="243"/>
        <v>8.0153335519581814E-2</v>
      </c>
      <c r="AP34" s="431">
        <v>639328</v>
      </c>
      <c r="AQ34" s="431">
        <f t="shared" si="224"/>
        <v>601916</v>
      </c>
      <c r="AR34" s="406">
        <f t="shared" si="244"/>
        <v>6.2154852172063846E-2</v>
      </c>
      <c r="AS34" s="431">
        <v>887076</v>
      </c>
      <c r="AT34" s="431">
        <f t="shared" si="225"/>
        <v>832558</v>
      </c>
      <c r="AU34" s="406">
        <f t="shared" si="245"/>
        <v>6.5482524941205211E-2</v>
      </c>
      <c r="AV34" s="432"/>
      <c r="AW34" s="431">
        <f t="shared" si="246"/>
        <v>248778</v>
      </c>
      <c r="AX34" s="431">
        <f t="shared" si="226"/>
        <v>232814</v>
      </c>
      <c r="AY34" s="406">
        <f t="shared" si="247"/>
        <v>6.8569759550542564E-2</v>
      </c>
      <c r="AZ34" s="431">
        <f t="shared" si="248"/>
        <v>197977</v>
      </c>
      <c r="BA34" s="431">
        <f t="shared" si="227"/>
        <v>201965</v>
      </c>
      <c r="BB34" s="406">
        <f t="shared" si="249"/>
        <v>-1.9745995593295818E-2</v>
      </c>
      <c r="BC34" s="431">
        <f t="shared" si="250"/>
        <v>191468</v>
      </c>
      <c r="BD34" s="431">
        <f t="shared" si="228"/>
        <v>204549</v>
      </c>
      <c r="BE34" s="406">
        <f t="shared" si="251"/>
        <v>-6.3950447081139505E-2</v>
      </c>
      <c r="BF34" s="431">
        <f t="shared" si="252"/>
        <v>230394</v>
      </c>
      <c r="BG34" s="431">
        <f t="shared" si="229"/>
        <v>247748</v>
      </c>
      <c r="BH34" s="406">
        <f t="shared" si="253"/>
        <v>-7.0046983224889781E-2</v>
      </c>
      <c r="BI34" s="431">
        <f t="shared" si="254"/>
        <v>446755</v>
      </c>
      <c r="BJ34" s="431">
        <f t="shared" si="230"/>
        <v>434779</v>
      </c>
      <c r="BK34" s="406">
        <f t="shared" si="255"/>
        <v>2.7545028623737533E-2</v>
      </c>
      <c r="BL34" s="431">
        <f t="shared" si="256"/>
        <v>638223</v>
      </c>
      <c r="BM34" s="431">
        <f t="shared" si="231"/>
        <v>639328</v>
      </c>
      <c r="BN34" s="406">
        <f t="shared" si="257"/>
        <v>-1.7283772961609323E-3</v>
      </c>
      <c r="BO34" s="431">
        <f t="shared" si="258"/>
        <v>868617</v>
      </c>
      <c r="BP34" s="431">
        <f t="shared" si="232"/>
        <v>887076</v>
      </c>
      <c r="BQ34" s="406">
        <f t="shared" si="259"/>
        <v>-2.0808814577330415E-2</v>
      </c>
      <c r="BR34" s="433"/>
      <c r="BS34" s="404">
        <f t="shared" si="260"/>
        <v>233128</v>
      </c>
      <c r="BT34" s="431">
        <v>248778</v>
      </c>
      <c r="BU34" s="406">
        <f t="shared" si="261"/>
        <v>-6.2907491820016204E-2</v>
      </c>
      <c r="BV34" s="404">
        <f t="shared" si="262"/>
        <v>202750</v>
      </c>
      <c r="BW34" s="431">
        <v>197977</v>
      </c>
      <c r="BX34" s="406">
        <f t="shared" si="263"/>
        <v>2.4108861130333281E-2</v>
      </c>
      <c r="BY34" s="404">
        <f t="shared" si="264"/>
        <v>199956</v>
      </c>
      <c r="BZ34" s="431">
        <v>191468</v>
      </c>
      <c r="CA34" s="406">
        <f t="shared" si="265"/>
        <v>4.4331167610253353E-2</v>
      </c>
      <c r="CB34" s="404">
        <f t="shared" si="266"/>
        <v>234026</v>
      </c>
      <c r="CC34" s="431">
        <v>230394</v>
      </c>
      <c r="CD34" s="406">
        <f t="shared" si="267"/>
        <v>1.5764299417519556E-2</v>
      </c>
      <c r="CE34" s="404">
        <f t="shared" si="268"/>
        <v>435878</v>
      </c>
      <c r="CF34" s="431">
        <v>446755</v>
      </c>
      <c r="CG34" s="406">
        <f t="shared" si="269"/>
        <v>-2.4346677709259024E-2</v>
      </c>
      <c r="CH34" s="404">
        <f t="shared" si="270"/>
        <v>635834</v>
      </c>
      <c r="CI34" s="431">
        <v>638223</v>
      </c>
      <c r="CJ34" s="406">
        <f t="shared" si="271"/>
        <v>-3.7432057447005507E-3</v>
      </c>
      <c r="CK34" s="404">
        <f t="shared" si="272"/>
        <v>869860</v>
      </c>
      <c r="CL34" s="431">
        <v>868617</v>
      </c>
      <c r="CM34" s="406">
        <f t="shared" si="273"/>
        <v>1.4310104453401085E-3</v>
      </c>
      <c r="CN34" s="433"/>
      <c r="CO34" s="404">
        <v>237929</v>
      </c>
      <c r="CP34" s="431">
        <v>233128</v>
      </c>
      <c r="CQ34" s="406">
        <f t="shared" si="274"/>
        <v>2.0593836862152992E-2</v>
      </c>
      <c r="CR34" s="404">
        <v>217767</v>
      </c>
      <c r="CS34" s="431">
        <v>202750</v>
      </c>
      <c r="CT34" s="406">
        <f t="shared" si="233"/>
        <v>7.406658446362524E-2</v>
      </c>
      <c r="CU34" s="404">
        <v>208807</v>
      </c>
      <c r="CV34" s="431">
        <v>199956</v>
      </c>
      <c r="CW34" s="406">
        <f t="shared" si="234"/>
        <v>4.426473824241333E-2</v>
      </c>
      <c r="CX34" s="404">
        <v>249060</v>
      </c>
      <c r="CY34" s="431">
        <v>234026</v>
      </c>
      <c r="CZ34" s="406">
        <f t="shared" si="235"/>
        <v>6.4240725389486636E-2</v>
      </c>
      <c r="DA34" s="404">
        <v>455696</v>
      </c>
      <c r="DB34" s="431">
        <v>435878</v>
      </c>
      <c r="DC34" s="406">
        <f t="shared" si="236"/>
        <v>4.5466850816054061E-2</v>
      </c>
      <c r="DD34" s="404">
        <v>664503</v>
      </c>
      <c r="DE34" s="431">
        <v>635834</v>
      </c>
      <c r="DF34" s="406">
        <f t="shared" si="237"/>
        <v>4.5088812488794247E-2</v>
      </c>
      <c r="DG34" s="404">
        <v>913563</v>
      </c>
      <c r="DH34" s="431">
        <v>869860</v>
      </c>
      <c r="DI34" s="406">
        <f t="shared" si="238"/>
        <v>5.0241418159244017E-2</v>
      </c>
      <c r="DJ34" s="104"/>
      <c r="DK34" s="404">
        <v>218430</v>
      </c>
      <c r="DL34" s="431">
        <v>237929</v>
      </c>
      <c r="DM34" s="406">
        <f t="shared" ref="DM34:DM46" si="289">(DK34-DL34)/ABS(DL34)</f>
        <v>-8.1953019598283522E-2</v>
      </c>
      <c r="DN34" s="404">
        <v>214716</v>
      </c>
      <c r="DO34" s="431">
        <v>217767</v>
      </c>
      <c r="DP34" s="406">
        <f t="shared" ref="DP34:DP46" si="290">(DN34-DO34)/ABS(DO34)</f>
        <v>-1.4010387248756698E-2</v>
      </c>
      <c r="DQ34" s="404">
        <v>225809</v>
      </c>
      <c r="DR34" s="431">
        <v>208807</v>
      </c>
      <c r="DS34" s="406">
        <f t="shared" ref="DS34:DS46" si="291">(DQ34-DR34)/ABS(DR34)</f>
        <v>8.1424473317465412E-2</v>
      </c>
      <c r="DT34" s="404">
        <v>262185</v>
      </c>
      <c r="DU34" s="431">
        <v>249060</v>
      </c>
      <c r="DV34" s="406">
        <f t="shared" ref="DV34:DV46" si="292">(DT34-DU34)/ABS(DU34)</f>
        <v>5.2698145025295108E-2</v>
      </c>
      <c r="DW34" s="404">
        <v>433146</v>
      </c>
      <c r="DX34" s="431">
        <v>455696</v>
      </c>
      <c r="DY34" s="406">
        <f t="shared" ref="DY34:DY46" si="293">(DW34-DX34)/ABS(DX34)</f>
        <v>-4.9484744215441877E-2</v>
      </c>
      <c r="DZ34" s="404">
        <v>658955</v>
      </c>
      <c r="EA34" s="431">
        <v>664503</v>
      </c>
      <c r="EB34" s="406">
        <f t="shared" ref="EB34:EB46" si="294">(DZ34-EA34)/ABS(EA34)</f>
        <v>-8.3490969942949852E-3</v>
      </c>
      <c r="EC34" s="404">
        <v>921140</v>
      </c>
      <c r="ED34" s="431">
        <v>913563</v>
      </c>
      <c r="EE34" s="406">
        <f t="shared" ref="EE34:EE46" si="295">(EC34-ED34)/ABS(ED34)</f>
        <v>8.293899818622252E-3</v>
      </c>
      <c r="EG34" s="404">
        <v>265870</v>
      </c>
      <c r="EH34" s="431">
        <v>218430</v>
      </c>
      <c r="EI34" s="406">
        <f t="shared" ref="EI34" si="296">(EG34-EH34)/ABS(EH34)</f>
        <v>0.21718628393535686</v>
      </c>
      <c r="EJ34" s="404">
        <v>265750</v>
      </c>
      <c r="EK34" s="431">
        <v>214716</v>
      </c>
      <c r="EL34" s="406">
        <f t="shared" ref="EL34" si="297">(EJ34-EK34)/ABS(EK34)</f>
        <v>0.23768140241062613</v>
      </c>
      <c r="EM34" s="404">
        <v>-531620</v>
      </c>
      <c r="EN34" s="431">
        <v>225809</v>
      </c>
      <c r="EO34" s="406">
        <f t="shared" ref="EO34" si="298">(EM34-EN34)/ABS(EN34)</f>
        <v>-3.3542905730063906</v>
      </c>
      <c r="EP34" s="404">
        <v>0</v>
      </c>
      <c r="EQ34" s="431">
        <v>262185</v>
      </c>
      <c r="ER34" s="406">
        <f t="shared" ref="ER34" si="299">(EP34-EQ34)/ABS(EQ34)</f>
        <v>-1</v>
      </c>
      <c r="ES34" s="404">
        <v>531620</v>
      </c>
      <c r="ET34" s="431">
        <v>433146</v>
      </c>
      <c r="EU34" s="406">
        <f t="shared" ref="EU34" si="300">(ES34-ET34)/ABS(ET34)</f>
        <v>0.22734597572181203</v>
      </c>
      <c r="EV34" s="404">
        <v>0</v>
      </c>
      <c r="EW34" s="431">
        <v>658955</v>
      </c>
      <c r="EX34" s="406">
        <f t="shared" ref="EX34" si="301">(EV34-EW34)/ABS(EW34)</f>
        <v>-1</v>
      </c>
      <c r="EY34" s="404">
        <v>0</v>
      </c>
      <c r="EZ34" s="431">
        <v>921140</v>
      </c>
      <c r="FA34" s="406">
        <f t="shared" ref="FA34" si="302">(EY34-EZ34)/ABS(EZ34)</f>
        <v>-1</v>
      </c>
    </row>
    <row r="35" spans="1:157" s="66" customFormat="1">
      <c r="A35" s="267" t="s">
        <v>9</v>
      </c>
      <c r="B35" s="267"/>
      <c r="C35" s="268" t="s">
        <v>9</v>
      </c>
      <c r="D35" s="245" t="s">
        <v>252</v>
      </c>
      <c r="E35" s="246">
        <f>IFERROR(E34/E$31,"")</f>
        <v>0.33888652823662413</v>
      </c>
      <c r="F35" s="246">
        <f>IFERROR(F34/F$31,"")</f>
        <v>0.34710373372391562</v>
      </c>
      <c r="G35" s="247">
        <f>IF((ABS((E35-F35)*10000))&lt;100,(E35-F35)*10000,"N/A")</f>
        <v>-82.172054872914899</v>
      </c>
      <c r="H35" s="246">
        <f>IFERROR(H34/H$31,"")</f>
        <v>0.34996301039088817</v>
      </c>
      <c r="I35" s="246">
        <f>IFERROR(I34/I$31,"")</f>
        <v>0.34441741919300511</v>
      </c>
      <c r="J35" s="247">
        <f>IF((ABS((H35-I35)*10000))&lt;100,(H35-I35)*10000,"N/A")</f>
        <v>55.455911978830599</v>
      </c>
      <c r="K35" s="246">
        <f>IFERROR(K34/K$31,"")</f>
        <v>0.35000939092397915</v>
      </c>
      <c r="L35" s="246">
        <f>IFERROR(L34/L$31,"")</f>
        <v>0.33837143997541586</v>
      </c>
      <c r="M35" s="247" t="str">
        <f>IF((ABS((K35-L35)*10000))&lt;100,(K35-L35)*10000,"N/A")</f>
        <v>N/A</v>
      </c>
      <c r="N35" s="246">
        <f>IFERROR(N34/N$31,"")</f>
        <v>0.34820456689941498</v>
      </c>
      <c r="O35" s="246">
        <f>IFERROR(O34/O$31,"")</f>
        <v>0.35118244776738816</v>
      </c>
      <c r="P35" s="247">
        <f>IF((ABS((N35-O35)*10000))&lt;100,(N35-O35)*10000,"N/A")</f>
        <v>-29.778808679731817</v>
      </c>
      <c r="Q35" s="246">
        <f>IFERROR(Q34/Q$31,"")</f>
        <v>0.34392700322039588</v>
      </c>
      <c r="R35" s="246">
        <f>IFERROR(R34/R$31,"")</f>
        <v>0.34587680269629983</v>
      </c>
      <c r="S35" s="247">
        <f>IF((ABS((Q35-R35)*10000))&lt;100,(Q35-R35)*10000,"N/A")</f>
        <v>-19.497994759039571</v>
      </c>
      <c r="T35" s="246">
        <f>IFERROR(T34/T$31,"")</f>
        <v>0.34591839784098405</v>
      </c>
      <c r="U35" s="246">
        <f>IFERROR(U34/U$31,"")</f>
        <v>0.3431282876607768</v>
      </c>
      <c r="V35" s="247">
        <f>IF((ABS((T35-U35)*10000))&lt;100,(T35-U35)*10000,"N/A")</f>
        <v>27.901101802072503</v>
      </c>
      <c r="W35" s="246">
        <f>IFERROR(W34/W$31,"")</f>
        <v>0.34654871927430053</v>
      </c>
      <c r="X35" s="246">
        <f>IFERROR(X34/X$31,"")</f>
        <v>0.34549262370492972</v>
      </c>
      <c r="Y35" s="247">
        <f>IF((ABS((W35-X35)*10000))&lt;100,(W35-X35)*10000,"N/A")</f>
        <v>10.560955693708074</v>
      </c>
      <c r="Z35" s="249"/>
      <c r="AA35" s="246">
        <f>IFERROR(AA34/AA$31,"")</f>
        <v>0.34567728926905827</v>
      </c>
      <c r="AB35" s="246">
        <f t="shared" si="13"/>
        <v>0.33888652823662413</v>
      </c>
      <c r="AC35" s="247">
        <f>IF((ABS((AA35-AB35)*10000))&lt;100,(AA35-AB35)*10000,"N/A")</f>
        <v>67.907610324341448</v>
      </c>
      <c r="AD35" s="246">
        <f>IFERROR(AD34/AD$31,"")</f>
        <v>0.331035353162837</v>
      </c>
      <c r="AE35" s="246">
        <f t="shared" si="220"/>
        <v>0.34996301039088817</v>
      </c>
      <c r="AF35" s="247" t="str">
        <f>IF((ABS((AD35-AE35)*10000))&lt;100,(AD35-AE35)*10000,"N/A")</f>
        <v>N/A</v>
      </c>
      <c r="AG35" s="246">
        <f>IFERROR(AG34/AG$31,"")</f>
        <v>0.33211505801285279</v>
      </c>
      <c r="AH35" s="246">
        <f t="shared" si="221"/>
        <v>0.35000939092397915</v>
      </c>
      <c r="AI35" s="247" t="str">
        <f>IF((ABS((AG35-AH35)*10000))&lt;100,(AG35-AH35)*10000,"N/A")</f>
        <v>N/A</v>
      </c>
      <c r="AJ35" s="246">
        <f>IFERROR(AJ34/AJ$31,"")</f>
        <v>0.3472393721469027</v>
      </c>
      <c r="AK35" s="246">
        <f t="shared" si="222"/>
        <v>0.34820456689941498</v>
      </c>
      <c r="AL35" s="247">
        <f>IF((ABS((AJ35-AK35)*10000))&lt;100,(AJ35-AK35)*10000,"N/A")</f>
        <v>-9.6519475251227718</v>
      </c>
      <c r="AM35" s="246">
        <f>IFERROR(AM34/AM$31,"")</f>
        <v>0.33871792035225873</v>
      </c>
      <c r="AN35" s="246">
        <f t="shared" si="223"/>
        <v>0.34392700322039588</v>
      </c>
      <c r="AO35" s="247">
        <f>IF((ABS((AM35-AN35)*10000))&lt;100,(AM35-AN35)*10000,"N/A")</f>
        <v>-52.090828681371491</v>
      </c>
      <c r="AP35" s="246">
        <f>IFERROR(AP34/AP$31,"")</f>
        <v>0.33657699394577523</v>
      </c>
      <c r="AQ35" s="246">
        <f t="shared" si="224"/>
        <v>0.34591839784098405</v>
      </c>
      <c r="AR35" s="247">
        <f>IF((ABS((AP35-AQ35)*10000))&lt;100,(AP35-AQ35)*10000,"N/A")</f>
        <v>-93.41403895208822</v>
      </c>
      <c r="AS35" s="246">
        <f>IFERROR(AS34/AS$31,"")</f>
        <v>0.33948837705928753</v>
      </c>
      <c r="AT35" s="246">
        <f t="shared" si="225"/>
        <v>0.34654871927430053</v>
      </c>
      <c r="AU35" s="247">
        <f>IF((ABS((AS35-AT35)*10000))&lt;100,(AS35-AT35)*10000,"N/A")</f>
        <v>-70.603422150130044</v>
      </c>
      <c r="AV35" s="249"/>
      <c r="AW35" s="246">
        <f t="shared" si="246"/>
        <v>0.34791595576265782</v>
      </c>
      <c r="AX35" s="246">
        <f t="shared" si="226"/>
        <v>0.34567728926905827</v>
      </c>
      <c r="AY35" s="247">
        <f>IF((ABS((AW35-AX35)*10000))&lt;100,(AW35-AX35)*10000,"N/A")</f>
        <v>22.386664935995505</v>
      </c>
      <c r="AZ35" s="246">
        <f t="shared" si="248"/>
        <v>0.33710893800050745</v>
      </c>
      <c r="BA35" s="246">
        <f t="shared" si="227"/>
        <v>0.331035353162837</v>
      </c>
      <c r="BB35" s="247">
        <f>IF((ABS((AZ35-BA35)*10000))&lt;100,(AZ35-BA35)*10000,"N/A")</f>
        <v>60.735848376704539</v>
      </c>
      <c r="BC35" s="246">
        <f t="shared" si="250"/>
        <v>0.330849102411023</v>
      </c>
      <c r="BD35" s="246">
        <f t="shared" si="228"/>
        <v>0.33211505801285279</v>
      </c>
      <c r="BE35" s="247">
        <f>IF((ABS((BC35-BD35)*10000))&lt;100,(BC35-BD35)*10000,"N/A")</f>
        <v>-12.659556018297934</v>
      </c>
      <c r="BF35" s="246">
        <f t="shared" si="252"/>
        <v>0.33377857618868251</v>
      </c>
      <c r="BG35" s="246">
        <f t="shared" si="229"/>
        <v>0.3472393721469027</v>
      </c>
      <c r="BH35" s="247" t="str">
        <f>IF((ABS((BF35-BG35)*10000))&lt;100,(BF35-BG35)*10000,"N/A")</f>
        <v>N/A</v>
      </c>
      <c r="BI35" s="246">
        <f t="shared" si="254"/>
        <v>0.34304259055493574</v>
      </c>
      <c r="BJ35" s="246">
        <f t="shared" si="230"/>
        <v>0.33871792035225873</v>
      </c>
      <c r="BK35" s="247">
        <f>IF((ABS((BI35-BJ35)*10000))&lt;100,(BI35-BJ35)*10000,"N/A")</f>
        <v>43.246702026770166</v>
      </c>
      <c r="BL35" s="246">
        <f t="shared" si="256"/>
        <v>0.33929118236217259</v>
      </c>
      <c r="BM35" s="246">
        <f t="shared" si="231"/>
        <v>0.33657699394577523</v>
      </c>
      <c r="BN35" s="247">
        <f>IF((ABS((BL35-BM35)*10000))&lt;100,(BL35-BM35)*10000,"N/A")</f>
        <v>27.141884163973671</v>
      </c>
      <c r="BO35" s="246">
        <f t="shared" si="258"/>
        <v>0.33781133959836784</v>
      </c>
      <c r="BP35" s="246">
        <f t="shared" si="232"/>
        <v>0.33948837705928753</v>
      </c>
      <c r="BQ35" s="247">
        <f>IF((ABS((BO35-BP35)*10000))&lt;100,(BO35-BP35)*10000,"N/A")</f>
        <v>-16.770374609196836</v>
      </c>
      <c r="BR35" s="250"/>
      <c r="BS35" s="248">
        <f t="shared" si="260"/>
        <v>0.34601250304264453</v>
      </c>
      <c r="BT35" s="246">
        <f>IFERROR(BT34/BT$31,"")</f>
        <v>0.34791595576265782</v>
      </c>
      <c r="BU35" s="247">
        <f>IF((ABS((BS35-BT35)*10000))&lt;100,(BS35-BT35)*10000,"N/A")</f>
        <v>-19.034527200132988</v>
      </c>
      <c r="BV35" s="248">
        <f t="shared" si="262"/>
        <v>0.34095801213491006</v>
      </c>
      <c r="BW35" s="246">
        <f>IFERROR(BW34/BW$31,"")</f>
        <v>0.33710893800050745</v>
      </c>
      <c r="BX35" s="247">
        <f>IF((ABS((BV35-BW35)*10000))&lt;100,(BV35-BW35)*10000,"N/A")</f>
        <v>38.490741344026077</v>
      </c>
      <c r="BY35" s="248">
        <f t="shared" si="264"/>
        <v>0.33057572511208982</v>
      </c>
      <c r="BZ35" s="246">
        <f>IFERROR(BZ34/BZ$31,"")</f>
        <v>0.330849102411023</v>
      </c>
      <c r="CA35" s="247">
        <f>IF((ABS((BY35-BZ35)*10000))&lt;100,(BY35-BZ35)*10000,"N/A")</f>
        <v>-2.7337729893317508</v>
      </c>
      <c r="CB35" s="248">
        <f t="shared" si="266"/>
        <v>0.33106002413357494</v>
      </c>
      <c r="CC35" s="246">
        <f>IFERROR(CC34/CC$31,"")</f>
        <v>0.33377857618868251</v>
      </c>
      <c r="CD35" s="247">
        <f>IF((ABS((CB35-CC35)*10000))&lt;100,(CB35-CC35)*10000,"N/A")</f>
        <v>-27.185520551075705</v>
      </c>
      <c r="CE35" s="248">
        <f t="shared" si="268"/>
        <v>0.34364287719054815</v>
      </c>
      <c r="CF35" s="246">
        <f>IFERROR(CF34/CF$31,"")</f>
        <v>0.34304259055493574</v>
      </c>
      <c r="CG35" s="247">
        <f>IF((ABS((CE35-CF35)*10000))&lt;100,(CE35-CF35)*10000,"N/A")</f>
        <v>6.0028663561240148</v>
      </c>
      <c r="CH35" s="248">
        <f t="shared" si="270"/>
        <v>0.33942355531165724</v>
      </c>
      <c r="CI35" s="246">
        <f>IFERROR(CI34/CI$31,"")</f>
        <v>0.33929118236217259</v>
      </c>
      <c r="CJ35" s="247">
        <f>IF((ABS((CH35-CI35)*10000))&lt;100,(CH35-CI35)*10000,"N/A")</f>
        <v>1.3237294948464928</v>
      </c>
      <c r="CK35" s="248">
        <f t="shared" si="272"/>
        <v>0.33713217126745276</v>
      </c>
      <c r="CL35" s="246">
        <f>IFERROR(CL34/CL$31,"")</f>
        <v>0.33781133959836784</v>
      </c>
      <c r="CM35" s="247">
        <f>IF((ABS((CK35-CL35)*10000))&lt;100,(CK35-CL35)*10000,"N/A")</f>
        <v>-6.7916833091508089</v>
      </c>
      <c r="CN35" s="250"/>
      <c r="CO35" s="248">
        <f>IFERROR(CO34/CO$31,"")</f>
        <v>0.33497680508528266</v>
      </c>
      <c r="CP35" s="246">
        <f>IFERROR(CP34/CP$31,"")</f>
        <v>0.34601250304264453</v>
      </c>
      <c r="CQ35" s="247">
        <f>IF((ABS((CO35-CP35)*10000))&lt;1000,(CO35-CP35)*10000,"N/A")</f>
        <v>-110.35697957361867</v>
      </c>
      <c r="CR35" s="248">
        <f>IFERROR(CR34/CR$31,"")</f>
        <v>0.33620234481864247</v>
      </c>
      <c r="CS35" s="246">
        <f>IFERROR(CS34/CS$31,"")</f>
        <v>0.34095801213491006</v>
      </c>
      <c r="CT35" s="247">
        <f>IF((ABS((CR35-CS35)*10000))&lt;1000,(CR35-CS35)*10000,"N/A")</f>
        <v>-47.556673162675864</v>
      </c>
      <c r="CU35" s="248">
        <f>IFERROR(CU34/CU$31,"")</f>
        <v>0.33224180919330637</v>
      </c>
      <c r="CV35" s="246">
        <f>IFERROR(CV34/CV$31,"")</f>
        <v>0.33057572511208982</v>
      </c>
      <c r="CW35" s="247">
        <f>(CU35-CV35)*10000</f>
        <v>16.660840812165457</v>
      </c>
      <c r="CX35" s="248">
        <f>IFERROR(CX34/CX$31,"")</f>
        <v>0.35775693040933909</v>
      </c>
      <c r="CY35" s="246">
        <f>IFERROR(CY34/CY$31,"")</f>
        <v>0.33106002413357494</v>
      </c>
      <c r="CZ35" s="247">
        <f>(CX35-CY35)*10000</f>
        <v>266.96906275764155</v>
      </c>
      <c r="DA35" s="248">
        <f>IFERROR(DA34/DA$31,"")</f>
        <v>0.33556134670484994</v>
      </c>
      <c r="DB35" s="246">
        <f>IFERROR(DB34/DB$31,"")</f>
        <v>0.34364287719054815</v>
      </c>
      <c r="DC35" s="247">
        <f>IF((ABS((DA35-DB35)*10000))&lt;1000,(DA35-DB35)*10000,"N/A")</f>
        <v>-80.815304856982067</v>
      </c>
      <c r="DD35" s="248">
        <f>IFERROR(DD34/DD$31,"")</f>
        <v>0.33451112263338856</v>
      </c>
      <c r="DE35" s="246">
        <f>IFERROR(DE34/DE$31,"")</f>
        <v>0.33942355531165724</v>
      </c>
      <c r="DF35" s="247">
        <f>(DD35-DE35)*10000</f>
        <v>-49.124326782686857</v>
      </c>
      <c r="DG35" s="248">
        <f>IFERROR(DG34/DG$31,"")</f>
        <v>0.34054358713232868</v>
      </c>
      <c r="DH35" s="246">
        <f>IFERROR(DH34/DH$31,"")</f>
        <v>0.33713217126745276</v>
      </c>
      <c r="DI35" s="247">
        <f>(DG35-DH35)*10000</f>
        <v>34.114158648759215</v>
      </c>
      <c r="DJ35" s="104"/>
      <c r="DK35" s="248">
        <f>IFERROR(DK34/DK$31,"")</f>
        <v>0.34628225737413321</v>
      </c>
      <c r="DL35" s="246">
        <f>IFERROR(DL34/DL$31,"")</f>
        <v>0.33497680508528266</v>
      </c>
      <c r="DM35" s="247">
        <f>(DK35-DL35)*10000</f>
        <v>113.05452288850549</v>
      </c>
      <c r="DN35" s="248">
        <f>IFERROR(DN34/DN$31,"")</f>
        <v>0.33942900502703216</v>
      </c>
      <c r="DO35" s="246">
        <f>IFERROR(DO34/DO$31,"")</f>
        <v>0.33620234481864247</v>
      </c>
      <c r="DP35" s="247">
        <f>(DN35-DO35)*10000</f>
        <v>32.266602083896871</v>
      </c>
      <c r="DQ35" s="248">
        <f>IFERROR(DQ34/DQ$31,"")</f>
        <v>0.34528742732891521</v>
      </c>
      <c r="DR35" s="246">
        <f>IFERROR(DR34/DR$31,"")</f>
        <v>0.33224180919330637</v>
      </c>
      <c r="DS35" s="247">
        <f>(DQ35-DR35)*10000</f>
        <v>130.45618135608839</v>
      </c>
      <c r="DT35" s="248">
        <f>IFERROR(DT34/DT$31,"")</f>
        <v>0.34724052483732931</v>
      </c>
      <c r="DU35" s="246">
        <f>IFERROR(DU34/DU$31,"")</f>
        <v>0.35775693040933909</v>
      </c>
      <c r="DV35" s="247">
        <f>(DT35-DU35)*10000</f>
        <v>-105.16405572009779</v>
      </c>
      <c r="DW35" s="248">
        <f>IFERROR(DW34/DW$31,"")</f>
        <v>0.34285076533641085</v>
      </c>
      <c r="DX35" s="246">
        <f>IFERROR(DX34/DX$31,"")</f>
        <v>0.33556134670484994</v>
      </c>
      <c r="DY35" s="247">
        <f>(DW35-DX35)*10000</f>
        <v>72.894186315609062</v>
      </c>
      <c r="DZ35" s="248">
        <f>IFERROR(DZ34/DZ$31,"")</f>
        <v>0.34368187175983395</v>
      </c>
      <c r="EA35" s="246">
        <f>IFERROR(EA34/EA$31,"")</f>
        <v>0.33451112263338856</v>
      </c>
      <c r="EB35" s="247">
        <f>(DZ35-EA35)*10000</f>
        <v>91.707491264453878</v>
      </c>
      <c r="EC35" s="248">
        <f>IFERROR(EC34/EC$31,"")</f>
        <v>0.34468732705107369</v>
      </c>
      <c r="ED35" s="246">
        <f>IFERROR(ED34/ED$31,"")</f>
        <v>0.34054358713232868</v>
      </c>
      <c r="EE35" s="247">
        <f>(EC35-ED35)*10000</f>
        <v>41.43739918745004</v>
      </c>
      <c r="EG35" s="248">
        <f>IFERROR(EG34/EG$31,"")</f>
        <v>0.34617723305603915</v>
      </c>
      <c r="EH35" s="246">
        <f>IFERROR(EH34/EH$31,"")</f>
        <v>0.34628225737413321</v>
      </c>
      <c r="EI35" s="247">
        <f>(EG35-EH35)*10000</f>
        <v>-1.0502431809406021</v>
      </c>
      <c r="EJ35" s="248">
        <f>IFERROR(EJ34/EJ$31,"")</f>
        <v>0.34122615429457032</v>
      </c>
      <c r="EK35" s="246">
        <f>IFERROR(EK34/EK$31,"")</f>
        <v>0.33942900502703216</v>
      </c>
      <c r="EL35" s="247">
        <f>(EJ35-EK35)*10000</f>
        <v>17.971492675381562</v>
      </c>
      <c r="EM35" s="248">
        <f>IFERROR(EM34/EM$31,"")</f>
        <v>0.3436844221651304</v>
      </c>
      <c r="EN35" s="246">
        <f>IFERROR(EN34/EN$31,"")</f>
        <v>0.34528742732891521</v>
      </c>
      <c r="EO35" s="247">
        <f>(EM35-EN35)*10000</f>
        <v>-16.030051637848096</v>
      </c>
      <c r="EP35" s="248" t="str">
        <f>IFERROR(EP34/EP$31,"")</f>
        <v/>
      </c>
      <c r="EQ35" s="246">
        <f>IFERROR(EQ34/EQ$31,"")</f>
        <v>0.34724052483732931</v>
      </c>
      <c r="ER35" s="247" t="e">
        <f>(EP35-EQ35)*10000</f>
        <v>#VALUE!</v>
      </c>
      <c r="ES35" s="248">
        <f>IFERROR(ES34/ES$31,"")</f>
        <v>0.3436844221651304</v>
      </c>
      <c r="ET35" s="246">
        <f>IFERROR(ET34/ET$31,"")</f>
        <v>0.34285076533641085</v>
      </c>
      <c r="EU35" s="247">
        <f>(ES35-ET35)*10000</f>
        <v>8.3365682871955329</v>
      </c>
      <c r="EV35" s="248" t="str">
        <f>IFERROR(EV34/EV$31,"")</f>
        <v/>
      </c>
      <c r="EW35" s="246">
        <f>IFERROR(EW34/EW$31,"")</f>
        <v>0.34368187175983395</v>
      </c>
      <c r="EX35" s="247" t="e">
        <f>(EV35-EW35)*10000</f>
        <v>#VALUE!</v>
      </c>
      <c r="EY35" s="248" t="str">
        <f>IFERROR(EY34/EY$31,"")</f>
        <v/>
      </c>
      <c r="EZ35" s="246">
        <f>IFERROR(EZ34/EZ$31,"")</f>
        <v>0.34468732705107369</v>
      </c>
      <c r="FA35" s="247" t="e">
        <f>(EY35-EZ35)*10000</f>
        <v>#VALUE!</v>
      </c>
    </row>
    <row r="36" spans="1:157" hidden="1" outlineLevel="1">
      <c r="A36" s="265" t="s">
        <v>10</v>
      </c>
      <c r="B36" s="265"/>
      <c r="C36" s="266" t="s">
        <v>10</v>
      </c>
      <c r="D36" s="44" t="s">
        <v>11</v>
      </c>
      <c r="E36" s="45">
        <f>-134966-8975</f>
        <v>-143941</v>
      </c>
      <c r="F36" s="45">
        <v>-137162</v>
      </c>
      <c r="G36" s="236">
        <f>IFERROR(IF((ABS((E36/F36)-1))&lt;100%,(E36/F36)-1,"N/A"),"")</f>
        <v>4.9423309663026105E-2</v>
      </c>
      <c r="H36" s="49">
        <v>-144907</v>
      </c>
      <c r="I36" s="45">
        <v>-119553</v>
      </c>
      <c r="J36" s="236">
        <f>IFERROR(IF((ABS((H36/I36)-1))&lt;100%,(H36/I36)-1,"N/A"),"")</f>
        <v>0.21207330639967203</v>
      </c>
      <c r="K36" s="45">
        <v>-167685</v>
      </c>
      <c r="L36" s="45">
        <v>-156715</v>
      </c>
      <c r="M36" s="236">
        <f>IFERROR(IF((ABS((K36/L36)-1))&lt;100%,(K36/L36)-1,"N/A"),"")</f>
        <v>6.999968094949427E-2</v>
      </c>
      <c r="N36" s="45">
        <v>-178641</v>
      </c>
      <c r="O36" s="45">
        <v>-164355</v>
      </c>
      <c r="P36" s="236">
        <f>IFERROR(IF((ABS((N36/O36)-1))&lt;100%,(N36/O36)-1,"N/A"),"")</f>
        <v>8.6921602628456718E-2</v>
      </c>
      <c r="Q36" s="45">
        <f>-297823</f>
        <v>-297823</v>
      </c>
      <c r="R36" s="45">
        <v>-256711</v>
      </c>
      <c r="S36" s="236">
        <f>IFERROR(IF((ABS((Q36/R36)-1))&lt;100%,(Q36/R36)-1,"N/A"),"")</f>
        <v>0.16014896128331091</v>
      </c>
      <c r="T36" s="45">
        <v>-465508</v>
      </c>
      <c r="U36" s="45">
        <v>-413427</v>
      </c>
      <c r="V36" s="236">
        <f>IFERROR(IF((ABS((T36/U36)-1))&lt;100%,(T36/U36)-1,"N/A"),"")</f>
        <v>0.1259738720499628</v>
      </c>
      <c r="W36" s="45">
        <v>-644149</v>
      </c>
      <c r="X36" s="45">
        <v>-578003</v>
      </c>
      <c r="Y36" s="236">
        <f>IFERROR(IF((ABS((W36/X36)-1))&lt;100%,(W36/X36)-1,"N/A"),"")</f>
        <v>0.1144388523934996</v>
      </c>
      <c r="Z36" s="237"/>
      <c r="AA36" s="45">
        <v>-165911</v>
      </c>
      <c r="AB36" s="45">
        <f t="shared" si="13"/>
        <v>-143941</v>
      </c>
      <c r="AC36" s="236">
        <f t="shared" ref="AC36:AC38" si="303">IFERROR(IF((ABS((AA36/AB36)-1))&lt;100%,(AA36/AB36)-1,"N/A"),"")</f>
        <v>0.15263198115894716</v>
      </c>
      <c r="AD36" s="45">
        <v>-162588</v>
      </c>
      <c r="AE36" s="45">
        <f t="shared" si="220"/>
        <v>-144907</v>
      </c>
      <c r="AF36" s="236">
        <f t="shared" ref="AF36:AF38" si="304">IFERROR(IF((ABS((AD36/AE36)-1))&lt;100%,(AD36/AE36)-1,"N/A"),"")</f>
        <v>0.12201618969407968</v>
      </c>
      <c r="AG36" s="45">
        <v>-164996</v>
      </c>
      <c r="AH36" s="45">
        <f t="shared" si="221"/>
        <v>-167685</v>
      </c>
      <c r="AI36" s="236">
        <f t="shared" ref="AI36:AI38" si="305">IFERROR(IF((ABS((AG36/AH36)-1))&lt;100%,(AG36/AH36)-1,"N/A"),"")</f>
        <v>-1.6036019918299171E-2</v>
      </c>
      <c r="AJ36" s="45">
        <v>-188677</v>
      </c>
      <c r="AK36" s="45">
        <f t="shared" si="222"/>
        <v>-178641</v>
      </c>
      <c r="AL36" s="236">
        <f t="shared" ref="AL36:AL38" si="306">IFERROR(IF((ABS((AJ36/AK36)-1))&lt;100%,(AJ36/AK36)-1,"N/A"),"")</f>
        <v>5.617971238405528E-2</v>
      </c>
      <c r="AM36" s="45">
        <v>-328499</v>
      </c>
      <c r="AN36" s="45">
        <f t="shared" si="223"/>
        <v>-297823</v>
      </c>
      <c r="AO36" s="236">
        <f t="shared" ref="AO36:AO38" si="307">IFERROR(IF((ABS((AM36/AN36)-1))&lt;100%,(AM36/AN36)-1,"N/A"),"")</f>
        <v>0.10300077562847743</v>
      </c>
      <c r="AP36" s="45">
        <v>-493495</v>
      </c>
      <c r="AQ36" s="45">
        <f t="shared" si="224"/>
        <v>-465508</v>
      </c>
      <c r="AR36" s="236">
        <f t="shared" ref="AR36:AR38" si="308">IFERROR(IF((ABS((AP36/AQ36)-1))&lt;100%,(AP36/AQ36)-1,"N/A"),"")</f>
        <v>6.01214157436607E-2</v>
      </c>
      <c r="AS36" s="45">
        <v>-682172</v>
      </c>
      <c r="AT36" s="45">
        <f t="shared" si="225"/>
        <v>-644149</v>
      </c>
      <c r="AU36" s="236">
        <f t="shared" ref="AU36:AU38" si="309">IFERROR(IF((ABS((AS36/AT36)-1))&lt;100%,(AS36/AT36)-1,"N/A"),"")</f>
        <v>5.9028268304383014E-2</v>
      </c>
      <c r="AV36" s="237"/>
      <c r="AW36" s="45">
        <f t="shared" si="246"/>
        <v>-164508</v>
      </c>
      <c r="AX36" s="45">
        <f t="shared" si="226"/>
        <v>-165911</v>
      </c>
      <c r="AY36" s="236">
        <f t="shared" ref="AY36:AY38" si="310">IFERROR(IF((ABS((AW36/AX36)-1))&lt;100%,(AW36/AX36)-1,"N/A"),"")</f>
        <v>-8.4563410503221137E-3</v>
      </c>
      <c r="AZ36" s="45">
        <f t="shared" si="248"/>
        <v>-149636</v>
      </c>
      <c r="BA36" s="45">
        <f t="shared" si="227"/>
        <v>-162588</v>
      </c>
      <c r="BB36" s="236">
        <f t="shared" ref="BB36:BB38" si="311">IFERROR(IF((ABS((AZ36/BA36)-1))&lt;100%,(AZ36/BA36)-1,"N/A"),"")</f>
        <v>-7.966147563165793E-2</v>
      </c>
      <c r="BC36" s="45">
        <f t="shared" si="250"/>
        <v>-148918</v>
      </c>
      <c r="BD36" s="45">
        <f t="shared" si="228"/>
        <v>-164996</v>
      </c>
      <c r="BE36" s="236">
        <f t="shared" ref="BE36:BE38" si="312">IFERROR(IF((ABS((BC36/BD36)-1))&lt;100%,(BC36/BD36)-1,"N/A"),"")</f>
        <v>-9.7444786540279771E-2</v>
      </c>
      <c r="BF36" s="45">
        <f t="shared" si="252"/>
        <v>-173098</v>
      </c>
      <c r="BG36" s="45">
        <f t="shared" si="229"/>
        <v>-188677</v>
      </c>
      <c r="BH36" s="236">
        <f t="shared" ref="BH36:BH38" si="313">IFERROR(IF((ABS((BF36/BG36)-1))&lt;100%,(BF36/BG36)-1,"N/A"),"")</f>
        <v>-8.2569682579222703E-2</v>
      </c>
      <c r="BI36" s="45">
        <f t="shared" si="254"/>
        <v>-314144</v>
      </c>
      <c r="BJ36" s="45">
        <f t="shared" si="230"/>
        <v>-328499</v>
      </c>
      <c r="BK36" s="236">
        <f t="shared" ref="BK36:BK38" si="314">IFERROR(IF((ABS((BI36/BJ36)-1))&lt;100%,(BI36/BJ36)-1,"N/A"),"")</f>
        <v>-4.3698763162140497E-2</v>
      </c>
      <c r="BL36" s="45">
        <f t="shared" si="256"/>
        <v>-463062</v>
      </c>
      <c r="BM36" s="45">
        <f t="shared" si="231"/>
        <v>-493495</v>
      </c>
      <c r="BN36" s="236">
        <f t="shared" ref="BN36:BN38" si="315">IFERROR(IF((ABS((BL36/BM36)-1))&lt;100%,(BL36/BM36)-1,"N/A"),"")</f>
        <v>-6.1668304643410776E-2</v>
      </c>
      <c r="BO36" s="45">
        <f t="shared" si="258"/>
        <v>-636160</v>
      </c>
      <c r="BP36" s="45">
        <f t="shared" si="232"/>
        <v>-682172</v>
      </c>
      <c r="BQ36" s="236">
        <f t="shared" ref="BQ36:BQ38" si="316">IFERROR(IF((ABS((BO36/BP36)-1))&lt;100%,(BO36/BP36)-1,"N/A"),"")</f>
        <v>-6.7449264994752012E-2</v>
      </c>
      <c r="BR36" s="239"/>
      <c r="BS36" s="49">
        <f t="shared" si="260"/>
        <v>-161663</v>
      </c>
      <c r="BT36" s="45">
        <v>-164508</v>
      </c>
      <c r="BU36" s="236">
        <f t="shared" ref="BU36:BU38" si="317">IFERROR(IF((ABS((BS36/BT36)-1))&lt;100%,(BS36/BT36)-1,"N/A"),"")</f>
        <v>-1.7293991781554663E-2</v>
      </c>
      <c r="BV36" s="49">
        <f t="shared" si="262"/>
        <v>-151109</v>
      </c>
      <c r="BW36" s="45">
        <v>-149636</v>
      </c>
      <c r="BX36" s="236">
        <f t="shared" ref="BX36:BX38" si="318">IFERROR(IF((ABS((BV36/BW36)-1))&lt;100%,(BV36/BW36)-1,"N/A"),"")</f>
        <v>9.8438878344784264E-3</v>
      </c>
      <c r="BY36" s="49">
        <f t="shared" si="264"/>
        <v>-150749</v>
      </c>
      <c r="BZ36" s="45">
        <v>-148918</v>
      </c>
      <c r="CA36" s="236">
        <f t="shared" ref="CA36:CA38" si="319">IFERROR(IF((ABS((BY36/BZ36)-1))&lt;100%,(BY36/BZ36)-1,"N/A"),"")</f>
        <v>1.2295357176432598E-2</v>
      </c>
      <c r="CB36" s="49">
        <f t="shared" si="266"/>
        <v>-173685</v>
      </c>
      <c r="CC36" s="45">
        <v>-173098</v>
      </c>
      <c r="CD36" s="236">
        <f t="shared" ref="CD36:CD38" si="320">IFERROR(IF((ABS((CB36/CC36)-1))&lt;100%,(CB36/CC36)-1,"N/A"),"")</f>
        <v>3.3911425897468206E-3</v>
      </c>
      <c r="CE36" s="49">
        <f t="shared" si="268"/>
        <v>-312772</v>
      </c>
      <c r="CF36" s="45">
        <v>-314144</v>
      </c>
      <c r="CG36" s="236">
        <f t="shared" ref="CG36:CG38" si="321">IFERROR(IF((ABS((CE36/CF36)-1))&lt;100%,(CE36/CF36)-1,"N/A"),"")</f>
        <v>-4.3674238565752921E-3</v>
      </c>
      <c r="CH36" s="49">
        <f t="shared" si="270"/>
        <v>-463521</v>
      </c>
      <c r="CI36" s="45">
        <v>-463062</v>
      </c>
      <c r="CJ36" s="236">
        <f t="shared" ref="CJ36:CJ38" si="322">IFERROR(IF((ABS((CH36/CI36)-1))&lt;100%,(CH36/CI36)-1,"N/A"),"")</f>
        <v>9.9122795651562789E-4</v>
      </c>
      <c r="CK36" s="49">
        <f t="shared" si="272"/>
        <v>-637206</v>
      </c>
      <c r="CL36" s="45">
        <v>-636160</v>
      </c>
      <c r="CM36" s="236">
        <f t="shared" ref="CM36:CM38" si="323">IFERROR(IF((ABS((CK36/CL36)-1))&lt;100%,(CK36/CL36)-1,"N/A"),"")</f>
        <v>1.6442404426559865E-3</v>
      </c>
      <c r="CN36" s="239"/>
      <c r="CO36" s="49">
        <v>-159145</v>
      </c>
      <c r="CP36" s="45">
        <v>-161663</v>
      </c>
      <c r="CQ36" s="236">
        <f t="shared" ref="CQ36:CQ38" si="324">IFERROR(IF((ABS((CO36/CP36)-1))&lt;100%,(CO36/CP36)-1,"N/A"),"")</f>
        <v>-1.5575610993239009E-2</v>
      </c>
      <c r="CR36" s="49">
        <v>-152735</v>
      </c>
      <c r="CS36" s="45">
        <v>-151109</v>
      </c>
      <c r="CT36" s="236">
        <f>IFERROR(IF((ABS((CR36/CS36)-1))&lt;1000%,(CR36/CS36)-1,"N/A"),"")</f>
        <v>1.0760444447385664E-2</v>
      </c>
      <c r="CU36" s="49">
        <v>-152001</v>
      </c>
      <c r="CV36" s="45">
        <v>-150749</v>
      </c>
      <c r="CW36" s="236">
        <f>IF(AND(CU36&lt;0,CV36&lt;0),((CU36-CV36)/CV36),((CU36-CV36)/ABS(CV36)))</f>
        <v>8.3051960543685192E-3</v>
      </c>
      <c r="CX36" s="49">
        <v>-177409</v>
      </c>
      <c r="CY36" s="45">
        <v>-173685</v>
      </c>
      <c r="CZ36" s="236">
        <f>IF(AND(CX36&lt;0,CY36&lt;0),((CX36-CY36)/CY36),((CX36-CY36)/ABS(CY36)))</f>
        <v>2.1441114661600022E-2</v>
      </c>
      <c r="DA36" s="49">
        <v>-311880</v>
      </c>
      <c r="DB36" s="45">
        <v>-312772</v>
      </c>
      <c r="DC36" s="236">
        <f>IFERROR(IF((ABS((DA36/DB36)-1))&lt;1000%,(DA36/DB36)-1,"N/A"),"")</f>
        <v>-2.8519176908419208E-3</v>
      </c>
      <c r="DD36" s="49">
        <v>-463881</v>
      </c>
      <c r="DE36" s="45">
        <v>-463521</v>
      </c>
      <c r="DF36" s="236">
        <f>IF(AND(DD36&lt;0,DE36&lt;0),((DD36-DE36)/DE36),((DD36-DE36)/ABS(DE36)))</f>
        <v>7.7666384047324712E-4</v>
      </c>
      <c r="DG36" s="49">
        <v>-641290</v>
      </c>
      <c r="DH36" s="45">
        <v>-637206</v>
      </c>
      <c r="DI36" s="236">
        <f>IF(AND(DG36&lt;0,DH36&lt;0),((DG36-DH36)/DH36),((DG36-DH36)/ABS(DH36)))</f>
        <v>6.4092302960110231E-3</v>
      </c>
      <c r="DJ36" s="104"/>
      <c r="DK36" s="49">
        <v>-154379</v>
      </c>
      <c r="DL36" s="45">
        <v>-159145</v>
      </c>
      <c r="DM36" s="236">
        <f t="shared" ref="DM36:DM37" si="325">IF(AND(DK36&lt;0,DL36&lt;0),((DK36-DL36)/DL36),((DK36-DL36)/ABS(DL36)))</f>
        <v>-2.9947532124791856E-2</v>
      </c>
      <c r="DN36" s="49">
        <v>-155766</v>
      </c>
      <c r="DO36" s="45">
        <v>-152735</v>
      </c>
      <c r="DP36" s="236">
        <f t="shared" ref="DP36:DP37" si="326">IF(AND(DN36&lt;0,DO36&lt;0),((DN36-DO36)/DO36),((DN36-DO36)/ABS(DO36)))</f>
        <v>1.9844829279470979E-2</v>
      </c>
      <c r="DQ36" s="49">
        <v>-160773</v>
      </c>
      <c r="DR36" s="45">
        <v>-152001</v>
      </c>
      <c r="DS36" s="236">
        <f t="shared" ref="DS36:DS37" si="327">IF(AND(DQ36&lt;0,DR36&lt;0),((DQ36-DR36)/DR36),((DQ36-DR36)/ABS(DR36)))</f>
        <v>5.7710146643772081E-2</v>
      </c>
      <c r="DT36" s="49">
        <v>-183295</v>
      </c>
      <c r="DU36" s="45">
        <v>-177409</v>
      </c>
      <c r="DV36" s="236">
        <f t="shared" ref="DV36:DV37" si="328">IF(AND(DT36&lt;0,DU36&lt;0),((DT36-DU36)/DU36),((DT36-DU36)/ABS(DU36)))</f>
        <v>3.3177572727426455E-2</v>
      </c>
      <c r="DW36" s="49">
        <v>-310145</v>
      </c>
      <c r="DX36" s="45">
        <v>-311880</v>
      </c>
      <c r="DY36" s="236">
        <f t="shared" ref="DY36:DY37" si="329">IF(AND(DW36&lt;0,DX36&lt;0),((DW36-DX36)/DX36),((DW36-DX36)/ABS(DX36)))</f>
        <v>-5.5630370655380271E-3</v>
      </c>
      <c r="DZ36" s="49">
        <v>-470918</v>
      </c>
      <c r="EA36" s="45">
        <v>-463881</v>
      </c>
      <c r="EB36" s="236">
        <f t="shared" ref="EB36:EB37" si="330">IF(AND(DZ36&lt;0,EA36&lt;0),((DZ36-EA36)/EA36),((DZ36-EA36)/ABS(EA36)))</f>
        <v>1.5169838816420591E-2</v>
      </c>
      <c r="EC36" s="49">
        <v>-654213</v>
      </c>
      <c r="ED36" s="45">
        <v>-641290</v>
      </c>
      <c r="EE36" s="236">
        <f t="shared" ref="EE36:EE37" si="331">IF(AND(EC36&lt;0,ED36&lt;0),((EC36-ED36)/ED36),((EC36-ED36)/ABS(ED36)))</f>
        <v>2.0151569492741193E-2</v>
      </c>
      <c r="EG36" s="49">
        <v>-181375</v>
      </c>
      <c r="EH36" s="45">
        <v>-154379</v>
      </c>
      <c r="EI36" s="236">
        <f t="shared" ref="EI36:EI37" si="332">IF(AND(EG36&lt;0,EH36&lt;0),((EG36-EH36)/EH36),((EG36-EH36)/ABS(EH36)))</f>
        <v>0.17486834349231437</v>
      </c>
      <c r="EJ36" s="49">
        <v>-192948</v>
      </c>
      <c r="EK36" s="45">
        <v>-155766</v>
      </c>
      <c r="EL36" s="236">
        <f t="shared" ref="EL36:EL37" si="333">IF(AND(EJ36&lt;0,EK36&lt;0),((EJ36-EK36)/EK36),((EJ36-EK36)/ABS(EK36)))</f>
        <v>0.23870421016139595</v>
      </c>
      <c r="EM36" s="49">
        <v>374323</v>
      </c>
      <c r="EN36" s="45">
        <v>-160773</v>
      </c>
      <c r="EO36" s="236">
        <f t="shared" ref="EO36:EO37" si="334">IF(AND(EM36&lt;0,EN36&lt;0),((EM36-EN36)/EN36),((EM36-EN36)/ABS(EN36)))</f>
        <v>3.3282702941414293</v>
      </c>
      <c r="EP36" s="49">
        <v>0</v>
      </c>
      <c r="EQ36" s="45">
        <v>-183295</v>
      </c>
      <c r="ER36" s="236">
        <f t="shared" ref="ER36:ER37" si="335">IF(AND(EP36&lt;0,EQ36&lt;0),((EP36-EQ36)/EQ36),((EP36-EQ36)/ABS(EQ36)))</f>
        <v>1</v>
      </c>
      <c r="ES36" s="49">
        <v>-374323</v>
      </c>
      <c r="ET36" s="45">
        <v>-310145</v>
      </c>
      <c r="EU36" s="236">
        <f t="shared" ref="EU36:EU37" si="336">IF(AND(ES36&lt;0,ET36&lt;0),((ES36-ET36)/ET36),((ES36-ET36)/ABS(ET36)))</f>
        <v>0.20692901707265957</v>
      </c>
      <c r="EV36" s="49">
        <v>0</v>
      </c>
      <c r="EW36" s="45">
        <v>-470918</v>
      </c>
      <c r="EX36" s="236">
        <f t="shared" ref="EX36:EX37" si="337">IF(AND(EV36&lt;0,EW36&lt;0),((EV36-EW36)/EW36),((EV36-EW36)/ABS(EW36)))</f>
        <v>1</v>
      </c>
      <c r="EY36" s="49">
        <v>0</v>
      </c>
      <c r="EZ36" s="45">
        <v>-654213</v>
      </c>
      <c r="FA36" s="236">
        <f t="shared" ref="FA36:FA37" si="338">IF(AND(EY36&lt;0,EZ36&lt;0),((EY36-EZ36)/EZ36),((EY36-EZ36)/ABS(EZ36)))</f>
        <v>1</v>
      </c>
    </row>
    <row r="37" spans="1:157" hidden="1" outlineLevel="1">
      <c r="A37" s="265" t="s">
        <v>157</v>
      </c>
      <c r="B37" s="265"/>
      <c r="C37" s="266" t="s">
        <v>201</v>
      </c>
      <c r="D37" s="44" t="s">
        <v>99</v>
      </c>
      <c r="E37" s="45">
        <v>8975</v>
      </c>
      <c r="F37" s="45">
        <v>-8383</v>
      </c>
      <c r="G37" s="236" t="str">
        <f>IFERROR(IF((ABS((E37/F37)-1))&lt;100%,(E37/F37)-1,"N/A"),"")</f>
        <v>N/A</v>
      </c>
      <c r="H37" s="49">
        <v>-6651</v>
      </c>
      <c r="I37" s="45">
        <v>-4299</v>
      </c>
      <c r="J37" s="236">
        <f>IFERROR(IF((ABS((H37/I37)-1))&lt;100%,(H37/I37)-1,"N/A"),"")</f>
        <v>0.54710397766922547</v>
      </c>
      <c r="K37" s="45">
        <v>-4399</v>
      </c>
      <c r="L37" s="45">
        <v>-12966</v>
      </c>
      <c r="M37" s="236">
        <f>IFERROR(IF((ABS((K37/L37)-1))&lt;100%,(K37/L37)-1,"N/A"),"")</f>
        <v>-0.66072805799784051</v>
      </c>
      <c r="N37" s="45">
        <v>-5708</v>
      </c>
      <c r="O37" s="45">
        <v>-13146</v>
      </c>
      <c r="P37" s="236">
        <f>IFERROR(IF((ABS((N37/O37)-1))&lt;100%,(N37/O37)-1,"N/A"),"")</f>
        <v>-0.56579948273239</v>
      </c>
      <c r="Q37" s="45">
        <v>2324</v>
      </c>
      <c r="R37" s="45">
        <v>-12682</v>
      </c>
      <c r="S37" s="236" t="str">
        <f>IFERROR(IF((ABS((Q37/R37)-1))&lt;100%,(Q37/R37)-1,"N/A"),"")</f>
        <v>N/A</v>
      </c>
      <c r="T37" s="45">
        <v>-2075</v>
      </c>
      <c r="U37" s="45">
        <v>-25647</v>
      </c>
      <c r="V37" s="236">
        <f>IFERROR(IF((ABS((T37/U37)-1))&lt;100%,(T37/U37)-1,"N/A"),"")</f>
        <v>-0.91909385113268605</v>
      </c>
      <c r="W37" s="45">
        <v>-7783</v>
      </c>
      <c r="X37" s="45">
        <v>-38793</v>
      </c>
      <c r="Y37" s="236">
        <f>IFERROR(IF((ABS((W37/X37)-1))&lt;100%,(W37/X37)-1,"N/A"),"")</f>
        <v>-0.79937102054494369</v>
      </c>
      <c r="Z37" s="237"/>
      <c r="AA37" s="45">
        <v>-6114</v>
      </c>
      <c r="AB37" s="45">
        <f t="shared" si="13"/>
        <v>8975</v>
      </c>
      <c r="AC37" s="236" t="str">
        <f t="shared" si="303"/>
        <v>N/A</v>
      </c>
      <c r="AD37" s="45">
        <v>-6163</v>
      </c>
      <c r="AE37" s="45">
        <f t="shared" si="220"/>
        <v>-6651</v>
      </c>
      <c r="AF37" s="236">
        <f t="shared" si="304"/>
        <v>-7.3372425199218161E-2</v>
      </c>
      <c r="AG37" s="45">
        <v>-6203</v>
      </c>
      <c r="AH37" s="45">
        <f t="shared" si="221"/>
        <v>-4399</v>
      </c>
      <c r="AI37" s="236">
        <f t="shared" si="305"/>
        <v>0.41009320300068208</v>
      </c>
      <c r="AJ37" s="45">
        <v>-6254</v>
      </c>
      <c r="AK37" s="45">
        <f t="shared" si="222"/>
        <v>-5708</v>
      </c>
      <c r="AL37" s="236">
        <f t="shared" si="306"/>
        <v>9.5655220742817182E-2</v>
      </c>
      <c r="AM37" s="45">
        <v>-12277</v>
      </c>
      <c r="AN37" s="45">
        <f t="shared" si="223"/>
        <v>2324</v>
      </c>
      <c r="AO37" s="236" t="str">
        <f t="shared" si="307"/>
        <v>N/A</v>
      </c>
      <c r="AP37" s="45">
        <v>-18480</v>
      </c>
      <c r="AQ37" s="45">
        <f t="shared" si="224"/>
        <v>-2075</v>
      </c>
      <c r="AR37" s="236" t="str">
        <f t="shared" si="308"/>
        <v>N/A</v>
      </c>
      <c r="AS37" s="45">
        <v>-24734</v>
      </c>
      <c r="AT37" s="45">
        <f t="shared" si="225"/>
        <v>-7783</v>
      </c>
      <c r="AU37" s="236" t="str">
        <f t="shared" si="309"/>
        <v>N/A</v>
      </c>
      <c r="AV37" s="237"/>
      <c r="AW37" s="45">
        <f t="shared" si="246"/>
        <v>-11433</v>
      </c>
      <c r="AX37" s="45">
        <f t="shared" si="226"/>
        <v>-6114</v>
      </c>
      <c r="AY37" s="236">
        <f t="shared" si="310"/>
        <v>0.86997055937193335</v>
      </c>
      <c r="AZ37" s="45">
        <f t="shared" si="248"/>
        <v>-11186</v>
      </c>
      <c r="BA37" s="45">
        <f t="shared" si="227"/>
        <v>-6163</v>
      </c>
      <c r="BB37" s="236">
        <f t="shared" si="311"/>
        <v>0.81502515008924226</v>
      </c>
      <c r="BC37" s="45">
        <f t="shared" si="250"/>
        <v>-11495</v>
      </c>
      <c r="BD37" s="45">
        <f t="shared" si="228"/>
        <v>-6203</v>
      </c>
      <c r="BE37" s="236">
        <f t="shared" si="312"/>
        <v>0.85313557955827823</v>
      </c>
      <c r="BF37" s="45">
        <f t="shared" si="252"/>
        <v>-12038</v>
      </c>
      <c r="BG37" s="45">
        <f t="shared" si="229"/>
        <v>-6254</v>
      </c>
      <c r="BH37" s="236">
        <f t="shared" si="313"/>
        <v>0.92484809721778061</v>
      </c>
      <c r="BI37" s="45">
        <f t="shared" si="254"/>
        <v>-22619</v>
      </c>
      <c r="BJ37" s="45">
        <f t="shared" si="230"/>
        <v>-12277</v>
      </c>
      <c r="BK37" s="236">
        <f t="shared" si="314"/>
        <v>0.84238820558768435</v>
      </c>
      <c r="BL37" s="45">
        <f t="shared" si="256"/>
        <v>-34114</v>
      </c>
      <c r="BM37" s="45">
        <f t="shared" si="231"/>
        <v>-18480</v>
      </c>
      <c r="BN37" s="236">
        <f t="shared" si="315"/>
        <v>0.84599567099567108</v>
      </c>
      <c r="BO37" s="45">
        <f t="shared" si="258"/>
        <v>-46152</v>
      </c>
      <c r="BP37" s="45">
        <f t="shared" si="232"/>
        <v>-24734</v>
      </c>
      <c r="BQ37" s="236">
        <f t="shared" si="316"/>
        <v>0.86593353278887353</v>
      </c>
      <c r="BR37" s="239"/>
      <c r="BS37" s="49">
        <f t="shared" si="260"/>
        <v>-11278</v>
      </c>
      <c r="BT37" s="45">
        <v>-11433</v>
      </c>
      <c r="BU37" s="236">
        <f t="shared" si="317"/>
        <v>-1.3557246566955339E-2</v>
      </c>
      <c r="BV37" s="49">
        <f t="shared" si="262"/>
        <v>-11177</v>
      </c>
      <c r="BW37" s="45">
        <v>-11186</v>
      </c>
      <c r="BX37" s="236">
        <f t="shared" si="318"/>
        <v>-8.0457715000892271E-4</v>
      </c>
      <c r="BY37" s="49">
        <f t="shared" si="264"/>
        <v>-11305</v>
      </c>
      <c r="BZ37" s="45">
        <v>-11495</v>
      </c>
      <c r="CA37" s="236">
        <f t="shared" si="319"/>
        <v>-1.6528925619834656E-2</v>
      </c>
      <c r="CB37" s="49">
        <f t="shared" si="266"/>
        <v>-11443</v>
      </c>
      <c r="CC37" s="45">
        <v>-12038</v>
      </c>
      <c r="CD37" s="236">
        <f t="shared" si="320"/>
        <v>-4.9426815085562348E-2</v>
      </c>
      <c r="CE37" s="49">
        <f t="shared" si="268"/>
        <v>-22455</v>
      </c>
      <c r="CF37" s="45">
        <v>-22619</v>
      </c>
      <c r="CG37" s="236">
        <f t="shared" si="321"/>
        <v>-7.2505415800875328E-3</v>
      </c>
      <c r="CH37" s="49">
        <f t="shared" si="270"/>
        <v>-33760</v>
      </c>
      <c r="CI37" s="45">
        <v>-34114</v>
      </c>
      <c r="CJ37" s="236">
        <f t="shared" si="322"/>
        <v>-1.0376971331418239E-2</v>
      </c>
      <c r="CK37" s="49">
        <f t="shared" si="272"/>
        <v>-45203</v>
      </c>
      <c r="CL37" s="45">
        <v>-46152</v>
      </c>
      <c r="CM37" s="236">
        <f t="shared" si="323"/>
        <v>-2.0562489166233267E-2</v>
      </c>
      <c r="CN37" s="239"/>
      <c r="CO37" s="49">
        <v>-11598</v>
      </c>
      <c r="CP37" s="45">
        <v>-11278</v>
      </c>
      <c r="CQ37" s="236">
        <f t="shared" si="324"/>
        <v>2.83738251463026E-2</v>
      </c>
      <c r="CR37" s="49">
        <v>-11830</v>
      </c>
      <c r="CS37" s="45">
        <v>-11177</v>
      </c>
      <c r="CT37" s="236">
        <f>IFERROR(IF((ABS((CR37/CS37)-1))&lt;1000%,(CR37/CS37)-1,"N/A"),"")</f>
        <v>5.84235483582356E-2</v>
      </c>
      <c r="CU37" s="49">
        <v>-11622</v>
      </c>
      <c r="CV37" s="45">
        <v>-11305</v>
      </c>
      <c r="CW37" s="236">
        <f>IF(AND(CU37&lt;0,CV37&lt;0),((CU37-CV37)/CV37),((CU37-CV37)/ABS(CV37)))</f>
        <v>2.8040689960194605E-2</v>
      </c>
      <c r="CX37" s="49">
        <v>-11980</v>
      </c>
      <c r="CY37" s="45">
        <v>-11443</v>
      </c>
      <c r="CZ37" s="236">
        <f>IF(AND(CX37&lt;0,CY37&lt;0),((CX37-CY37)/CY37),((CX37-CY37)/ABS(CY37)))</f>
        <v>4.6928253080485885E-2</v>
      </c>
      <c r="DA37" s="49">
        <v>-23428</v>
      </c>
      <c r="DB37" s="45">
        <v>-22455</v>
      </c>
      <c r="DC37" s="236">
        <f>IFERROR(IF((ABS((DA37/DB37)-1))&lt;1000%,(DA37/DB37)-1,"N/A"),"")</f>
        <v>4.3331106657759966E-2</v>
      </c>
      <c r="DD37" s="49">
        <v>-35050</v>
      </c>
      <c r="DE37" s="45">
        <v>-33760</v>
      </c>
      <c r="DF37" s="236">
        <f>IF(AND(DD37&lt;0,DE37&lt;0),((DD37-DE37)/DE37),((DD37-DE37)/ABS(DE37)))</f>
        <v>3.8210900473933648E-2</v>
      </c>
      <c r="DG37" s="49">
        <v>-47030</v>
      </c>
      <c r="DH37" s="45">
        <v>-45203</v>
      </c>
      <c r="DI37" s="236">
        <f>IF(AND(DG37&lt;0,DH37&lt;0),((DG37-DH37)/DH37),((DG37-DH37)/ABS(DH37)))</f>
        <v>4.0417671393491582E-2</v>
      </c>
      <c r="DJ37" s="104"/>
      <c r="DK37" s="49">
        <v>-11498</v>
      </c>
      <c r="DL37" s="45">
        <v>-11598</v>
      </c>
      <c r="DM37" s="236">
        <f t="shared" si="325"/>
        <v>-8.6221762372822898E-3</v>
      </c>
      <c r="DN37" s="49">
        <v>-12323</v>
      </c>
      <c r="DO37" s="45">
        <v>-11830</v>
      </c>
      <c r="DP37" s="236">
        <f t="shared" si="326"/>
        <v>4.1673710904480132E-2</v>
      </c>
      <c r="DQ37" s="49">
        <v>-13171</v>
      </c>
      <c r="DR37" s="45">
        <v>-11622</v>
      </c>
      <c r="DS37" s="236">
        <f t="shared" si="327"/>
        <v>0.13328170710721046</v>
      </c>
      <c r="DT37" s="49">
        <v>-13430</v>
      </c>
      <c r="DU37" s="45">
        <v>-11980</v>
      </c>
      <c r="DV37" s="236">
        <f t="shared" si="328"/>
        <v>0.12103505843071787</v>
      </c>
      <c r="DW37" s="49">
        <v>-23821</v>
      </c>
      <c r="DX37" s="45">
        <v>-23428</v>
      </c>
      <c r="DY37" s="236">
        <f t="shared" si="329"/>
        <v>1.6774799385350862E-2</v>
      </c>
      <c r="DZ37" s="49">
        <v>-36992</v>
      </c>
      <c r="EA37" s="45">
        <v>-35050</v>
      </c>
      <c r="EB37" s="236">
        <f t="shared" si="330"/>
        <v>5.5406562054208276E-2</v>
      </c>
      <c r="EC37" s="49">
        <v>-50422</v>
      </c>
      <c r="ED37" s="45">
        <v>-47030</v>
      </c>
      <c r="EE37" s="236">
        <f t="shared" si="331"/>
        <v>7.2124176057835429E-2</v>
      </c>
      <c r="EG37" s="49">
        <v>-13907</v>
      </c>
      <c r="EH37" s="45">
        <v>-11498</v>
      </c>
      <c r="EI37" s="236">
        <f t="shared" si="332"/>
        <v>0.20951469820838406</v>
      </c>
      <c r="EJ37" s="49">
        <v>-15150</v>
      </c>
      <c r="EK37" s="45">
        <v>-12323</v>
      </c>
      <c r="EL37" s="236">
        <f t="shared" si="333"/>
        <v>0.22940842327355351</v>
      </c>
      <c r="EM37" s="49">
        <v>29057</v>
      </c>
      <c r="EN37" s="45">
        <v>-13171</v>
      </c>
      <c r="EO37" s="236">
        <f t="shared" si="334"/>
        <v>3.2061346898489105</v>
      </c>
      <c r="EP37" s="49">
        <v>0</v>
      </c>
      <c r="EQ37" s="45">
        <v>-13430</v>
      </c>
      <c r="ER37" s="236">
        <f t="shared" si="335"/>
        <v>1</v>
      </c>
      <c r="ES37" s="49">
        <v>-29057</v>
      </c>
      <c r="ET37" s="45">
        <v>-23821</v>
      </c>
      <c r="EU37" s="236">
        <f t="shared" si="336"/>
        <v>0.21980605348222157</v>
      </c>
      <c r="EV37" s="49">
        <v>0</v>
      </c>
      <c r="EW37" s="45">
        <v>-36992</v>
      </c>
      <c r="EX37" s="236">
        <f t="shared" si="337"/>
        <v>1</v>
      </c>
      <c r="EY37" s="49">
        <v>0</v>
      </c>
      <c r="EZ37" s="45">
        <v>-50422</v>
      </c>
      <c r="FA37" s="236">
        <f t="shared" si="338"/>
        <v>1</v>
      </c>
    </row>
    <row r="38" spans="1:157" s="37" customFormat="1" collapsed="1">
      <c r="A38" s="68"/>
      <c r="B38" s="68"/>
      <c r="C38" s="69" t="s">
        <v>311</v>
      </c>
      <c r="D38" s="70" t="s">
        <v>312</v>
      </c>
      <c r="E38" s="71">
        <f>+E36+E37</f>
        <v>-134966</v>
      </c>
      <c r="F38" s="71">
        <f>+F36+F37</f>
        <v>-145545</v>
      </c>
      <c r="G38" s="76">
        <f>IFERROR(IF((ABS((E38/F38)-1))&lt;100%,(E38/F38)-1,"N/A"),"")</f>
        <v>-7.2685423752104183E-2</v>
      </c>
      <c r="H38" s="71">
        <f>+H36+H37</f>
        <v>-151558</v>
      </c>
      <c r="I38" s="71">
        <f>+I36+I37</f>
        <v>-123852</v>
      </c>
      <c r="J38" s="76">
        <f>IFERROR(IF((ABS((H38/I38)-1))&lt;100%,(H38/I38)-1,"N/A"),"")</f>
        <v>0.22370248360946943</v>
      </c>
      <c r="K38" s="71">
        <f>+K36+K37</f>
        <v>-172084</v>
      </c>
      <c r="L38" s="71">
        <f>+L36+L37</f>
        <v>-169681</v>
      </c>
      <c r="M38" s="76">
        <f>IFERROR(IF((ABS((K38/L38)-1))&lt;100%,(K38/L38)-1,"N/A"),"")</f>
        <v>1.416186844726286E-2</v>
      </c>
      <c r="N38" s="71">
        <f>+N36+N37</f>
        <v>-184349</v>
      </c>
      <c r="O38" s="71">
        <f>+O36+O37</f>
        <v>-177501</v>
      </c>
      <c r="P38" s="76">
        <f>IFERROR(IF((ABS((N38/O38)-1))&lt;100%,(N38/O38)-1,"N/A"),"")</f>
        <v>3.8580064337665698E-2</v>
      </c>
      <c r="Q38" s="71">
        <f>+Q36+Q37</f>
        <v>-295499</v>
      </c>
      <c r="R38" s="71">
        <f>+R36+R37</f>
        <v>-269393</v>
      </c>
      <c r="S38" s="76">
        <f>IFERROR(IF((ABS((Q38/R38)-1))&lt;100%,(Q38/R38)-1,"N/A"),"")</f>
        <v>9.6906749618586918E-2</v>
      </c>
      <c r="T38" s="71">
        <f>+T36+T37</f>
        <v>-467583</v>
      </c>
      <c r="U38" s="71">
        <f>+U36+U37</f>
        <v>-439074</v>
      </c>
      <c r="V38" s="76">
        <f>IFERROR(IF((ABS((T38/U38)-1))&lt;100%,(T38/U38)-1,"N/A"),"")</f>
        <v>6.4929829595922417E-2</v>
      </c>
      <c r="W38" s="71">
        <f>+W36+W37</f>
        <v>-651932</v>
      </c>
      <c r="X38" s="71">
        <f>+X36+X37</f>
        <v>-616796</v>
      </c>
      <c r="Y38" s="76">
        <f>IFERROR(IF((ABS((W38/X38)-1))&lt;100%,(W38/X38)-1,"N/A"),"")</f>
        <v>5.6965349969844148E-2</v>
      </c>
      <c r="Z38" s="252"/>
      <c r="AA38" s="71">
        <f>+AA36+AA37</f>
        <v>-172025</v>
      </c>
      <c r="AB38" s="71">
        <f t="shared" ref="AB38:AB71" si="339">+E38</f>
        <v>-134966</v>
      </c>
      <c r="AC38" s="76">
        <f t="shared" si="303"/>
        <v>0.27458026465924745</v>
      </c>
      <c r="AD38" s="71">
        <f>+AD36+AD37</f>
        <v>-168751</v>
      </c>
      <c r="AE38" s="71">
        <f t="shared" si="220"/>
        <v>-151558</v>
      </c>
      <c r="AF38" s="76">
        <f t="shared" si="304"/>
        <v>0.11344171868195674</v>
      </c>
      <c r="AG38" s="71">
        <f>+AG36+AG37</f>
        <v>-171199</v>
      </c>
      <c r="AH38" s="71">
        <f t="shared" si="221"/>
        <v>-172084</v>
      </c>
      <c r="AI38" s="76">
        <f t="shared" si="305"/>
        <v>-5.1428372190325256E-3</v>
      </c>
      <c r="AJ38" s="71">
        <f>+AJ36+AJ37</f>
        <v>-194931</v>
      </c>
      <c r="AK38" s="71">
        <f t="shared" si="222"/>
        <v>-184349</v>
      </c>
      <c r="AL38" s="76">
        <f t="shared" si="306"/>
        <v>5.7401992959007053E-2</v>
      </c>
      <c r="AM38" s="71">
        <f>+AM36+AM37</f>
        <v>-340776</v>
      </c>
      <c r="AN38" s="71">
        <f t="shared" si="223"/>
        <v>-295499</v>
      </c>
      <c r="AO38" s="76">
        <f t="shared" si="307"/>
        <v>0.15322217672479432</v>
      </c>
      <c r="AP38" s="71">
        <f>+AP36+AP37</f>
        <v>-511975</v>
      </c>
      <c r="AQ38" s="71">
        <f t="shared" si="224"/>
        <v>-467583</v>
      </c>
      <c r="AR38" s="76">
        <f t="shared" si="308"/>
        <v>9.4939294200174107E-2</v>
      </c>
      <c r="AS38" s="71">
        <f>+AS36+AS37</f>
        <v>-706906</v>
      </c>
      <c r="AT38" s="71">
        <f t="shared" si="225"/>
        <v>-651932</v>
      </c>
      <c r="AU38" s="76">
        <f t="shared" si="309"/>
        <v>8.432474552560687E-2</v>
      </c>
      <c r="AV38" s="252"/>
      <c r="AW38" s="71">
        <f t="shared" si="246"/>
        <v>-175941</v>
      </c>
      <c r="AX38" s="71">
        <f t="shared" si="226"/>
        <v>-172025</v>
      </c>
      <c r="AY38" s="76">
        <f t="shared" si="310"/>
        <v>2.2764133120185992E-2</v>
      </c>
      <c r="AZ38" s="71">
        <f t="shared" si="248"/>
        <v>-160822</v>
      </c>
      <c r="BA38" s="71">
        <f t="shared" si="227"/>
        <v>-168751</v>
      </c>
      <c r="BB38" s="76">
        <f t="shared" si="311"/>
        <v>-4.6986388228810516E-2</v>
      </c>
      <c r="BC38" s="71">
        <f t="shared" si="250"/>
        <v>-160413</v>
      </c>
      <c r="BD38" s="71">
        <f t="shared" si="228"/>
        <v>-171199</v>
      </c>
      <c r="BE38" s="76">
        <f t="shared" si="312"/>
        <v>-6.3002704455049408E-2</v>
      </c>
      <c r="BF38" s="71">
        <f t="shared" si="252"/>
        <v>-185136</v>
      </c>
      <c r="BG38" s="71">
        <f t="shared" si="229"/>
        <v>-194931</v>
      </c>
      <c r="BH38" s="76">
        <f t="shared" si="313"/>
        <v>-5.0248549486741512E-2</v>
      </c>
      <c r="BI38" s="71">
        <f t="shared" si="254"/>
        <v>-336763</v>
      </c>
      <c r="BJ38" s="71">
        <f t="shared" si="230"/>
        <v>-340776</v>
      </c>
      <c r="BK38" s="76">
        <f t="shared" si="314"/>
        <v>-1.1776064042068657E-2</v>
      </c>
      <c r="BL38" s="71">
        <f t="shared" si="256"/>
        <v>-497176</v>
      </c>
      <c r="BM38" s="71">
        <f t="shared" si="231"/>
        <v>-511975</v>
      </c>
      <c r="BN38" s="76">
        <f t="shared" si="315"/>
        <v>-2.8905708286537379E-2</v>
      </c>
      <c r="BO38" s="71">
        <f t="shared" si="258"/>
        <v>-682312</v>
      </c>
      <c r="BP38" s="71">
        <f t="shared" si="232"/>
        <v>-706906</v>
      </c>
      <c r="BQ38" s="76">
        <f t="shared" si="316"/>
        <v>-3.4791047183076684E-2</v>
      </c>
      <c r="BR38" s="253"/>
      <c r="BS38" s="75">
        <f t="shared" si="260"/>
        <v>-172941</v>
      </c>
      <c r="BT38" s="71">
        <f>+BT36+BT37</f>
        <v>-175941</v>
      </c>
      <c r="BU38" s="76">
        <f t="shared" si="317"/>
        <v>-1.7051170562859097E-2</v>
      </c>
      <c r="BV38" s="75">
        <f t="shared" si="262"/>
        <v>-162286</v>
      </c>
      <c r="BW38" s="71">
        <f>+BW36+BW37</f>
        <v>-160822</v>
      </c>
      <c r="BX38" s="76">
        <f t="shared" si="318"/>
        <v>9.1032321448558662E-3</v>
      </c>
      <c r="BY38" s="75">
        <f t="shared" si="264"/>
        <v>-162054</v>
      </c>
      <c r="BZ38" s="71">
        <f>+BZ36+BZ37</f>
        <v>-160413</v>
      </c>
      <c r="CA38" s="76">
        <f t="shared" si="319"/>
        <v>1.022984421462092E-2</v>
      </c>
      <c r="CB38" s="75">
        <f t="shared" si="266"/>
        <v>-185128</v>
      </c>
      <c r="CC38" s="71">
        <f>+CC36+CC37</f>
        <v>-185136</v>
      </c>
      <c r="CD38" s="76">
        <f t="shared" si="320"/>
        <v>-4.3211476968285645E-5</v>
      </c>
      <c r="CE38" s="75">
        <f t="shared" si="268"/>
        <v>-335227</v>
      </c>
      <c r="CF38" s="71">
        <f>+CF36+CF37</f>
        <v>-336763</v>
      </c>
      <c r="CG38" s="76">
        <f t="shared" si="321"/>
        <v>-4.5610711390503544E-3</v>
      </c>
      <c r="CH38" s="75">
        <f t="shared" si="270"/>
        <v>-497281</v>
      </c>
      <c r="CI38" s="71">
        <f>+CI36+CI37</f>
        <v>-497176</v>
      </c>
      <c r="CJ38" s="76">
        <f t="shared" si="322"/>
        <v>2.111928170305255E-4</v>
      </c>
      <c r="CK38" s="75">
        <f t="shared" si="272"/>
        <v>-682409</v>
      </c>
      <c r="CL38" s="71">
        <f>+CL36+CL37</f>
        <v>-682312</v>
      </c>
      <c r="CM38" s="76">
        <f t="shared" si="323"/>
        <v>1.4216370223585351E-4</v>
      </c>
      <c r="CN38" s="253"/>
      <c r="CO38" s="75">
        <f>+CO36+CO37</f>
        <v>-170743</v>
      </c>
      <c r="CP38" s="71">
        <f>+CP36+CP37</f>
        <v>-172941</v>
      </c>
      <c r="CQ38" s="76">
        <f t="shared" si="324"/>
        <v>-1.270953677843889E-2</v>
      </c>
      <c r="CR38" s="75">
        <f>+CR36+CR37</f>
        <v>-164565</v>
      </c>
      <c r="CS38" s="71">
        <f>+CS36+CS37</f>
        <v>-162286</v>
      </c>
      <c r="CT38" s="76">
        <f>IFERROR(IF((ABS((CR38/CS38)-1))&lt;1000%,(CR38/CS38)-1,"N/A"),"")</f>
        <v>1.4043109079033389E-2</v>
      </c>
      <c r="CU38" s="75">
        <f>+CU36+CU37</f>
        <v>-163623</v>
      </c>
      <c r="CV38" s="71">
        <f>+CV36+CV37</f>
        <v>-162054</v>
      </c>
      <c r="CW38" s="76">
        <f>IF(AND(CU38&lt;0,CV38&lt;0),((CU38-CV38)/CV38),((CU38-CV38)/ABS(CV38)))</f>
        <v>9.6819578658965538E-3</v>
      </c>
      <c r="CX38" s="75">
        <f>+CX36+CX37</f>
        <v>-189389</v>
      </c>
      <c r="CY38" s="71">
        <f>+CY36+CY37</f>
        <v>-185128</v>
      </c>
      <c r="CZ38" s="76">
        <f>IF(AND(CX38&lt;0,CY38&lt;0),((CX38-CY38)/CY38),((CX38-CY38)/ABS(CY38)))</f>
        <v>2.3016507497515232E-2</v>
      </c>
      <c r="DA38" s="75">
        <f>+DA36+DA37</f>
        <v>-335308</v>
      </c>
      <c r="DB38" s="71">
        <f>+DB36+DB37</f>
        <v>-335227</v>
      </c>
      <c r="DC38" s="76">
        <f>IFERROR(IF((ABS((DA38/DB38)-1))&lt;1000%,(DA38/DB38)-1,"N/A"),"")</f>
        <v>2.416273152221482E-4</v>
      </c>
      <c r="DD38" s="75">
        <f>+DD36+DD37</f>
        <v>-498931</v>
      </c>
      <c r="DE38" s="71">
        <f>+DE36+DE37</f>
        <v>-497281</v>
      </c>
      <c r="DF38" s="76">
        <f>IF(AND(DD38&lt;0,DE38&lt;0),((DD38-DE38)/DE38),((DD38-DE38)/ABS(DE38)))</f>
        <v>3.3180435206653781E-3</v>
      </c>
      <c r="DG38" s="75">
        <f>+DG36+DG37</f>
        <v>-688320</v>
      </c>
      <c r="DH38" s="71">
        <f>+DH36+DH37</f>
        <v>-682409</v>
      </c>
      <c r="DI38" s="76">
        <f>IF(AND(DG38&lt;0,DH38&lt;0),((DG38-DH38)/DH38),((DG38-DH38)/ABS(DH38)))</f>
        <v>8.6619607889110491E-3</v>
      </c>
      <c r="DJ38" s="104"/>
      <c r="DK38" s="75">
        <f>+DK36+DK37</f>
        <v>-165877</v>
      </c>
      <c r="DL38" s="71">
        <f>+DL36+DL37</f>
        <v>-170743</v>
      </c>
      <c r="DM38" s="76">
        <f>IF(AND(DK38&lt;0,DL38&lt;0),((DK38-DL38)/DL38),((DK38-DL38)/ABS(DL38)))</f>
        <v>-2.8498972139414207E-2</v>
      </c>
      <c r="DN38" s="75">
        <f>+DN36+DN37</f>
        <v>-168089</v>
      </c>
      <c r="DO38" s="71">
        <f>+DO36+DO37</f>
        <v>-164565</v>
      </c>
      <c r="DP38" s="76">
        <f>IF(AND(DN38&lt;0,DO38&lt;0),((DN38-DO38)/DO38),((DN38-DO38)/ABS(DO38)))</f>
        <v>2.1414030930027649E-2</v>
      </c>
      <c r="DQ38" s="75">
        <f>+DQ36+DQ37</f>
        <v>-173944</v>
      </c>
      <c r="DR38" s="71">
        <f>+DR36+DR37</f>
        <v>-163623</v>
      </c>
      <c r="DS38" s="76">
        <f>IF(AND(DQ38&lt;0,DR38&lt;0),((DQ38-DR38)/DR38),((DQ38-DR38)/ABS(DR38)))</f>
        <v>6.3077929141991035E-2</v>
      </c>
      <c r="DT38" s="75">
        <f>+DT36+DT37</f>
        <v>-196725</v>
      </c>
      <c r="DU38" s="71">
        <f>+DU36+DU37</f>
        <v>-189389</v>
      </c>
      <c r="DV38" s="76">
        <f>IF(AND(DT38&lt;0,DU38&lt;0),((DT38-DU38)/DU38),((DT38-DU38)/ABS(DU38)))</f>
        <v>3.8735090211152706E-2</v>
      </c>
      <c r="DW38" s="75">
        <f>+DW36+DW37</f>
        <v>-333966</v>
      </c>
      <c r="DX38" s="71">
        <f>+DX36+DX37</f>
        <v>-335308</v>
      </c>
      <c r="DY38" s="76">
        <f>IF(AND(DW38&lt;0,DX38&lt;0),((DW38-DX38)/DX38),((DW38-DX38)/ABS(DX38)))</f>
        <v>-4.0022904314838898E-3</v>
      </c>
      <c r="DZ38" s="75">
        <f>+DZ36+DZ37</f>
        <v>-507910</v>
      </c>
      <c r="EA38" s="71">
        <f>+EA36+EA37</f>
        <v>-498931</v>
      </c>
      <c r="EB38" s="76">
        <f>IF(AND(DZ38&lt;0,EA38&lt;0),((DZ38-EA38)/EA38),((DZ38-EA38)/ABS(EA38)))</f>
        <v>1.7996476466685774E-2</v>
      </c>
      <c r="EC38" s="75">
        <f>+EC36+EC37</f>
        <v>-704635</v>
      </c>
      <c r="ED38" s="71">
        <f>+ED36+ED37</f>
        <v>-688320</v>
      </c>
      <c r="EE38" s="76">
        <f>IF(AND(EC38&lt;0,ED38&lt;0),((EC38-ED38)/ED38),((EC38-ED38)/ABS(ED38)))</f>
        <v>2.370263830776383E-2</v>
      </c>
      <c r="EG38" s="75">
        <f>+EG36+EG37</f>
        <v>-195282</v>
      </c>
      <c r="EH38" s="71">
        <f>+EH36+EH37</f>
        <v>-165877</v>
      </c>
      <c r="EI38" s="76">
        <f>IF(AND(EG38&lt;0,EH38&lt;0),((EG38-EH38)/EH38),((EG38-EH38)/ABS(EH38)))</f>
        <v>0.17726990480898497</v>
      </c>
      <c r="EJ38" s="75">
        <f>+EJ36+EJ37</f>
        <v>-208098</v>
      </c>
      <c r="EK38" s="71">
        <f>+EK36+EK37</f>
        <v>-168089</v>
      </c>
      <c r="EL38" s="76">
        <f>IF(AND(EJ38&lt;0,EK38&lt;0),((EJ38-EK38)/EK38),((EJ38-EK38)/ABS(EK38)))</f>
        <v>0.23802271415738091</v>
      </c>
      <c r="EM38" s="75">
        <f>+EM36+EM37</f>
        <v>403380</v>
      </c>
      <c r="EN38" s="71">
        <f>+EN36+EN37</f>
        <v>-173944</v>
      </c>
      <c r="EO38" s="76">
        <f>IF(AND(EM38&lt;0,EN38&lt;0),((EM38-EN38)/EN38),((EM38-EN38)/ABS(EN38)))</f>
        <v>3.3190222140459</v>
      </c>
      <c r="EP38" s="75">
        <f>+EP36+EP37</f>
        <v>0</v>
      </c>
      <c r="EQ38" s="71">
        <f>+EQ36+EQ37</f>
        <v>-196725</v>
      </c>
      <c r="ER38" s="76">
        <f>IF(AND(EP38&lt;0,EQ38&lt;0),((EP38-EQ38)/EQ38),((EP38-EQ38)/ABS(EQ38)))</f>
        <v>1</v>
      </c>
      <c r="ES38" s="75">
        <f>+ES36+ES37</f>
        <v>-403380</v>
      </c>
      <c r="ET38" s="71">
        <f>+ET36+ET37</f>
        <v>-333966</v>
      </c>
      <c r="EU38" s="76">
        <f>IF(AND(ES38&lt;0,ET38&lt;0),((ES38-ET38)/ET38),((ES38-ET38)/ABS(ET38)))</f>
        <v>0.20784750543468497</v>
      </c>
      <c r="EV38" s="75">
        <f>+EV36+EV37</f>
        <v>0</v>
      </c>
      <c r="EW38" s="71">
        <f>+EW36+EW37</f>
        <v>-507910</v>
      </c>
      <c r="EX38" s="76">
        <f>IF(AND(EV38&lt;0,EW38&lt;0),((EV38-EW38)/EW38),((EV38-EW38)/ABS(EW38)))</f>
        <v>1</v>
      </c>
      <c r="EY38" s="75">
        <f>+EY36+EY37</f>
        <v>0</v>
      </c>
      <c r="EZ38" s="71">
        <f>+EZ36+EZ37</f>
        <v>-704635</v>
      </c>
      <c r="FA38" s="76">
        <f>IF(AND(EY38&lt;0,EZ38&lt;0),((EY38-EZ38)/EZ38),((EY38-EZ38)/ABS(EZ38)))</f>
        <v>1</v>
      </c>
    </row>
    <row r="39" spans="1:157" s="66" customFormat="1">
      <c r="A39" s="58" t="s">
        <v>9</v>
      </c>
      <c r="B39" s="58"/>
      <c r="C39" s="59" t="s">
        <v>607</v>
      </c>
      <c r="D39" s="60" t="s">
        <v>606</v>
      </c>
      <c r="E39" s="246">
        <f>IFERROR(-E38/E$31,"")</f>
        <v>0.21162141270142418</v>
      </c>
      <c r="F39" s="246">
        <f>IFERROR(-F38/F$31,"")</f>
        <v>0.27295436601334155</v>
      </c>
      <c r="G39" s="247" t="str">
        <f>IF((ABS((E39-F39)*10000))&lt;100,(E39-F39)*10000,"N/A")</f>
        <v>N/A</v>
      </c>
      <c r="H39" s="246">
        <f>IFERROR(-H38/H$31,"")</f>
        <v>0.28457214100363887</v>
      </c>
      <c r="I39" s="246">
        <f>IFERROR(-I38/I$31,"")</f>
        <v>0.27738658353042356</v>
      </c>
      <c r="J39" s="247">
        <f>IF((ABS((H39-I39)*10000))&lt;100,(H39-I39)*10000,"N/A")</f>
        <v>71.855574732153087</v>
      </c>
      <c r="K39" s="246">
        <f>IFERROR(-K38/K$31,"")</f>
        <v>0.30206126393060195</v>
      </c>
      <c r="L39" s="246">
        <f>IFERROR(-L38/L$31,"")</f>
        <v>0.29967433038158448</v>
      </c>
      <c r="M39" s="247">
        <f>IF((ABS((K39-L39)*10000))&lt;100,(K39-L39)*10000,"N/A")</f>
        <v>23.86933549017478</v>
      </c>
      <c r="N39" s="246">
        <f>IFERROR(-N38/N$31,"")</f>
        <v>0.27831515380260424</v>
      </c>
      <c r="O39" s="246">
        <f>IFERROR(-O38/O$31,"")</f>
        <v>0.28775111209099047</v>
      </c>
      <c r="P39" s="247">
        <f>IF((ABS((N39-O39)*10000))&lt;100,(N39-O39)*10000,"N/A")</f>
        <v>-94.359582883862259</v>
      </c>
      <c r="Q39" s="246">
        <f>IFERROR(-Q38/Q$31,"")</f>
        <v>0.25248707014037647</v>
      </c>
      <c r="R39" s="246">
        <f>IFERROR(-R38/R$31,"")</f>
        <v>0.27497134364859915</v>
      </c>
      <c r="S39" s="247" t="str">
        <f>IF((ABS((Q39-R39)*10000))&lt;100,(Q39-R39)*10000,"N/A")</f>
        <v>N/A</v>
      </c>
      <c r="T39" s="246">
        <f>IFERROR(-T38/T$31,"")</f>
        <v>0.26871783142112993</v>
      </c>
      <c r="U39" s="246">
        <f>IFERROR(-U38/U$31,"")</f>
        <v>0.28401896073048494</v>
      </c>
      <c r="V39" s="247" t="str">
        <f>IF((ABS((T39-U39)*10000))&lt;100,(T39-U39)*10000,"N/A")</f>
        <v>N/A</v>
      </c>
      <c r="W39" s="246">
        <f>IFERROR(-W38/W$31,"")</f>
        <v>0.2713639165726992</v>
      </c>
      <c r="X39" s="246">
        <f>IFERROR(-X38/X$31,"")</f>
        <v>0.28515633307289379</v>
      </c>
      <c r="Y39" s="247" t="str">
        <f>IF((ABS((W39-X39)*10000))&lt;100,(W39-X39)*10000,"N/A")</f>
        <v>N/A</v>
      </c>
      <c r="Z39" s="249"/>
      <c r="AA39" s="246">
        <f>IFERROR(-AA38/AA$31,"")</f>
        <v>0.25541907138964903</v>
      </c>
      <c r="AB39" s="246">
        <f t="shared" si="339"/>
        <v>0.21162141270142418</v>
      </c>
      <c r="AC39" s="247" t="str">
        <f>IF((ABS((AA39-AB39)*10000))&lt;100,(AA39-AB39)*10000,"N/A")</f>
        <v>N/A</v>
      </c>
      <c r="AD39" s="246">
        <f>IFERROR(-AD38/AD$31,"")</f>
        <v>0.27659518669859579</v>
      </c>
      <c r="AE39" s="246">
        <f t="shared" si="220"/>
        <v>0.28457214100363887</v>
      </c>
      <c r="AF39" s="247">
        <f>IF((ABS((AD39-AE39)*10000))&lt;100,(AD39-AE39)*10000,"N/A")</f>
        <v>-79.769543050430826</v>
      </c>
      <c r="AG39" s="246">
        <f>IFERROR(-AG38/AG$31,"")</f>
        <v>0.27796648146283964</v>
      </c>
      <c r="AH39" s="246">
        <f t="shared" si="221"/>
        <v>0.30206126393060195</v>
      </c>
      <c r="AI39" s="247" t="str">
        <f>IF((ABS((AG39-AH39)*10000))&lt;100,(AG39-AH39)*10000,"N/A")</f>
        <v>N/A</v>
      </c>
      <c r="AJ39" s="246">
        <f>IFERROR(-AJ38/AJ$31,"")</f>
        <v>0.27321196559394179</v>
      </c>
      <c r="AK39" s="246">
        <f t="shared" si="222"/>
        <v>0.27831515380260424</v>
      </c>
      <c r="AL39" s="247">
        <f>IF((ABS((AJ39-AK39)*10000))&lt;100,(AJ39-AK39)*10000,"N/A")</f>
        <v>-51.03188208662457</v>
      </c>
      <c r="AM39" s="246">
        <f>IFERROR(-AM38/AM$31,"")</f>
        <v>0.26548416097824717</v>
      </c>
      <c r="AN39" s="246">
        <f t="shared" si="223"/>
        <v>0.25248707014037647</v>
      </c>
      <c r="AO39" s="247" t="str">
        <f>IF((ABS((AM39-AN39)*10000))&lt;100,(AM39-AN39)*10000,"N/A")</f>
        <v>N/A</v>
      </c>
      <c r="AP39" s="246">
        <f>IFERROR(-AP38/AP$31,"")</f>
        <v>0.26953145564622272</v>
      </c>
      <c r="AQ39" s="246">
        <f t="shared" si="224"/>
        <v>0.26871783142112993</v>
      </c>
      <c r="AR39" s="247">
        <f>IF((ABS((AP39-AQ39)*10000))&lt;100,(AP39-AQ39)*10000,"N/A")</f>
        <v>8.1362422509279053</v>
      </c>
      <c r="AS39" s="246">
        <f>IFERROR(-AS38/AS$31,"")</f>
        <v>0.27053642604858286</v>
      </c>
      <c r="AT39" s="246">
        <f t="shared" si="225"/>
        <v>0.2713639165726992</v>
      </c>
      <c r="AU39" s="62">
        <f>IF((ABS((AS39-AT39)*10000))&lt;100,(AS39-AT39)*10000,"N/A")</f>
        <v>-8.2749052411634771</v>
      </c>
      <c r="AV39" s="249"/>
      <c r="AW39" s="246">
        <f t="shared" si="246"/>
        <v>0.24605343387613768</v>
      </c>
      <c r="AX39" s="246">
        <f t="shared" si="226"/>
        <v>0.25541907138964903</v>
      </c>
      <c r="AY39" s="62">
        <f>IF((ABS((AW39-AX39)*10000))&lt;100,(AW39-AX39)*10000,"N/A")</f>
        <v>-93.656375135113549</v>
      </c>
      <c r="AZ39" s="246">
        <f t="shared" si="248"/>
        <v>0.27384258589188443</v>
      </c>
      <c r="BA39" s="246">
        <f t="shared" si="227"/>
        <v>0.27659518669859579</v>
      </c>
      <c r="BB39" s="62">
        <f>IF((ABS((AZ39-BA39)*10000))&lt;100,(AZ39-BA39)*10000,"N/A")</f>
        <v>-27.526008067113583</v>
      </c>
      <c r="BC39" s="246">
        <f t="shared" si="250"/>
        <v>0.27718729534470216</v>
      </c>
      <c r="BD39" s="246">
        <f t="shared" si="228"/>
        <v>0.27796648146283964</v>
      </c>
      <c r="BE39" s="62">
        <f>IF((ABS((BC39-BD39)*10000))&lt;100,(BC39-BD39)*10000,"N/A")</f>
        <v>-7.7918611813748706</v>
      </c>
      <c r="BF39" s="246">
        <f t="shared" si="252"/>
        <v>0.26821197809521052</v>
      </c>
      <c r="BG39" s="246">
        <f t="shared" si="229"/>
        <v>0.27321196559394179</v>
      </c>
      <c r="BH39" s="62">
        <f>IF((ABS((BF39-BG39)*10000))&lt;100,(BF39-BG39)*10000,"N/A")</f>
        <v>-49.999874987312623</v>
      </c>
      <c r="BI39" s="246">
        <f t="shared" si="254"/>
        <v>0.25858479910253229</v>
      </c>
      <c r="BJ39" s="246">
        <f t="shared" si="230"/>
        <v>0.26548416097824717</v>
      </c>
      <c r="BK39" s="62">
        <f>IF((ABS((BI39-BJ39)*10000))&lt;100,(BI39-BJ39)*10000,"N/A")</f>
        <v>-68.993618757148823</v>
      </c>
      <c r="BL39" s="246">
        <f t="shared" si="256"/>
        <v>0.26430798150818052</v>
      </c>
      <c r="BM39" s="246">
        <f t="shared" si="231"/>
        <v>0.26953145564622272</v>
      </c>
      <c r="BN39" s="62">
        <f>IF((ABS((BL39-BM39)*10000))&lt;100,(BL39-BM39)*10000,"N/A")</f>
        <v>-52.234741380421944</v>
      </c>
      <c r="BO39" s="246">
        <f t="shared" si="258"/>
        <v>0.26535599780345254</v>
      </c>
      <c r="BP39" s="246">
        <f t="shared" si="232"/>
        <v>0.27053642604858286</v>
      </c>
      <c r="BQ39" s="62">
        <f>IF((ABS((BO39-BP39)*10000))&lt;100,(BO39-BP39)*10000,"N/A")</f>
        <v>-51.804282451303195</v>
      </c>
      <c r="BR39" s="250"/>
      <c r="BS39" s="248">
        <f t="shared" si="260"/>
        <v>0.25668194420532064</v>
      </c>
      <c r="BT39" s="246">
        <f>IFERROR(-BT38/BT$31,"")</f>
        <v>0.24605343387613768</v>
      </c>
      <c r="BU39" s="62" t="str">
        <f>IF((ABS((BS39-BT39)*10000))&lt;100,(BS39-BT39)*10000,"N/A")</f>
        <v>N/A</v>
      </c>
      <c r="BV39" s="248">
        <f t="shared" si="262"/>
        <v>0.2729110330817559</v>
      </c>
      <c r="BW39" s="246">
        <f>IFERROR(-BW38/BW$31,"")</f>
        <v>0.27384258589188443</v>
      </c>
      <c r="BX39" s="62">
        <f>IF((ABS((BV39-BW39)*10000))&lt;100,(BV39-BW39)*10000,"N/A")</f>
        <v>-9.3155281012852207</v>
      </c>
      <c r="BY39" s="248">
        <f t="shared" si="264"/>
        <v>0.26791453398404952</v>
      </c>
      <c r="BZ39" s="246">
        <f>IFERROR(-BZ38/BZ$31,"")</f>
        <v>0.27718729534470216</v>
      </c>
      <c r="CA39" s="62">
        <f>IF((ABS((BY39-BZ39)*10000))&lt;100,(BY39-BZ39)*10000,"N/A")</f>
        <v>-92.727613606526376</v>
      </c>
      <c r="CB39" s="248">
        <f t="shared" si="266"/>
        <v>0.26188748321896055</v>
      </c>
      <c r="CC39" s="246">
        <f>IFERROR(-CC38/CC$31,"")</f>
        <v>0.26821197809521052</v>
      </c>
      <c r="CD39" s="62">
        <f>IF((ABS((CB39-CC39)*10000))&lt;100,(CB39-CC39)*10000,"N/A")</f>
        <v>-63.244948762499753</v>
      </c>
      <c r="CE39" s="248">
        <f t="shared" si="268"/>
        <v>0.26429039958877454</v>
      </c>
      <c r="CF39" s="246">
        <f>IFERROR(-CF38/CF$31,"")</f>
        <v>0.25858479910253229</v>
      </c>
      <c r="CG39" s="62">
        <f>IF((ABS((CE39-CF39)*10000))&lt;100,(CE39-CF39)*10000,"N/A")</f>
        <v>57.056004862422462</v>
      </c>
      <c r="CH39" s="248">
        <f t="shared" si="270"/>
        <v>0.26546061552061734</v>
      </c>
      <c r="CI39" s="246">
        <f>IFERROR(-CI38/CI$31,"")</f>
        <v>0.26430798150818052</v>
      </c>
      <c r="CJ39" s="62">
        <f>IF((ABS((CH39-CI39)*10000))&lt;100,(CH39-CI39)*10000,"N/A")</f>
        <v>11.526340124368151</v>
      </c>
      <c r="CK39" s="248">
        <f t="shared" si="272"/>
        <v>0.26448167275475498</v>
      </c>
      <c r="CL39" s="246">
        <f>IFERROR(-CL38/CL$31,"")</f>
        <v>0.26535599780345254</v>
      </c>
      <c r="CM39" s="62">
        <f>IF((ABS((CK39-CL39)*10000))&lt;100,(CK39-CL39)*10000,"N/A")</f>
        <v>-8.7432504869755512</v>
      </c>
      <c r="CN39" s="250"/>
      <c r="CO39" s="248">
        <f>IFERROR(-CO38/CO$31,"")</f>
        <v>0.24038660537671497</v>
      </c>
      <c r="CP39" s="246">
        <f>IFERROR(-CP38/CP$31,"")</f>
        <v>0.25668194420532064</v>
      </c>
      <c r="CQ39" s="62">
        <f>IF((ABS((CO39-CP39)*10000))&lt;1000,(CO39-CP39)*10000,"N/A")</f>
        <v>-162.95338828605676</v>
      </c>
      <c r="CR39" s="248">
        <f>IFERROR(-CR38/CR$31,"")</f>
        <v>0.25406576237483131</v>
      </c>
      <c r="CS39" s="246">
        <f>IFERROR(-CS38/CS$31,"")</f>
        <v>0.2729110330817559</v>
      </c>
      <c r="CT39" s="62">
        <f>IF((ABS((CR39-CS39)*10000))&lt;1000,(CR39-CS39)*10000,"N/A")</f>
        <v>-188.452707069246</v>
      </c>
      <c r="CU39" s="248">
        <f>IFERROR(-CU38/CU$31,"")</f>
        <v>0.26034760111316368</v>
      </c>
      <c r="CV39" s="246">
        <f>IFERROR(-CV38/CV$31,"")</f>
        <v>0.26791453398404952</v>
      </c>
      <c r="CW39" s="62">
        <f>(CU39-CV39)*10000</f>
        <v>-75.669328708858345</v>
      </c>
      <c r="CX39" s="248">
        <f>IFERROR(-CX38/CX$31,"")</f>
        <v>0.2720437938380082</v>
      </c>
      <c r="CY39" s="246">
        <f>IFERROR(-CY38/CY$31,"")</f>
        <v>0.26188748321896055</v>
      </c>
      <c r="CZ39" s="62">
        <f>(CX39-CY39)*10000</f>
        <v>101.56310619047647</v>
      </c>
      <c r="DA39" s="248">
        <f>IFERROR(-DA38/DA$31,"")</f>
        <v>0.24691110749471101</v>
      </c>
      <c r="DB39" s="246">
        <f>IFERROR(-DB38/DB$31,"")</f>
        <v>0.26429039958877454</v>
      </c>
      <c r="DC39" s="62">
        <f>IF((ABS((DA39-DB39)*10000))&lt;1000,(DA39-DB39)*10000,"N/A")</f>
        <v>-173.79292094063524</v>
      </c>
      <c r="DD39" s="248">
        <f>IFERROR(-DD38/DD$31,"")</f>
        <v>0.2511620999854014</v>
      </c>
      <c r="DE39" s="246">
        <f>IFERROR(-DE38/DE$31,"")</f>
        <v>0.26546061552061734</v>
      </c>
      <c r="DF39" s="62">
        <f>(DD39-DE39)*10000</f>
        <v>-142.98515535215938</v>
      </c>
      <c r="DG39" s="248">
        <f>IFERROR(-DG38/DG$31,"")</f>
        <v>0.25658105888146138</v>
      </c>
      <c r="DH39" s="246">
        <f>IFERROR(-DH38/DH$31,"")</f>
        <v>0.26448167275475498</v>
      </c>
      <c r="DI39" s="62">
        <f>(DG39-DH39)*10000</f>
        <v>-79.006138732936051</v>
      </c>
      <c r="DJ39" s="104"/>
      <c r="DK39" s="248">
        <f>IFERROR(-DK38/DK$31,"")</f>
        <v>0.26296874058714048</v>
      </c>
      <c r="DL39" s="246">
        <f>IFERROR(-DL38/DL$31,"")</f>
        <v>0.24038660537671497</v>
      </c>
      <c r="DM39" s="247">
        <f>(DK39-DL39)*10000</f>
        <v>225.82135210425514</v>
      </c>
      <c r="DN39" s="248">
        <f>IFERROR(-DN38/DN$31,"")</f>
        <v>0.26571975086155109</v>
      </c>
      <c r="DO39" s="246">
        <f>IFERROR(-DO38/DO$31,"")</f>
        <v>0.25406576237483131</v>
      </c>
      <c r="DP39" s="247">
        <f>(DN39-DO39)*10000</f>
        <v>116.5398848671978</v>
      </c>
      <c r="DQ39" s="248">
        <f>IFERROR(-DQ38/DQ$31,"")</f>
        <v>0.26597999308841025</v>
      </c>
      <c r="DR39" s="246">
        <f>IFERROR(-DR38/DR$31,"")</f>
        <v>0.26034760111316368</v>
      </c>
      <c r="DS39" s="247">
        <f>(DQ39-DR39)*10000</f>
        <v>56.323919752465642</v>
      </c>
      <c r="DT39" s="248">
        <f>IFERROR(-DT38/DT$31,"")</f>
        <v>0.2605446240197708</v>
      </c>
      <c r="DU39" s="246">
        <f>IFERROR(-DU38/DU$31,"")</f>
        <v>0.2720437938380082</v>
      </c>
      <c r="DV39" s="247">
        <f>(DT39-DU39)*10000</f>
        <v>-114.99169818237398</v>
      </c>
      <c r="DW39" s="248">
        <f>IFERROR(-DW38/DW$31,"")</f>
        <v>0.26434619896372075</v>
      </c>
      <c r="DX39" s="246">
        <f>IFERROR(-DX38/DX$31,"")</f>
        <v>0.24691110749471101</v>
      </c>
      <c r="DY39" s="247">
        <f>(DW39-DX39)*10000</f>
        <v>174.35091469009734</v>
      </c>
      <c r="DZ39" s="248">
        <f>IFERROR(-DZ38/DZ$31,"")</f>
        <v>0.26490346000187759</v>
      </c>
      <c r="EA39" s="246">
        <f>IFERROR(-EA38/EA$31,"")</f>
        <v>0.2511620999854014</v>
      </c>
      <c r="EB39" s="247">
        <f>(DZ39-EA39)*10000</f>
        <v>137.4136001647619</v>
      </c>
      <c r="EC39" s="248">
        <f>IFERROR(-EC38/EC$31,"")</f>
        <v>0.26367192250540994</v>
      </c>
      <c r="ED39" s="246">
        <f>IFERROR(-ED38/ED$31,"")</f>
        <v>0.25658105888146138</v>
      </c>
      <c r="EE39" s="247">
        <f>(EC39-ED39)*10000</f>
        <v>70.908636239485617</v>
      </c>
      <c r="EG39" s="248">
        <f>IFERROR(-EG38/EG$31,"")</f>
        <v>0.25426780917609898</v>
      </c>
      <c r="EH39" s="246">
        <f>IFERROR(-EH38/EH$31,"")</f>
        <v>0.26296874058714048</v>
      </c>
      <c r="EI39" s="247">
        <f>(EG39-EH39)*10000</f>
        <v>-87.009314110415019</v>
      </c>
      <c r="EJ39" s="248">
        <f>IFERROR(-EJ38/EJ$31,"")</f>
        <v>0.26720030199959166</v>
      </c>
      <c r="EK39" s="246">
        <f>IFERROR(-EK38/EK$31,"")</f>
        <v>0.26571975086155109</v>
      </c>
      <c r="EL39" s="247">
        <f>(EJ39-EK39)*10000</f>
        <v>14.805511380405756</v>
      </c>
      <c r="EM39" s="248">
        <f>IFERROR(-EM38/EM$31,"")</f>
        <v>0.26077916973208365</v>
      </c>
      <c r="EN39" s="246">
        <f>IFERROR(-EN38/EN$31,"")</f>
        <v>0.26597999308841025</v>
      </c>
      <c r="EO39" s="247">
        <f>(EM39-EN39)*10000</f>
        <v>-52.008233563266003</v>
      </c>
      <c r="EP39" s="248" t="str">
        <f>IFERROR(-EP38/EP$31,"")</f>
        <v/>
      </c>
      <c r="EQ39" s="246">
        <f>IFERROR(-EQ38/EQ$31,"")</f>
        <v>0.2605446240197708</v>
      </c>
      <c r="ER39" s="247" t="e">
        <f>(EP39-EQ39)*10000</f>
        <v>#VALUE!</v>
      </c>
      <c r="ES39" s="248">
        <f>IFERROR(-ES38/ES$31,"")</f>
        <v>0.26077916973208365</v>
      </c>
      <c r="ET39" s="246">
        <f>IFERROR(-ET38/ET$31,"")</f>
        <v>0.26434619896372075</v>
      </c>
      <c r="EU39" s="247">
        <f>(ES39-ET39)*10000</f>
        <v>-35.670292316370976</v>
      </c>
      <c r="EV39" s="248" t="str">
        <f>IFERROR(-EV38/EV$31,"")</f>
        <v/>
      </c>
      <c r="EW39" s="246">
        <f>IFERROR(-EW38/EW$31,"")</f>
        <v>0.26490346000187759</v>
      </c>
      <c r="EX39" s="247" t="e">
        <f>(EV39-EW39)*10000</f>
        <v>#VALUE!</v>
      </c>
      <c r="EY39" s="248" t="str">
        <f>IFERROR(-EY38/EY$31,"")</f>
        <v/>
      </c>
      <c r="EZ39" s="246">
        <f>IFERROR(-EZ38/EZ$31,"")</f>
        <v>0.26367192250540994</v>
      </c>
      <c r="FA39" s="247" t="e">
        <f>(EY39-EZ39)*10000</f>
        <v>#VALUE!</v>
      </c>
    </row>
    <row r="40" spans="1:157">
      <c r="A40" s="50" t="s">
        <v>12</v>
      </c>
      <c r="B40" s="50"/>
      <c r="C40" s="407" t="s">
        <v>12</v>
      </c>
      <c r="D40" s="398" t="s">
        <v>13</v>
      </c>
      <c r="E40" s="431">
        <v>72191</v>
      </c>
      <c r="F40" s="431">
        <f>+F34+F38</f>
        <v>39538</v>
      </c>
      <c r="G40" s="406">
        <f>IFERROR(IF((ABS((E40/F40)-1))&lt;100%,(E40/F40)-1,"N/A"),"")</f>
        <v>0.82586372603571245</v>
      </c>
      <c r="H40" s="431">
        <f>+H34+H38</f>
        <v>34826</v>
      </c>
      <c r="I40" s="431">
        <f>+I34+I38</f>
        <v>29929</v>
      </c>
      <c r="J40" s="406">
        <f>IFERROR(IF((ABS((H40/I40)-1))&lt;100%,(H40/I40)-1,"N/A"),"")</f>
        <v>0.16362056867920738</v>
      </c>
      <c r="K40" s="431">
        <v>27316</v>
      </c>
      <c r="L40" s="431">
        <f>+L34+L38</f>
        <v>21911</v>
      </c>
      <c r="M40" s="406">
        <f>IFERROR(IF((ABS((K40/L40)-1))&lt;100%,(K40/L40)-1,"N/A"),"")</f>
        <v>0.2466797498973119</v>
      </c>
      <c r="N40" s="431">
        <v>46293</v>
      </c>
      <c r="O40" s="431">
        <v>39128</v>
      </c>
      <c r="P40" s="406">
        <f>IFERROR(IF((ABS((N40/O40)-1))&lt;100%,(N40/O40)-1,"N/A"),"")</f>
        <v>0.18311694949907986</v>
      </c>
      <c r="Q40" s="431">
        <f>+Q34+Q38</f>
        <v>107017</v>
      </c>
      <c r="R40" s="431">
        <v>69467</v>
      </c>
      <c r="S40" s="406">
        <f>IFERROR(IF((ABS((Q40/R40)-1))&lt;100%,(Q40/R40)-1,"N/A"),"")</f>
        <v>0.54054443116875639</v>
      </c>
      <c r="T40" s="431">
        <f>+T34+T38</f>
        <v>134333</v>
      </c>
      <c r="U40" s="431">
        <v>91379</v>
      </c>
      <c r="V40" s="406">
        <f>IFERROR(IF((ABS((T40/U40)-1))&lt;100%,(T40/U40)-1,"N/A"),"")</f>
        <v>0.47006423795401564</v>
      </c>
      <c r="W40" s="431">
        <f>+W34+W38</f>
        <v>180626</v>
      </c>
      <c r="X40" s="431">
        <v>130508</v>
      </c>
      <c r="Y40" s="406">
        <f>IFERROR(IF((ABS((W40/X40)-1))&lt;100%,(W40/X40)-1,"N/A"),"")</f>
        <v>0.38402243540625869</v>
      </c>
      <c r="Z40" s="432"/>
      <c r="AA40" s="431">
        <f>+AA34+AA38</f>
        <v>60789</v>
      </c>
      <c r="AB40" s="431">
        <f t="shared" si="339"/>
        <v>72191</v>
      </c>
      <c r="AC40" s="406">
        <f>IFERROR(IF((ABS((AA40/AB40)-1))&lt;100%,(AA40/AB40)-1,"N/A"),"")</f>
        <v>-0.1579421257497472</v>
      </c>
      <c r="AD40" s="431">
        <f>+AD34+AD38</f>
        <v>33214</v>
      </c>
      <c r="AE40" s="431">
        <f t="shared" si="220"/>
        <v>34826</v>
      </c>
      <c r="AF40" s="406">
        <f>IFERROR(IF((ABS((AD40/AE40)-1))&lt;100%,(AD40/AE40)-1,"N/A"),"")</f>
        <v>-4.6287256647332464E-2</v>
      </c>
      <c r="AG40" s="431">
        <f>+AG34+AG38</f>
        <v>33350</v>
      </c>
      <c r="AH40" s="431">
        <f t="shared" si="221"/>
        <v>27316</v>
      </c>
      <c r="AI40" s="406">
        <f>IFERROR(IF((ABS((AG40/AH40)-1))&lt;100%,(AG40/AH40)-1,"N/A"),"")</f>
        <v>0.2208961780641383</v>
      </c>
      <c r="AJ40" s="431">
        <f>+AJ34+AJ38</f>
        <v>52817</v>
      </c>
      <c r="AK40" s="431">
        <f t="shared" si="222"/>
        <v>46293</v>
      </c>
      <c r="AL40" s="406">
        <f>IFERROR(IF((ABS((AJ40/AK40)-1))&lt;100%,(AJ40/AK40)-1,"N/A"),"")</f>
        <v>0.14092843410450828</v>
      </c>
      <c r="AM40" s="431">
        <f>+AM34+AM38</f>
        <v>94003</v>
      </c>
      <c r="AN40" s="431">
        <f t="shared" si="223"/>
        <v>107017</v>
      </c>
      <c r="AO40" s="406">
        <f>IFERROR(IF((ABS((AM40/AN40)-1))&lt;100%,(AM40/AN40)-1,"N/A"),"")</f>
        <v>-0.12160684751020867</v>
      </c>
      <c r="AP40" s="431">
        <f>+AP34+AP38</f>
        <v>127353</v>
      </c>
      <c r="AQ40" s="431">
        <f t="shared" si="224"/>
        <v>134333</v>
      </c>
      <c r="AR40" s="406">
        <f>IFERROR(IF((ABS((AP40/AQ40)-1))&lt;100%,(AP40/AQ40)-1,"N/A"),"")</f>
        <v>-5.1960426700810691E-2</v>
      </c>
      <c r="AS40" s="431">
        <f>+AS34+AS38</f>
        <v>180170</v>
      </c>
      <c r="AT40" s="431">
        <f t="shared" si="225"/>
        <v>180626</v>
      </c>
      <c r="AU40" s="406">
        <f>IFERROR(IF((ABS((AS40/AT40)-1))&lt;100%,(AS40/AT40)-1,"N/A"),"")</f>
        <v>-2.5245534972816452E-3</v>
      </c>
      <c r="AV40" s="432"/>
      <c r="AW40" s="431">
        <f t="shared" si="246"/>
        <v>72837</v>
      </c>
      <c r="AX40" s="431">
        <f t="shared" si="226"/>
        <v>60789</v>
      </c>
      <c r="AY40" s="406">
        <f>IFERROR(IF((ABS((AW40/AX40)-1))&lt;100%,(AW40/AX40)-1,"N/A"),"")</f>
        <v>0.19819375215910773</v>
      </c>
      <c r="AZ40" s="431">
        <f t="shared" si="248"/>
        <v>37155</v>
      </c>
      <c r="BA40" s="431">
        <f t="shared" si="227"/>
        <v>33214</v>
      </c>
      <c r="BB40" s="406">
        <f>IFERROR(IF((ABS((AZ40/BA40)-1))&lt;100%,(AZ40/BA40)-1,"N/A"),"")</f>
        <v>0.11865478412717523</v>
      </c>
      <c r="BC40" s="431">
        <f t="shared" si="250"/>
        <v>31055</v>
      </c>
      <c r="BD40" s="431">
        <f t="shared" si="228"/>
        <v>33350</v>
      </c>
      <c r="BE40" s="406">
        <f>IFERROR(IF((ABS((BC40/BD40)-1))&lt;100%,(BC40/BD40)-1,"N/A"),"")</f>
        <v>-6.8815592203898102E-2</v>
      </c>
      <c r="BF40" s="431">
        <f t="shared" si="252"/>
        <v>45258</v>
      </c>
      <c r="BG40" s="431">
        <f t="shared" si="229"/>
        <v>52817</v>
      </c>
      <c r="BH40" s="406">
        <f>IFERROR(IF((ABS((BF40/BG40)-1))&lt;100%,(BF40/BG40)-1,"N/A"),"")</f>
        <v>-0.14311679951530754</v>
      </c>
      <c r="BI40" s="431">
        <f t="shared" si="254"/>
        <v>109992</v>
      </c>
      <c r="BJ40" s="431">
        <f t="shared" si="230"/>
        <v>94003</v>
      </c>
      <c r="BK40" s="406">
        <f>IFERROR(IF((ABS((BI40/BJ40)-1))&lt;100%,(BI40/BJ40)-1,"N/A"),"")</f>
        <v>0.17009031626650217</v>
      </c>
      <c r="BL40" s="431">
        <f t="shared" si="256"/>
        <v>141047</v>
      </c>
      <c r="BM40" s="431">
        <f t="shared" si="231"/>
        <v>127353</v>
      </c>
      <c r="BN40" s="406">
        <f>IFERROR(IF((ABS((BL40/BM40)-1))&lt;100%,(BL40/BM40)-1,"N/A"),"")</f>
        <v>0.10752789490628412</v>
      </c>
      <c r="BO40" s="431">
        <f t="shared" si="258"/>
        <v>186305</v>
      </c>
      <c r="BP40" s="431">
        <f t="shared" si="232"/>
        <v>180170</v>
      </c>
      <c r="BQ40" s="406">
        <f>IFERROR(IF((ABS((BO40/BP40)-1))&lt;100%,(BO40/BP40)-1,"N/A"),"")</f>
        <v>3.4051173891324948E-2</v>
      </c>
      <c r="BR40" s="433"/>
      <c r="BS40" s="404">
        <f t="shared" si="260"/>
        <v>60187</v>
      </c>
      <c r="BT40" s="431">
        <v>72837</v>
      </c>
      <c r="BU40" s="406">
        <f>IFERROR(IF((ABS((BS40/BT40)-1))&lt;100%,(BS40/BT40)-1,"N/A"),"")</f>
        <v>-0.1736754671389541</v>
      </c>
      <c r="BV40" s="404">
        <f t="shared" si="262"/>
        <v>40464</v>
      </c>
      <c r="BW40" s="431">
        <v>37155</v>
      </c>
      <c r="BX40" s="406">
        <f>IFERROR(IF((ABS((BV40/BW40)-1))&lt;100%,(BV40/BW40)-1,"N/A"),"")</f>
        <v>8.9059345983043992E-2</v>
      </c>
      <c r="BY40" s="404">
        <f t="shared" si="264"/>
        <v>37902</v>
      </c>
      <c r="BZ40" s="431">
        <v>31055</v>
      </c>
      <c r="CA40" s="406">
        <f>IFERROR(IF((ABS((BY40/BZ40)-1))&lt;100%,(BY40/BZ40)-1,"N/A"),"")</f>
        <v>0.2204797939140235</v>
      </c>
      <c r="CB40" s="404">
        <f t="shared" si="266"/>
        <v>48898</v>
      </c>
      <c r="CC40" s="431">
        <v>45258</v>
      </c>
      <c r="CD40" s="406">
        <f>IFERROR(IF((ABS((CB40/CC40)-1))&lt;100%,(CB40/CC40)-1,"N/A"),"")</f>
        <v>8.0427769676079341E-2</v>
      </c>
      <c r="CE40" s="404">
        <f t="shared" si="268"/>
        <v>100651</v>
      </c>
      <c r="CF40" s="431">
        <v>109992</v>
      </c>
      <c r="CG40" s="406">
        <f>IFERROR(IF((ABS((CE40/CF40)-1))&lt;100%,(CE40/CF40)-1,"N/A"),"")</f>
        <v>-8.4924358135137101E-2</v>
      </c>
      <c r="CH40" s="404">
        <f t="shared" si="270"/>
        <v>138553</v>
      </c>
      <c r="CI40" s="431">
        <v>141047</v>
      </c>
      <c r="CJ40" s="406">
        <f>IFERROR(IF((ABS((CH40/CI40)-1))&lt;100%,(CH40/CI40)-1,"N/A"),"")</f>
        <v>-1.7682049245996034E-2</v>
      </c>
      <c r="CK40" s="404">
        <f t="shared" si="272"/>
        <v>187451</v>
      </c>
      <c r="CL40" s="431">
        <v>186305</v>
      </c>
      <c r="CM40" s="406">
        <f>IFERROR(IF((ABS((CK40/CL40)-1))&lt;100%,(CK40/CL40)-1,"N/A"),"")</f>
        <v>6.151203671399097E-3</v>
      </c>
      <c r="CN40" s="433"/>
      <c r="CO40" s="404">
        <v>67186</v>
      </c>
      <c r="CP40" s="431">
        <v>60187</v>
      </c>
      <c r="CQ40" s="406">
        <f>IFERROR(IF((ABS((CO40/CP40)-1))&lt;100%,(CO40/CP40)-1,"N/A"),"")</f>
        <v>0.11628757040556925</v>
      </c>
      <c r="CR40" s="404">
        <v>53202</v>
      </c>
      <c r="CS40" s="431">
        <v>40464</v>
      </c>
      <c r="CT40" s="406">
        <f>IFERROR(IF((ABS((CR40/CS40)-1))&lt;1000%,(CR40/CS40)-1,"N/A"),"")</f>
        <v>0.31479833926453149</v>
      </c>
      <c r="CU40" s="404">
        <v>45184</v>
      </c>
      <c r="CV40" s="431">
        <v>37902</v>
      </c>
      <c r="CW40" s="406">
        <f>IF(AND(CU40&lt;0,CV40&lt;0),((CU40-CV40)/CV40),((CU40-CV40)/ABS(CV40)))</f>
        <v>0.19212706453485304</v>
      </c>
      <c r="CX40" s="404">
        <v>59671</v>
      </c>
      <c r="CY40" s="431">
        <v>48898</v>
      </c>
      <c r="CZ40" s="406">
        <f>IF(AND(CX40&lt;0,CY40&lt;0),((CX40-CY40)/CY40),((CX40-CY40)/ABS(CY40)))</f>
        <v>0.22031575933576014</v>
      </c>
      <c r="DA40" s="404">
        <v>120388</v>
      </c>
      <c r="DB40" s="431">
        <v>100651</v>
      </c>
      <c r="DC40" s="406">
        <f>IFERROR(IF((ABS((DA40/DB40)-1))&lt;1000%,(DA40/DB40)-1,"N/A"),"")</f>
        <v>0.19609343175924732</v>
      </c>
      <c r="DD40" s="404">
        <v>165572</v>
      </c>
      <c r="DE40" s="431">
        <v>138553</v>
      </c>
      <c r="DF40" s="406">
        <f>IF(AND(DD40&lt;0,DE40&lt;0),((DD40-DE40)/DE40),((DD40-DE40)/ABS(DE40)))</f>
        <v>0.19500840833471667</v>
      </c>
      <c r="DG40" s="404">
        <v>225243</v>
      </c>
      <c r="DH40" s="431">
        <v>187451</v>
      </c>
      <c r="DI40" s="406">
        <f>IF(AND(DG40&lt;0,DH40&lt;0),((DG40-DH40)/DH40),((DG40-DH40)/ABS(DH40)))</f>
        <v>0.20161002075208989</v>
      </c>
      <c r="DJ40" s="104"/>
      <c r="DK40" s="404">
        <v>52553</v>
      </c>
      <c r="DL40" s="431">
        <v>67186</v>
      </c>
      <c r="DM40" s="406">
        <f t="shared" si="289"/>
        <v>-0.21779835084690263</v>
      </c>
      <c r="DN40" s="404">
        <v>46627</v>
      </c>
      <c r="DO40" s="431">
        <v>53202</v>
      </c>
      <c r="DP40" s="406">
        <f t="shared" si="290"/>
        <v>-0.12358557948949288</v>
      </c>
      <c r="DQ40" s="404">
        <v>51865</v>
      </c>
      <c r="DR40" s="431">
        <v>45184</v>
      </c>
      <c r="DS40" s="406">
        <f t="shared" si="291"/>
        <v>0.14786207507082152</v>
      </c>
      <c r="DT40" s="404">
        <v>65460</v>
      </c>
      <c r="DU40" s="431">
        <v>59671</v>
      </c>
      <c r="DV40" s="406">
        <f t="shared" si="292"/>
        <v>9.7015300564763457E-2</v>
      </c>
      <c r="DW40" s="404">
        <v>99180</v>
      </c>
      <c r="DX40" s="431">
        <v>120388</v>
      </c>
      <c r="DY40" s="406">
        <f t="shared" si="293"/>
        <v>-0.17616373724955975</v>
      </c>
      <c r="DZ40" s="404">
        <v>151045</v>
      </c>
      <c r="EA40" s="431">
        <v>165572</v>
      </c>
      <c r="EB40" s="406">
        <f t="shared" si="294"/>
        <v>-8.7738264924020967E-2</v>
      </c>
      <c r="EC40" s="404">
        <v>216505</v>
      </c>
      <c r="ED40" s="431">
        <v>225243</v>
      </c>
      <c r="EE40" s="406">
        <f t="shared" si="295"/>
        <v>-3.8793658404478716E-2</v>
      </c>
      <c r="EG40" s="404">
        <v>70588</v>
      </c>
      <c r="EH40" s="431">
        <v>52553</v>
      </c>
      <c r="EI40" s="406">
        <f t="shared" ref="EI40" si="340">(EG40-EH40)/ABS(EH40)</f>
        <v>0.34317736380415959</v>
      </c>
      <c r="EJ40" s="404">
        <v>57652</v>
      </c>
      <c r="EK40" s="431">
        <v>46627</v>
      </c>
      <c r="EL40" s="406">
        <f t="shared" ref="EL40" si="341">(EJ40-EK40)/ABS(EK40)</f>
        <v>0.23645098333583547</v>
      </c>
      <c r="EM40" s="404">
        <v>-128240</v>
      </c>
      <c r="EN40" s="431">
        <v>51865</v>
      </c>
      <c r="EO40" s="406">
        <f t="shared" ref="EO40" si="342">(EM40-EN40)/ABS(EN40)</f>
        <v>-3.4725730261255183</v>
      </c>
      <c r="EP40" s="404">
        <v>0</v>
      </c>
      <c r="EQ40" s="431">
        <v>65460</v>
      </c>
      <c r="ER40" s="406">
        <f t="shared" ref="ER40" si="343">(EP40-EQ40)/ABS(EQ40)</f>
        <v>-1</v>
      </c>
      <c r="ES40" s="404">
        <v>128240</v>
      </c>
      <c r="ET40" s="431">
        <v>99180</v>
      </c>
      <c r="EU40" s="406">
        <f t="shared" ref="EU40" si="344">(ES40-ET40)/ABS(ET40)</f>
        <v>0.29300262149626943</v>
      </c>
      <c r="EV40" s="404">
        <v>0</v>
      </c>
      <c r="EW40" s="431">
        <v>151045</v>
      </c>
      <c r="EX40" s="406">
        <f t="shared" ref="EX40" si="345">(EV40-EW40)/ABS(EW40)</f>
        <v>-1</v>
      </c>
      <c r="EY40" s="404">
        <v>0</v>
      </c>
      <c r="EZ40" s="431">
        <v>216505</v>
      </c>
      <c r="FA40" s="406">
        <f t="shared" ref="FA40" si="346">(EY40-EZ40)/ABS(EZ40)</f>
        <v>-1</v>
      </c>
    </row>
    <row r="41" spans="1:157" s="66" customFormat="1">
      <c r="A41" s="267" t="s">
        <v>14</v>
      </c>
      <c r="B41" s="267"/>
      <c r="C41" s="268" t="s">
        <v>14</v>
      </c>
      <c r="D41" s="245" t="s">
        <v>253</v>
      </c>
      <c r="E41" s="246">
        <f>IFERROR(E40/E$31,"")</f>
        <v>0.11319266633321365</v>
      </c>
      <c r="F41" s="246">
        <f>IFERROR(F40/F$31,"")</f>
        <v>7.4149367710574038E-2</v>
      </c>
      <c r="G41" s="247" t="str">
        <f>IF((ABS((E41-F41)*10000))&lt;100,(E41-F41)*10000,"N/A")</f>
        <v>N/A</v>
      </c>
      <c r="H41" s="246">
        <f>IFERROR(H40/H$31,"")</f>
        <v>6.5390869387249292E-2</v>
      </c>
      <c r="I41" s="246">
        <f>IFERROR(I40/I$31,"")</f>
        <v>6.7030835662581528E-2</v>
      </c>
      <c r="J41" s="247">
        <f>IF((ABS((H41-I41)*10000))&lt;100,(H41-I41)*10000,"N/A")</f>
        <v>-16.399662753322357</v>
      </c>
      <c r="K41" s="246">
        <f>IFERROR(K40/K$31,"")</f>
        <v>4.7948126993377208E-2</v>
      </c>
      <c r="L41" s="246">
        <f>IFERROR(L40/L$31,"")</f>
        <v>3.8697109593831353E-2</v>
      </c>
      <c r="M41" s="247">
        <f>IF((ABS((K41-L41)*10000))&lt;100,(K41-L41)*10000,"N/A")</f>
        <v>92.510173995458544</v>
      </c>
      <c r="N41" s="246">
        <f>IFERROR(N40/N$31,"")</f>
        <v>6.9889413096810724E-2</v>
      </c>
      <c r="O41" s="246">
        <f>IFERROR(O40/O$31,"")</f>
        <v>6.3431335676397735E-2</v>
      </c>
      <c r="P41" s="247">
        <f>IF((ABS((N41-O41)*10000))&lt;100,(N41-O41)*10000,"N/A")</f>
        <v>64.580774204129881</v>
      </c>
      <c r="Q41" s="246">
        <f>IFERROR(Q40/Q$31,"")</f>
        <v>9.143993308001945E-2</v>
      </c>
      <c r="R41" s="246">
        <f>IFERROR(R40/R$31,"")</f>
        <v>7.0905459047700709E-2</v>
      </c>
      <c r="S41" s="247" t="str">
        <f>IF((ABS((Q41-R41)*10000))&lt;100,(Q41-R41)*10000,"N/A")</f>
        <v>N/A</v>
      </c>
      <c r="T41" s="246">
        <f>IFERROR(T40/T$31,"")</f>
        <v>7.7200566419854122E-2</v>
      </c>
      <c r="U41" s="246">
        <f>IFERROR(U40/U$31,"")</f>
        <v>5.9109326930291889E-2</v>
      </c>
      <c r="V41" s="247" t="str">
        <f>IF((ABS((T41-U41)*10000))&lt;100,(T41-U41)*10000,"N/A")</f>
        <v>N/A</v>
      </c>
      <c r="W41" s="246">
        <f>IFERROR(W40/W$31,"")</f>
        <v>7.5184802701601341E-2</v>
      </c>
      <c r="X41" s="246">
        <f>IFERROR(X40/X$31,"")</f>
        <v>6.033629063203591E-2</v>
      </c>
      <c r="Y41" s="247" t="str">
        <f>IF((ABS((W41-X41)*10000))&lt;100,(W41-X41)*10000,"N/A")</f>
        <v>N/A</v>
      </c>
      <c r="Z41" s="249"/>
      <c r="AA41" s="246">
        <f>IFERROR(AA40/AA$31,"")</f>
        <v>9.0258217879409242E-2</v>
      </c>
      <c r="AB41" s="246">
        <f t="shared" si="339"/>
        <v>0.11319266633321365</v>
      </c>
      <c r="AC41" s="247" t="str">
        <f>IF((ABS((AA41-AB41)*10000))&lt;100,(AA41-AB41)*10000,"N/A")</f>
        <v>N/A</v>
      </c>
      <c r="AD41" s="246">
        <f>IFERROR(AD40/AD$31,"")</f>
        <v>5.4440166464241165E-2</v>
      </c>
      <c r="AE41" s="246">
        <f t="shared" si="220"/>
        <v>6.5390869387249292E-2</v>
      </c>
      <c r="AF41" s="247" t="str">
        <f>IF((ABS((AD41-AE41)*10000))&lt;100,(AD41-AE41)*10000,"N/A")</f>
        <v>N/A</v>
      </c>
      <c r="AG41" s="246">
        <f>IFERROR(AG40/AG$31,"")</f>
        <v>5.414857655001315E-2</v>
      </c>
      <c r="AH41" s="246">
        <f t="shared" si="221"/>
        <v>4.7948126993377208E-2</v>
      </c>
      <c r="AI41" s="247">
        <f>IF((ABS((AG41-AH41)*10000))&lt;100,(AG41-AH41)*10000,"N/A")</f>
        <v>62.004495566359424</v>
      </c>
      <c r="AJ41" s="246">
        <f>IFERROR(AJ40/AJ$31,"")</f>
        <v>7.4027406552960917E-2</v>
      </c>
      <c r="AK41" s="246">
        <f t="shared" si="222"/>
        <v>6.9889413096810724E-2</v>
      </c>
      <c r="AL41" s="247">
        <f>IF((ABS((AJ41-AK41)*10000))&lt;100,(AJ41-AK41)*10000,"N/A")</f>
        <v>41.379934561501933</v>
      </c>
      <c r="AM41" s="246">
        <f>IFERROR(AM40/AM$31,"")</f>
        <v>7.3233759374011567E-2</v>
      </c>
      <c r="AN41" s="246">
        <f t="shared" si="223"/>
        <v>9.143993308001945E-2</v>
      </c>
      <c r="AO41" s="247" t="str">
        <f>IF((ABS((AM41-AN41)*10000))&lt;100,(AM41-AN41)*10000,"N/A")</f>
        <v>N/A</v>
      </c>
      <c r="AP41" s="246">
        <f>IFERROR(AP40/AP$31,"")</f>
        <v>6.704553829955251E-2</v>
      </c>
      <c r="AQ41" s="246">
        <f t="shared" si="224"/>
        <v>7.7200566419854122E-2</v>
      </c>
      <c r="AR41" s="247" t="str">
        <f>IF((ABS((AP41-AQ41)*10000))&lt;100,(AP41-AQ41)*10000,"N/A")</f>
        <v>N/A</v>
      </c>
      <c r="AS41" s="246">
        <f>IFERROR(AS40/AS$31,"")</f>
        <v>6.8951951010704643E-2</v>
      </c>
      <c r="AT41" s="246">
        <f t="shared" si="225"/>
        <v>7.5184802701601341E-2</v>
      </c>
      <c r="AU41" s="247">
        <f>IF((ABS((AS41-AT41)*10000))&lt;100,(AS41-AT41)*10000,"N/A")</f>
        <v>-62.328516908966982</v>
      </c>
      <c r="AV41" s="249"/>
      <c r="AW41" s="246">
        <f t="shared" si="246"/>
        <v>0.10186252188652015</v>
      </c>
      <c r="AX41" s="246">
        <f t="shared" si="226"/>
        <v>9.0258217879409242E-2</v>
      </c>
      <c r="AY41" s="247" t="str">
        <f>IF((ABS((AW41-AX41)*10000))&lt;100,(AW41-AX41)*10000,"N/A")</f>
        <v>N/A</v>
      </c>
      <c r="AZ41" s="246">
        <f t="shared" si="248"/>
        <v>6.3266352108622984E-2</v>
      </c>
      <c r="BA41" s="246">
        <f t="shared" si="227"/>
        <v>5.4440166464241165E-2</v>
      </c>
      <c r="BB41" s="247">
        <f>IF((ABS((AZ41-BA41)*10000))&lt;100,(AZ41-BA41)*10000,"N/A")</f>
        <v>88.261856443818189</v>
      </c>
      <c r="BC41" s="246">
        <f t="shared" si="250"/>
        <v>5.3661807066320844E-2</v>
      </c>
      <c r="BD41" s="246">
        <f t="shared" si="228"/>
        <v>5.414857655001315E-2</v>
      </c>
      <c r="BE41" s="247">
        <f>IF((ABS((BC41-BD41)*10000))&lt;100,(BC41-BD41)*10000,"N/A")</f>
        <v>-4.8676948369230644</v>
      </c>
      <c r="BF41" s="246">
        <f t="shared" si="252"/>
        <v>6.5566598093472025E-2</v>
      </c>
      <c r="BG41" s="246">
        <f t="shared" si="229"/>
        <v>7.4027406552960917E-2</v>
      </c>
      <c r="BH41" s="247">
        <f>IF((ABS((BF41-BG41)*10000))&lt;100,(BF41-BG41)*10000,"N/A")</f>
        <v>-84.608084594888922</v>
      </c>
      <c r="BI41" s="246">
        <f t="shared" si="254"/>
        <v>8.4457791452403425E-2</v>
      </c>
      <c r="BJ41" s="246">
        <f t="shared" si="230"/>
        <v>7.3233759374011567E-2</v>
      </c>
      <c r="BK41" s="247" t="str">
        <f>IF((ABS((BI41-BJ41)*10000))&lt;100,(BI41-BJ41)*10000,"N/A")</f>
        <v>N/A</v>
      </c>
      <c r="BL41" s="246">
        <f t="shared" si="256"/>
        <v>7.498320085399203E-2</v>
      </c>
      <c r="BM41" s="246">
        <f t="shared" si="231"/>
        <v>6.704553829955251E-2</v>
      </c>
      <c r="BN41" s="247">
        <f>IF((ABS((BL41-BM41)*10000))&lt;100,(BL41-BM41)*10000,"N/A")</f>
        <v>79.376625544395196</v>
      </c>
      <c r="BO41" s="246">
        <f t="shared" si="258"/>
        <v>7.2455341794915279E-2</v>
      </c>
      <c r="BP41" s="246">
        <f t="shared" si="232"/>
        <v>6.8951951010704643E-2</v>
      </c>
      <c r="BQ41" s="247">
        <f>IF((ABS((BO41-BP41)*10000))&lt;100,(BO41-BP41)*10000,"N/A")</f>
        <v>35.033907842106359</v>
      </c>
      <c r="BR41" s="250"/>
      <c r="BS41" s="248">
        <f t="shared" si="260"/>
        <v>8.9330558837323895E-2</v>
      </c>
      <c r="BT41" s="246">
        <f>IFERROR(BT40/BT$31,"")</f>
        <v>0.10186252188652015</v>
      </c>
      <c r="BU41" s="247" t="str">
        <f>IF((ABS((BS41-BT41)*10000))&lt;100,(BS41-BT41)*10000,"N/A")</f>
        <v>N/A</v>
      </c>
      <c r="BV41" s="248">
        <f t="shared" si="262"/>
        <v>6.8046979053154141E-2</v>
      </c>
      <c r="BW41" s="246">
        <f>IFERROR(BW40/BW$31,"")</f>
        <v>6.3266352108622984E-2</v>
      </c>
      <c r="BX41" s="247">
        <f>IF((ABS((BV41-BW41)*10000))&lt;100,(BV41-BW41)*10000,"N/A")</f>
        <v>47.806269445311578</v>
      </c>
      <c r="BY41" s="248">
        <f t="shared" si="264"/>
        <v>6.2661191128040319E-2</v>
      </c>
      <c r="BZ41" s="246">
        <f>IFERROR(BZ40/BZ$31,"")</f>
        <v>5.3661807066320844E-2</v>
      </c>
      <c r="CA41" s="247">
        <f>IF((ABS((BY41-BZ41)*10000))&lt;100,(BY41-BZ41)*10000,"N/A")</f>
        <v>89.993840617194763</v>
      </c>
      <c r="CB41" s="248">
        <f t="shared" si="266"/>
        <v>6.9172540914614389E-2</v>
      </c>
      <c r="CC41" s="246">
        <f>IFERROR(CC40/CC$31,"")</f>
        <v>6.5566598093472025E-2</v>
      </c>
      <c r="CD41" s="247">
        <f>IF((ABS((CB41-CC41)*10000))&lt;100,(CB41-CC41)*10000,"N/A")</f>
        <v>36.059428211423636</v>
      </c>
      <c r="CE41" s="248">
        <f t="shared" si="268"/>
        <v>7.9352477601773566E-2</v>
      </c>
      <c r="CF41" s="246">
        <f>IFERROR(CF40/CF$31,"")</f>
        <v>8.4457791452403425E-2</v>
      </c>
      <c r="CG41" s="247">
        <f>IF((ABS((CE41-CF41)*10000))&lt;100,(CE41-CF41)*10000,"N/A")</f>
        <v>-51.053138506298588</v>
      </c>
      <c r="CH41" s="248">
        <f t="shared" si="270"/>
        <v>7.3962939791039864E-2</v>
      </c>
      <c r="CI41" s="246">
        <f>IFERROR(CI40/CI$31,"")</f>
        <v>7.498320085399203E-2</v>
      </c>
      <c r="CJ41" s="247">
        <f>IF((ABS((CH41-CI41)*10000))&lt;100,(CH41-CI41)*10000,"N/A")</f>
        <v>-10.202610629521658</v>
      </c>
      <c r="CK41" s="248">
        <f t="shared" si="272"/>
        <v>7.2650498512697781E-2</v>
      </c>
      <c r="CL41" s="246">
        <f>IFERROR(CL40/CL$31,"")</f>
        <v>7.2455341794915279E-2</v>
      </c>
      <c r="CM41" s="247">
        <f>IF((ABS((CK41-CL41)*10000))&lt;100,(CK41-CL41)*10000,"N/A")</f>
        <v>1.9515671778250199</v>
      </c>
      <c r="CN41" s="250"/>
      <c r="CO41" s="248">
        <f>IFERROR(CO40/CO$31,"")</f>
        <v>9.459019970856769E-2</v>
      </c>
      <c r="CP41" s="246">
        <f>IFERROR(CP40/CP$31,"")</f>
        <v>8.9330558837323895E-2</v>
      </c>
      <c r="CQ41" s="247">
        <f>IF((ABS((CO41-CP41)*10000))&lt;1000,(CO41-CP41)*10000,"N/A")</f>
        <v>52.596408712437956</v>
      </c>
      <c r="CR41" s="248">
        <f>IFERROR(CR40/CR$31,"")</f>
        <v>8.2136582443811113E-2</v>
      </c>
      <c r="CS41" s="246">
        <f>IFERROR(CS40/CS$31,"")</f>
        <v>6.8046979053154141E-2</v>
      </c>
      <c r="CT41" s="247">
        <f>IF((ABS((CR41-CS41)*10000))&lt;1000,(CR41-CS41)*10000,"N/A")</f>
        <v>140.8960339065697</v>
      </c>
      <c r="CU41" s="248">
        <f>IFERROR(CU40/CU$31,"")</f>
        <v>7.1894208080142699E-2</v>
      </c>
      <c r="CV41" s="246">
        <f>IFERROR(CV40/CV$31,"")</f>
        <v>6.2661191128040319E-2</v>
      </c>
      <c r="CW41" s="247">
        <f>(CU41-CV41)*10000</f>
        <v>92.330169521023791</v>
      </c>
      <c r="CX41" s="248">
        <f>IFERROR(CX40/CX$31,"")</f>
        <v>8.5713136571330895E-2</v>
      </c>
      <c r="CY41" s="246">
        <f>IFERROR(CY40/CY$31,"")</f>
        <v>6.9172540914614389E-2</v>
      </c>
      <c r="CZ41" s="247">
        <f>(CX41-CY41)*10000</f>
        <v>165.40595656716505</v>
      </c>
      <c r="DA41" s="248">
        <f>IFERROR(DA40/DA$31,"")</f>
        <v>8.865023921013894E-2</v>
      </c>
      <c r="DB41" s="246">
        <f>IFERROR(DB40/DB$31,"")</f>
        <v>7.9352477601773566E-2</v>
      </c>
      <c r="DC41" s="247">
        <f>IF((ABS((DA41-DB41)*10000))&lt;1000,(DA41-DB41)*10000,"N/A")</f>
        <v>92.977616083653743</v>
      </c>
      <c r="DD41" s="248">
        <f>IFERROR(DD40/DD$31,"")</f>
        <v>8.3349022647987159E-2</v>
      </c>
      <c r="DE41" s="246">
        <f>IFERROR(DE40/DE$31,"")</f>
        <v>7.3962939791039864E-2</v>
      </c>
      <c r="DF41" s="247">
        <f>(DD41-DE41)*10000</f>
        <v>93.860828569472943</v>
      </c>
      <c r="DG41" s="248">
        <f>IFERROR(DG40/DG$31,"")</f>
        <v>8.3962528250867335E-2</v>
      </c>
      <c r="DH41" s="246">
        <f>IFERROR(DH40/DH$31,"")</f>
        <v>7.2650498512697781E-2</v>
      </c>
      <c r="DI41" s="247">
        <f>(DG41-DH41)*10000</f>
        <v>113.12029738169555</v>
      </c>
      <c r="DJ41" s="104"/>
      <c r="DK41" s="248">
        <f>IFERROR(DK40/DK$31,"")</f>
        <v>8.3313516786992739E-2</v>
      </c>
      <c r="DL41" s="246">
        <f>IFERROR(DL40/DL$31,"")</f>
        <v>9.459019970856769E-2</v>
      </c>
      <c r="DM41" s="247">
        <f>(DK41-DL41)*10000</f>
        <v>-112.76682921574951</v>
      </c>
      <c r="DN41" s="248">
        <f>IFERROR(DN40/DN$31,"")</f>
        <v>7.3709254165481047E-2</v>
      </c>
      <c r="DO41" s="246">
        <f>IFERROR(DO40/DO$31,"")</f>
        <v>8.2136582443811113E-2</v>
      </c>
      <c r="DP41" s="247">
        <f>(DN41-DO41)*10000</f>
        <v>-84.273282783300658</v>
      </c>
      <c r="DQ41" s="248">
        <f>IFERROR(DQ40/DQ$31,"")</f>
        <v>7.9307434240504973E-2</v>
      </c>
      <c r="DR41" s="246">
        <f>IFERROR(DR40/DR$31,"")</f>
        <v>7.1894208080142699E-2</v>
      </c>
      <c r="DS41" s="247">
        <f>(DQ41-DR41)*10000</f>
        <v>74.132261603622737</v>
      </c>
      <c r="DT41" s="248">
        <f>IFERROR(DT40/DT$31,"")</f>
        <v>8.6695900817558499E-2</v>
      </c>
      <c r="DU41" s="246">
        <f>IFERROR(DU40/DU$31,"")</f>
        <v>8.5713136571330895E-2</v>
      </c>
      <c r="DV41" s="247">
        <f>(DT41-DU41)*10000</f>
        <v>9.8276424622760477</v>
      </c>
      <c r="DW41" s="248">
        <f>IFERROR(DW40/DW$31,"")</f>
        <v>7.8504566372690099E-2</v>
      </c>
      <c r="DX41" s="246">
        <f>IFERROR(DX40/DX$31,"")</f>
        <v>8.865023921013894E-2</v>
      </c>
      <c r="DY41" s="247">
        <f>(DW41-DX41)*10000</f>
        <v>-101.45672837448841</v>
      </c>
      <c r="DZ41" s="248">
        <f>IFERROR(DZ40/DZ$31,"")</f>
        <v>7.8778411757956329E-2</v>
      </c>
      <c r="EA41" s="246">
        <f>IFERROR(EA40/EA$31,"")</f>
        <v>8.3349022647987159E-2</v>
      </c>
      <c r="EB41" s="247">
        <f>(DZ41-EA41)*10000</f>
        <v>-45.706108900308294</v>
      </c>
      <c r="EC41" s="248">
        <f>IFERROR(EC40/EC$31,"")</f>
        <v>8.1015404545663749E-2</v>
      </c>
      <c r="ED41" s="246">
        <f>IFERROR(ED40/ED$31,"")</f>
        <v>8.3962528250867335E-2</v>
      </c>
      <c r="EE41" s="247">
        <f>(EC41-ED41)*10000</f>
        <v>-29.47123705203586</v>
      </c>
      <c r="EG41" s="248">
        <f>IFERROR(EG40/EG$31,"")</f>
        <v>9.1909423879940153E-2</v>
      </c>
      <c r="EH41" s="246">
        <f>IFERROR(EH40/EH$31,"")</f>
        <v>8.3313516786992739E-2</v>
      </c>
      <c r="EI41" s="247">
        <f>(EG41-EH41)*10000</f>
        <v>85.959070929474137</v>
      </c>
      <c r="EJ41" s="248">
        <f>IFERROR(EJ40/EJ$31,"")</f>
        <v>7.4025852294978614E-2</v>
      </c>
      <c r="EK41" s="246">
        <f>IFERROR(EK40/EK$31,"")</f>
        <v>7.3709254165481047E-2</v>
      </c>
      <c r="EL41" s="247">
        <f>(EJ41-EK41)*10000</f>
        <v>3.1659812949756674</v>
      </c>
      <c r="EM41" s="248">
        <f>IFERROR(EM40/EM$31,"")</f>
        <v>8.2905252433046764E-2</v>
      </c>
      <c r="EN41" s="246">
        <f>IFERROR(EN40/EN$31,"")</f>
        <v>7.9307434240504973E-2</v>
      </c>
      <c r="EO41" s="247">
        <f>(EM41-EN41)*10000</f>
        <v>35.978181925417907</v>
      </c>
      <c r="EP41" s="248" t="str">
        <f>IFERROR(EP40/EP$31,"")</f>
        <v/>
      </c>
      <c r="EQ41" s="246">
        <f>IFERROR(EQ40/EQ$31,"")</f>
        <v>8.6695900817558499E-2</v>
      </c>
      <c r="ER41" s="247" t="e">
        <f>(EP41-EQ41)*10000</f>
        <v>#VALUE!</v>
      </c>
      <c r="ES41" s="248">
        <f>IFERROR(ES40/ES$31,"")</f>
        <v>8.2905252433046764E-2</v>
      </c>
      <c r="ET41" s="246">
        <f>IFERROR(ET40/ET$31,"")</f>
        <v>7.8504566372690099E-2</v>
      </c>
      <c r="EU41" s="247">
        <f>(ES41-ET41)*10000</f>
        <v>44.006860603566651</v>
      </c>
      <c r="EV41" s="248" t="str">
        <f>IFERROR(EV40/EV$31,"")</f>
        <v/>
      </c>
      <c r="EW41" s="246">
        <f>IFERROR(EW40/EW$31,"")</f>
        <v>7.8778411757956329E-2</v>
      </c>
      <c r="EX41" s="247" t="e">
        <f>(EV41-EW41)*10000</f>
        <v>#VALUE!</v>
      </c>
      <c r="EY41" s="248" t="str">
        <f>IFERROR(EY40/EY$31,"")</f>
        <v/>
      </c>
      <c r="EZ41" s="246">
        <f>IFERROR(EZ40/EZ$31,"")</f>
        <v>8.1015404545663749E-2</v>
      </c>
      <c r="FA41" s="247" t="e">
        <f>(EY41-EZ41)*10000</f>
        <v>#VALUE!</v>
      </c>
    </row>
    <row r="42" spans="1:157" hidden="1" outlineLevel="1">
      <c r="A42" s="265" t="s">
        <v>15</v>
      </c>
      <c r="B42" s="265"/>
      <c r="C42" s="266" t="s">
        <v>15</v>
      </c>
      <c r="D42" s="44" t="s">
        <v>132</v>
      </c>
      <c r="E42" s="45"/>
      <c r="F42" s="45"/>
      <c r="G42" s="236"/>
      <c r="H42" s="49"/>
      <c r="I42" s="45"/>
      <c r="J42" s="236"/>
      <c r="K42" s="45"/>
      <c r="L42" s="45"/>
      <c r="M42" s="236"/>
      <c r="N42" s="45"/>
      <c r="O42" s="45"/>
      <c r="P42" s="236"/>
      <c r="Q42" s="45"/>
      <c r="R42" s="45"/>
      <c r="S42" s="236"/>
      <c r="T42" s="45"/>
      <c r="U42" s="45"/>
      <c r="V42" s="236"/>
      <c r="W42" s="45"/>
      <c r="X42" s="45"/>
      <c r="Y42" s="236"/>
      <c r="Z42" s="237"/>
      <c r="AA42" s="45"/>
      <c r="AB42" s="45"/>
      <c r="AC42" s="236"/>
      <c r="AD42" s="45"/>
      <c r="AE42" s="45"/>
      <c r="AF42" s="236"/>
      <c r="AG42" s="45"/>
      <c r="AH42" s="45"/>
      <c r="AI42" s="236"/>
      <c r="AJ42" s="45"/>
      <c r="AK42" s="45"/>
      <c r="AL42" s="236"/>
      <c r="AM42" s="45"/>
      <c r="AN42" s="45"/>
      <c r="AO42" s="236"/>
      <c r="AP42" s="45"/>
      <c r="AQ42" s="45"/>
      <c r="AR42" s="236"/>
      <c r="AS42" s="45"/>
      <c r="AT42" s="45"/>
      <c r="AU42" s="236"/>
      <c r="AV42" s="237"/>
      <c r="AW42" s="45">
        <f t="shared" si="246"/>
        <v>19</v>
      </c>
      <c r="AX42" s="45"/>
      <c r="AY42" s="236"/>
      <c r="AZ42" s="45">
        <f t="shared" si="248"/>
        <v>-544</v>
      </c>
      <c r="BA42" s="45"/>
      <c r="BB42" s="236"/>
      <c r="BC42" s="45">
        <f t="shared" si="250"/>
        <v>-9</v>
      </c>
      <c r="BD42" s="45"/>
      <c r="BE42" s="236"/>
      <c r="BF42" s="45">
        <f t="shared" si="252"/>
        <v>-7652</v>
      </c>
      <c r="BG42" s="45"/>
      <c r="BH42" s="236"/>
      <c r="BI42" s="45">
        <f t="shared" si="254"/>
        <v>-525</v>
      </c>
      <c r="BJ42" s="45"/>
      <c r="BK42" s="236"/>
      <c r="BL42" s="45">
        <f t="shared" si="256"/>
        <v>-534</v>
      </c>
      <c r="BM42" s="45"/>
      <c r="BN42" s="236"/>
      <c r="BO42" s="45">
        <f t="shared" si="258"/>
        <v>-8186</v>
      </c>
      <c r="BP42" s="45"/>
      <c r="BQ42" s="236"/>
      <c r="BR42" s="239"/>
      <c r="BS42" s="49">
        <f t="shared" si="260"/>
        <v>-6</v>
      </c>
      <c r="BT42" s="45">
        <v>19</v>
      </c>
      <c r="BU42" s="236" t="str">
        <f>IFERROR(IF((ABS((BS42/BT42)-1))&lt;100%,(BS42/BT42)-1,"N/A"),"")</f>
        <v>N/A</v>
      </c>
      <c r="BV42" s="49">
        <f t="shared" si="262"/>
        <v>-142</v>
      </c>
      <c r="BW42" s="45">
        <v>-544</v>
      </c>
      <c r="BX42" s="236">
        <f>IFERROR(IF((ABS((BV42/BW42)-1))&lt;100%,(BV42/BW42)-1,"N/A"),"")</f>
        <v>-0.73897058823529416</v>
      </c>
      <c r="BY42" s="49">
        <f t="shared" si="264"/>
        <v>-2585</v>
      </c>
      <c r="BZ42" s="45">
        <v>-9</v>
      </c>
      <c r="CA42" s="236" t="str">
        <f>IFERROR(IF((ABS((BY42/BZ42)-1))&lt;100%,(BY42/BZ42)-1,"N/A"),"")</f>
        <v>N/A</v>
      </c>
      <c r="CB42" s="49">
        <f t="shared" si="266"/>
        <v>-12638</v>
      </c>
      <c r="CC42" s="45">
        <v>-7652</v>
      </c>
      <c r="CD42" s="236">
        <f>IFERROR(IF((ABS((CB42/CC42)-1))&lt;100%,(CB42/CC42)-1,"N/A"),"")</f>
        <v>0.65159435441714586</v>
      </c>
      <c r="CE42" s="49">
        <f t="shared" si="268"/>
        <v>-148</v>
      </c>
      <c r="CF42" s="45">
        <v>-525</v>
      </c>
      <c r="CG42" s="236">
        <f>IFERROR(IF((ABS((CE42/CF42)-1))&lt;100%,(CE42/CF42)-1,"N/A"),"")</f>
        <v>-0.71809523809523812</v>
      </c>
      <c r="CH42" s="49">
        <f t="shared" si="270"/>
        <v>-2733</v>
      </c>
      <c r="CI42" s="45">
        <v>-534</v>
      </c>
      <c r="CJ42" s="236" t="str">
        <f>IFERROR(IF((ABS((CH42/CI42)-1))&lt;100%,(CH42/CI42)-1,"N/A"),"")</f>
        <v>N/A</v>
      </c>
      <c r="CK42" s="49">
        <f t="shared" si="272"/>
        <v>-15371</v>
      </c>
      <c r="CL42" s="45">
        <v>-8186</v>
      </c>
      <c r="CM42" s="236">
        <f>IFERROR(IF((ABS((CK42/CL42)-1))&lt;100%,(CK42/CL42)-1,"N/A"),"")</f>
        <v>0.87771805521622293</v>
      </c>
      <c r="CN42" s="239"/>
      <c r="CO42" s="49">
        <v>90</v>
      </c>
      <c r="CP42" s="45">
        <v>-6</v>
      </c>
      <c r="CQ42" s="236" t="str">
        <f>IFERROR(IF((ABS((CO42/CP42)-1))&lt;100%,(CO42/CP42)-1,"N/A"),"")</f>
        <v>N/A</v>
      </c>
      <c r="CR42" s="49">
        <v>-5491</v>
      </c>
      <c r="CS42" s="45">
        <v>-142</v>
      </c>
      <c r="CT42" s="236" t="str">
        <f>IFERROR(IF((ABS((CR42/CS42)-1))&lt;1000%,(CR42/CS42)-1,"N/A"),"")</f>
        <v>N/A</v>
      </c>
      <c r="CU42" s="49">
        <v>-2413</v>
      </c>
      <c r="CV42" s="45">
        <v>-2585</v>
      </c>
      <c r="CW42" s="236">
        <f>IF(AND(CU42&lt;0,CV42&lt;0),((CU42-CV42)/CV42),((CU42-CV42)/ABS(CV42)))</f>
        <v>-6.6537717601547391E-2</v>
      </c>
      <c r="CX42" s="49">
        <v>-15597</v>
      </c>
      <c r="CY42" s="45">
        <v>-12638</v>
      </c>
      <c r="CZ42" s="236">
        <f>IF(AND(CX42&lt;0,CY42&lt;0),((CX42-CY42)/CY42),((CX42-CY42)/ABS(CY42)))</f>
        <v>0.23413514796645038</v>
      </c>
      <c r="DA42" s="49">
        <v>-5401</v>
      </c>
      <c r="DB42" s="45">
        <v>-148</v>
      </c>
      <c r="DC42" s="236" t="str">
        <f>IFERROR(IF((ABS((DA42/DB42)-1))&lt;1000%,(DA42/DB42)-1,"N/A"),"")</f>
        <v>N/A</v>
      </c>
      <c r="DD42" s="49">
        <v>-7814</v>
      </c>
      <c r="DE42" s="45">
        <v>-2733</v>
      </c>
      <c r="DF42" s="236">
        <f>IF(AND(DD42&lt;0,DE42&lt;0),((DD42-DE42)/DE42),((DD42-DE42)/ABS(DE42)))</f>
        <v>1.8591291620929382</v>
      </c>
      <c r="DG42" s="49">
        <v>-23411</v>
      </c>
      <c r="DH42" s="45">
        <v>-15371</v>
      </c>
      <c r="DI42" s="236">
        <f>IF(AND(DG42&lt;0,DH42&lt;0),((DG42-DH42)/DH42),((DG42-DH42)/ABS(DH42)))</f>
        <v>0.52306291067594823</v>
      </c>
      <c r="DJ42" s="104"/>
      <c r="DK42" s="49">
        <v>1</v>
      </c>
      <c r="DL42" s="45">
        <v>90</v>
      </c>
      <c r="DM42" s="236">
        <f t="shared" ref="DM42" si="347">IF(AND(DK42&lt;0,DL42&lt;0),((DK42-DL42)/DL42),((DK42-DL42)/ABS(DL42)))</f>
        <v>-0.98888888888888893</v>
      </c>
      <c r="DN42" s="49">
        <v>871</v>
      </c>
      <c r="DO42" s="45">
        <v>-5491</v>
      </c>
      <c r="DP42" s="236">
        <f t="shared" ref="DP42" si="348">IF(AND(DN42&lt;0,DO42&lt;0),((DN42-DO42)/DO42),((DN42-DO42)/ABS(DO42)))</f>
        <v>1.1586232016026226</v>
      </c>
      <c r="DQ42" s="49">
        <v>9</v>
      </c>
      <c r="DR42" s="45">
        <v>-2413</v>
      </c>
      <c r="DS42" s="236">
        <f t="shared" ref="DS42" si="349">IF(AND(DQ42&lt;0,DR42&lt;0),((DQ42-DR42)/DR42),((DQ42-DR42)/ABS(DR42)))</f>
        <v>1.0037297969332781</v>
      </c>
      <c r="DT42" s="49">
        <v>-16577</v>
      </c>
      <c r="DU42" s="45">
        <v>-15597</v>
      </c>
      <c r="DV42" s="236">
        <f t="shared" ref="DV42" si="350">IF(AND(DT42&lt;0,DU42&lt;0),((DT42-DU42)/DU42),((DT42-DU42)/ABS(DU42)))</f>
        <v>6.2832596012053599E-2</v>
      </c>
      <c r="DW42" s="49">
        <v>872</v>
      </c>
      <c r="DX42" s="45">
        <v>-5401</v>
      </c>
      <c r="DY42" s="236">
        <f t="shared" ref="DY42" si="351">IF(AND(DW42&lt;0,DX42&lt;0),((DW42-DX42)/DX42),((DW42-DX42)/ABS(DX42)))</f>
        <v>1.1614515830401777</v>
      </c>
      <c r="DZ42" s="49">
        <v>881</v>
      </c>
      <c r="EA42" s="45">
        <v>-7814</v>
      </c>
      <c r="EB42" s="236">
        <f t="shared" ref="EB42" si="352">IF(AND(DZ42&lt;0,EA42&lt;0),((DZ42-EA42)/EA42),((DZ42-EA42)/ABS(EA42)))</f>
        <v>1.1127463527002814</v>
      </c>
      <c r="EC42" s="49">
        <v>-15696</v>
      </c>
      <c r="ED42" s="45">
        <v>-23411</v>
      </c>
      <c r="EE42" s="236">
        <f t="shared" ref="EE42" si="353">IF(AND(EC42&lt;0,ED42&lt;0),((EC42-ED42)/ED42),((EC42-ED42)/ABS(ED42)))</f>
        <v>-0.32954593994276193</v>
      </c>
      <c r="EG42" s="49">
        <v>-354</v>
      </c>
      <c r="EH42" s="45">
        <v>1</v>
      </c>
      <c r="EI42" s="236">
        <f t="shared" ref="EI42" si="354">IF(AND(EG42&lt;0,EH42&lt;0),((EG42-EH42)/EH42),((EG42-EH42)/ABS(EH42)))</f>
        <v>-355</v>
      </c>
      <c r="EJ42" s="49">
        <v>-467</v>
      </c>
      <c r="EK42" s="45">
        <v>871</v>
      </c>
      <c r="EL42" s="236">
        <f t="shared" ref="EL42" si="355">IF(AND(EJ42&lt;0,EK42&lt;0),((EJ42-EK42)/EK42),((EJ42-EK42)/ABS(EK42)))</f>
        <v>-1.5361653272101032</v>
      </c>
      <c r="EM42" s="49">
        <v>821</v>
      </c>
      <c r="EN42" s="45">
        <v>9</v>
      </c>
      <c r="EO42" s="236">
        <f t="shared" ref="EO42" si="356">IF(AND(EM42&lt;0,EN42&lt;0),((EM42-EN42)/EN42),((EM42-EN42)/ABS(EN42)))</f>
        <v>90.222222222222229</v>
      </c>
      <c r="EP42" s="49">
        <v>0</v>
      </c>
      <c r="EQ42" s="45">
        <v>-16577</v>
      </c>
      <c r="ER42" s="236">
        <f t="shared" ref="ER42" si="357">IF(AND(EP42&lt;0,EQ42&lt;0),((EP42-EQ42)/EQ42),((EP42-EQ42)/ABS(EQ42)))</f>
        <v>1</v>
      </c>
      <c r="ES42" s="49">
        <v>-821</v>
      </c>
      <c r="ET42" s="45">
        <v>872</v>
      </c>
      <c r="EU42" s="236">
        <f t="shared" ref="EU42" si="358">IF(AND(ES42&lt;0,ET42&lt;0),((ES42-ET42)/ET42),((ES42-ET42)/ABS(ET42)))</f>
        <v>-1.9415137614678899</v>
      </c>
      <c r="EV42" s="49">
        <v>0</v>
      </c>
      <c r="EW42" s="45">
        <v>881</v>
      </c>
      <c r="EX42" s="236">
        <f t="shared" ref="EX42" si="359">IF(AND(EV42&lt;0,EW42&lt;0),((EV42-EW42)/EW42),((EV42-EW42)/ABS(EW42)))</f>
        <v>-1</v>
      </c>
      <c r="EY42" s="49">
        <v>0</v>
      </c>
      <c r="EZ42" s="45">
        <v>-15696</v>
      </c>
      <c r="FA42" s="236">
        <f t="shared" ref="FA42" si="360">IF(AND(EY42&lt;0,EZ42&lt;0),((EY42-EZ42)/EZ42),((EY42-EZ42)/ABS(EZ42)))</f>
        <v>1</v>
      </c>
    </row>
    <row r="43" spans="1:157" hidden="1" outlineLevel="1">
      <c r="A43" s="269" t="s">
        <v>16</v>
      </c>
      <c r="B43" s="269"/>
      <c r="C43" s="270" t="s">
        <v>16</v>
      </c>
      <c r="D43" s="255" t="s">
        <v>250</v>
      </c>
      <c r="E43" s="256"/>
      <c r="F43" s="256"/>
      <c r="G43" s="257"/>
      <c r="H43" s="260"/>
      <c r="I43" s="256"/>
      <c r="J43" s="257"/>
      <c r="K43" s="256"/>
      <c r="L43" s="256"/>
      <c r="M43" s="257"/>
      <c r="N43" s="256"/>
      <c r="O43" s="256"/>
      <c r="P43" s="257"/>
      <c r="Q43" s="256"/>
      <c r="R43" s="256"/>
      <c r="S43" s="257"/>
      <c r="T43" s="256"/>
      <c r="U43" s="256"/>
      <c r="V43" s="257"/>
      <c r="W43" s="256"/>
      <c r="X43" s="256"/>
      <c r="Y43" s="257"/>
      <c r="Z43" s="258"/>
      <c r="AA43" s="256"/>
      <c r="AB43" s="256"/>
      <c r="AC43" s="257"/>
      <c r="AD43" s="256"/>
      <c r="AE43" s="256"/>
      <c r="AF43" s="257"/>
      <c r="AG43" s="256"/>
      <c r="AH43" s="256"/>
      <c r="AI43" s="257"/>
      <c r="AJ43" s="256"/>
      <c r="AK43" s="256"/>
      <c r="AL43" s="257"/>
      <c r="AM43" s="256"/>
      <c r="AN43" s="256"/>
      <c r="AO43" s="257"/>
      <c r="AP43" s="256"/>
      <c r="AQ43" s="256"/>
      <c r="AR43" s="257"/>
      <c r="AS43" s="256"/>
      <c r="AT43" s="256"/>
      <c r="AU43" s="257"/>
      <c r="AV43" s="258"/>
      <c r="AW43" s="256">
        <f t="shared" si="246"/>
        <v>72856</v>
      </c>
      <c r="AX43" s="256"/>
      <c r="AY43" s="257"/>
      <c r="AZ43" s="256">
        <f t="shared" si="248"/>
        <v>36611</v>
      </c>
      <c r="BA43" s="256"/>
      <c r="BB43" s="257"/>
      <c r="BC43" s="256">
        <f t="shared" si="250"/>
        <v>31046</v>
      </c>
      <c r="BD43" s="256"/>
      <c r="BE43" s="257"/>
      <c r="BF43" s="256">
        <f t="shared" si="252"/>
        <v>37606</v>
      </c>
      <c r="BG43" s="256"/>
      <c r="BH43" s="257"/>
      <c r="BI43" s="256">
        <f t="shared" si="254"/>
        <v>109467</v>
      </c>
      <c r="BJ43" s="256"/>
      <c r="BK43" s="257"/>
      <c r="BL43" s="256">
        <f t="shared" si="256"/>
        <v>140513</v>
      </c>
      <c r="BM43" s="256"/>
      <c r="BN43" s="257"/>
      <c r="BO43" s="256">
        <f t="shared" si="258"/>
        <v>178119</v>
      </c>
      <c r="BP43" s="256"/>
      <c r="BQ43" s="257"/>
      <c r="BR43" s="259"/>
      <c r="BS43" s="260">
        <f t="shared" si="260"/>
        <v>60181</v>
      </c>
      <c r="BT43" s="256">
        <v>72856</v>
      </c>
      <c r="BU43" s="257">
        <f>IFERROR(IF((ABS((BS43/BT43)-1))&lt;100%,(BS43/BT43)-1,"N/A"),"")</f>
        <v>-0.17397331722850551</v>
      </c>
      <c r="BV43" s="260">
        <f t="shared" si="262"/>
        <v>40322</v>
      </c>
      <c r="BW43" s="256">
        <v>36611</v>
      </c>
      <c r="BX43" s="257">
        <f>IFERROR(IF((ABS((BV43/BW43)-1))&lt;100%,(BV43/BW43)-1,"N/A"),"")</f>
        <v>0.10136297833984331</v>
      </c>
      <c r="BY43" s="260">
        <f t="shared" si="264"/>
        <v>35317</v>
      </c>
      <c r="BZ43" s="256">
        <v>31046</v>
      </c>
      <c r="CA43" s="257">
        <f>IFERROR(IF((ABS((BY43/BZ43)-1))&lt;100%,(BY43/BZ43)-1,"N/A"),"")</f>
        <v>0.13757005733427818</v>
      </c>
      <c r="CB43" s="260">
        <f t="shared" si="266"/>
        <v>36260</v>
      </c>
      <c r="CC43" s="256">
        <v>37606</v>
      </c>
      <c r="CD43" s="257">
        <f>IFERROR(IF((ABS((CB43/CC43)-1))&lt;100%,(CB43/CC43)-1,"N/A"),"")</f>
        <v>-3.5792160825400154E-2</v>
      </c>
      <c r="CE43" s="260">
        <f t="shared" si="268"/>
        <v>100503</v>
      </c>
      <c r="CF43" s="256">
        <v>109467</v>
      </c>
      <c r="CG43" s="257">
        <f>IFERROR(IF((ABS((CE43/CF43)-1))&lt;100%,(CE43/CF43)-1,"N/A"),"")</f>
        <v>-8.1887692181205285E-2</v>
      </c>
      <c r="CH43" s="260">
        <f t="shared" si="270"/>
        <v>135820</v>
      </c>
      <c r="CI43" s="256">
        <v>140513</v>
      </c>
      <c r="CJ43" s="257">
        <f>IFERROR(IF((ABS((CH43/CI43)-1))&lt;100%,(CH43/CI43)-1,"N/A"),"")</f>
        <v>-3.3399044928227317E-2</v>
      </c>
      <c r="CK43" s="260">
        <f t="shared" si="272"/>
        <v>172080</v>
      </c>
      <c r="CL43" s="256">
        <v>178119</v>
      </c>
      <c r="CM43" s="257">
        <f>IFERROR(IF((ABS((CK43/CL43)-1))&lt;100%,(CK43/CL43)-1,"N/A"),"")</f>
        <v>-3.3904299934313542E-2</v>
      </c>
      <c r="CN43" s="259"/>
      <c r="CO43" s="260">
        <v>67276</v>
      </c>
      <c r="CP43" s="256">
        <v>60181</v>
      </c>
      <c r="CQ43" s="257">
        <f>IFERROR(IF((ABS((CO43/CP43)-1))&lt;100%,(CO43/CP43)-1,"N/A"),"")</f>
        <v>0.11789435203801868</v>
      </c>
      <c r="CR43" s="260">
        <v>47711</v>
      </c>
      <c r="CS43" s="256">
        <v>40322</v>
      </c>
      <c r="CT43" s="257">
        <f>IFERROR(IF((ABS((CR43/CS43)-1))&lt;1000%,(CR43/CS43)-1,"N/A"),"")</f>
        <v>0.18324983879767864</v>
      </c>
      <c r="CU43" s="260">
        <v>42771</v>
      </c>
      <c r="CV43" s="256">
        <v>35317</v>
      </c>
      <c r="CW43" s="257">
        <f>IF(AND(CU43&lt;0,CV43&lt;0),((CU43-CV43)/CV43),((CU43-CV43)/ABS(CV43)))</f>
        <v>0.21105982954384575</v>
      </c>
      <c r="CX43" s="260">
        <v>44074</v>
      </c>
      <c r="CY43" s="256">
        <v>36260</v>
      </c>
      <c r="CZ43" s="257">
        <f>IF(AND(CX43&lt;0,CY43&lt;0),((CX43-CY43)/CY43),((CX43-CY43)/ABS(CY43)))</f>
        <v>0.21549917264202978</v>
      </c>
      <c r="DA43" s="260">
        <v>114987</v>
      </c>
      <c r="DB43" s="256">
        <v>100503</v>
      </c>
      <c r="DC43" s="257">
        <f>IFERROR(IF((ABS((DA43/DB43)-1))&lt;1000%,(DA43/DB43)-1,"N/A"),"")</f>
        <v>0.14411510104175984</v>
      </c>
      <c r="DD43" s="260">
        <v>157758</v>
      </c>
      <c r="DE43" s="256">
        <v>135820</v>
      </c>
      <c r="DF43" s="257">
        <f>IF(AND(DD43&lt;0,DE43&lt;0),((DD43-DE43)/DE43),((DD43-DE43)/ABS(DE43)))</f>
        <v>0.16152260344573702</v>
      </c>
      <c r="DG43" s="260">
        <v>201832</v>
      </c>
      <c r="DH43" s="256">
        <v>172080</v>
      </c>
      <c r="DI43" s="257">
        <f>IF(AND(DG43&lt;0,DH43&lt;0),((DG43-DH43)/DH43),((DG43-DH43)/ABS(DH43)))</f>
        <v>0.17289632728963272</v>
      </c>
      <c r="DJ43" s="104"/>
      <c r="DK43" s="260">
        <v>52554</v>
      </c>
      <c r="DL43" s="256">
        <v>67276</v>
      </c>
      <c r="DM43" s="257">
        <f t="shared" si="289"/>
        <v>-0.21882989476187645</v>
      </c>
      <c r="DN43" s="260">
        <v>47498</v>
      </c>
      <c r="DO43" s="256">
        <v>47711</v>
      </c>
      <c r="DP43" s="257">
        <f t="shared" si="290"/>
        <v>-4.4643792836033622E-3</v>
      </c>
      <c r="DQ43" s="260">
        <v>51874</v>
      </c>
      <c r="DR43" s="256">
        <v>42771</v>
      </c>
      <c r="DS43" s="257">
        <f t="shared" si="291"/>
        <v>0.21283112389235698</v>
      </c>
      <c r="DT43" s="260">
        <v>48883</v>
      </c>
      <c r="DU43" s="256">
        <v>44074</v>
      </c>
      <c r="DV43" s="257">
        <f t="shared" si="292"/>
        <v>0.1091119480873077</v>
      </c>
      <c r="DW43" s="260">
        <v>100052</v>
      </c>
      <c r="DX43" s="256">
        <v>114987</v>
      </c>
      <c r="DY43" s="257">
        <f t="shared" si="293"/>
        <v>-0.12988424778453217</v>
      </c>
      <c r="DZ43" s="260">
        <v>151926</v>
      </c>
      <c r="EA43" s="256">
        <v>157758</v>
      </c>
      <c r="EB43" s="257">
        <f t="shared" si="294"/>
        <v>-3.6968014300384135E-2</v>
      </c>
      <c r="EC43" s="260">
        <v>200809</v>
      </c>
      <c r="ED43" s="256">
        <v>201832</v>
      </c>
      <c r="EE43" s="257">
        <f t="shared" si="295"/>
        <v>-5.0685718815648663E-3</v>
      </c>
      <c r="EG43" s="260">
        <v>70234</v>
      </c>
      <c r="EH43" s="256">
        <v>52554</v>
      </c>
      <c r="EI43" s="257">
        <f t="shared" ref="EI43" si="361">(EG43-EH43)/ABS(EH43)</f>
        <v>0.33641587700270198</v>
      </c>
      <c r="EJ43" s="260">
        <v>57185</v>
      </c>
      <c r="EK43" s="256">
        <v>47498</v>
      </c>
      <c r="EL43" s="257">
        <f t="shared" ref="EL43" si="362">(EJ43-EK43)/ABS(EK43)</f>
        <v>0.20394542928123288</v>
      </c>
      <c r="EM43" s="260">
        <v>-127419</v>
      </c>
      <c r="EN43" s="256">
        <v>51874</v>
      </c>
      <c r="EO43" s="257">
        <f t="shared" ref="EO43" si="363">(EM43-EN43)/ABS(EN43)</f>
        <v>-3.4563172302116669</v>
      </c>
      <c r="EP43" s="260">
        <v>0</v>
      </c>
      <c r="EQ43" s="256">
        <v>48883</v>
      </c>
      <c r="ER43" s="257">
        <f t="shared" ref="ER43" si="364">(EP43-EQ43)/ABS(EQ43)</f>
        <v>-1</v>
      </c>
      <c r="ES43" s="260">
        <v>127419</v>
      </c>
      <c r="ET43" s="256">
        <v>100052</v>
      </c>
      <c r="EU43" s="257">
        <f t="shared" ref="EU43" si="365">(ES43-ET43)/ABS(ET43)</f>
        <v>0.27352776556190783</v>
      </c>
      <c r="EV43" s="260">
        <v>0</v>
      </c>
      <c r="EW43" s="256">
        <v>151926</v>
      </c>
      <c r="EX43" s="257">
        <f t="shared" ref="EX43" si="366">(EV43-EW43)/ABS(EW43)</f>
        <v>-1</v>
      </c>
      <c r="EY43" s="260">
        <v>0</v>
      </c>
      <c r="EZ43" s="256">
        <v>200809</v>
      </c>
      <c r="FA43" s="257">
        <f t="shared" ref="FA43" si="367">(EY43-EZ43)/ABS(EZ43)</f>
        <v>-1</v>
      </c>
    </row>
    <row r="44" spans="1:157" s="66" customFormat="1" hidden="1" outlineLevel="1">
      <c r="A44" s="267" t="s">
        <v>17</v>
      </c>
      <c r="B44" s="267"/>
      <c r="C44" s="268" t="s">
        <v>17</v>
      </c>
      <c r="D44" s="245" t="s">
        <v>18</v>
      </c>
      <c r="E44" s="246"/>
      <c r="F44" s="246"/>
      <c r="G44" s="247"/>
      <c r="H44" s="248"/>
      <c r="I44" s="246"/>
      <c r="J44" s="247"/>
      <c r="K44" s="246"/>
      <c r="L44" s="246"/>
      <c r="M44" s="247"/>
      <c r="N44" s="246"/>
      <c r="O44" s="246"/>
      <c r="P44" s="247"/>
      <c r="Q44" s="246"/>
      <c r="R44" s="246"/>
      <c r="S44" s="247"/>
      <c r="T44" s="246"/>
      <c r="U44" s="246"/>
      <c r="V44" s="247"/>
      <c r="W44" s="246"/>
      <c r="X44" s="246"/>
      <c r="Y44" s="247"/>
      <c r="Z44" s="249"/>
      <c r="AA44" s="246"/>
      <c r="AB44" s="246"/>
      <c r="AC44" s="247"/>
      <c r="AD44" s="246"/>
      <c r="AE44" s="246"/>
      <c r="AF44" s="247"/>
      <c r="AG44" s="246"/>
      <c r="AH44" s="246"/>
      <c r="AI44" s="247"/>
      <c r="AJ44" s="246"/>
      <c r="AK44" s="246"/>
      <c r="AL44" s="247"/>
      <c r="AM44" s="246"/>
      <c r="AN44" s="246"/>
      <c r="AO44" s="247"/>
      <c r="AP44" s="246"/>
      <c r="AQ44" s="246"/>
      <c r="AR44" s="247"/>
      <c r="AS44" s="246"/>
      <c r="AT44" s="246"/>
      <c r="AU44" s="247"/>
      <c r="AV44" s="249"/>
      <c r="AW44" s="246">
        <f t="shared" si="246"/>
        <v>0.10188909338062127</v>
      </c>
      <c r="AX44" s="246"/>
      <c r="AY44" s="247"/>
      <c r="AZ44" s="246">
        <f t="shared" si="248"/>
        <v>6.2340046213128684E-2</v>
      </c>
      <c r="BA44" s="246"/>
      <c r="BB44" s="247"/>
      <c r="BC44" s="246">
        <f t="shared" si="250"/>
        <v>5.3646255423635388E-2</v>
      </c>
      <c r="BD44" s="246"/>
      <c r="BE44" s="247"/>
      <c r="BF44" s="246">
        <f t="shared" si="252"/>
        <v>5.4480920232955699E-2</v>
      </c>
      <c r="BG44" s="246"/>
      <c r="BH44" s="247"/>
      <c r="BI44" s="246">
        <f t="shared" si="254"/>
        <v>8.4054668129684387E-2</v>
      </c>
      <c r="BJ44" s="246"/>
      <c r="BK44" s="247"/>
      <c r="BL44" s="246">
        <f t="shared" si="256"/>
        <v>7.4699316551199116E-2</v>
      </c>
      <c r="BM44" s="246"/>
      <c r="BN44" s="247"/>
      <c r="BO44" s="246">
        <f t="shared" si="258"/>
        <v>6.9271748075298636E-2</v>
      </c>
      <c r="BP44" s="246"/>
      <c r="BQ44" s="247"/>
      <c r="BR44" s="250"/>
      <c r="BS44" s="248">
        <f t="shared" si="260"/>
        <v>8.9321653536295037E-2</v>
      </c>
      <c r="BT44" s="246">
        <f>IFERROR(BT43/BT$31,"")</f>
        <v>0.10188909338062127</v>
      </c>
      <c r="BU44" s="247" t="str">
        <f>IF((ABS((BS44-BT44)*10000))&lt;100,(BS44-BT44)*10000,"N/A")</f>
        <v>N/A</v>
      </c>
      <c r="BV44" s="248">
        <f t="shared" si="262"/>
        <v>6.7808182319624377E-2</v>
      </c>
      <c r="BW44" s="246">
        <f>IFERROR(BW43/BW$31,"")</f>
        <v>6.2340046213128684E-2</v>
      </c>
      <c r="BX44" s="247">
        <f>IF((ABS((BV44-BW44)*10000))&lt;100,(BV44-BW44)*10000,"N/A")</f>
        <v>54.681361064956924</v>
      </c>
      <c r="BY44" s="248">
        <f t="shared" si="264"/>
        <v>5.838755968204843E-2</v>
      </c>
      <c r="BZ44" s="246">
        <f>IFERROR(BZ43/BZ$31,"")</f>
        <v>5.3646255423635388E-2</v>
      </c>
      <c r="CA44" s="247">
        <f>IF((ABS((BY44-BZ44)*10000))&lt;100,(BY44-BZ44)*10000,"N/A")</f>
        <v>47.41304258413043</v>
      </c>
      <c r="CB44" s="248">
        <f t="shared" si="266"/>
        <v>5.1294456492370195E-2</v>
      </c>
      <c r="CC44" s="246">
        <f>IFERROR(CC43/CC$31,"")</f>
        <v>5.4480920232955699E-2</v>
      </c>
      <c r="CD44" s="247">
        <f>IF((ABS((CB44-CC44)*10000))&lt;100,(CB44-CC44)*10000,"N/A")</f>
        <v>-31.864637405855031</v>
      </c>
      <c r="CE44" s="248">
        <f t="shared" si="268"/>
        <v>7.9235795535176484E-2</v>
      </c>
      <c r="CF44" s="246">
        <f>IFERROR(CF43/CF$31,"")</f>
        <v>8.4054668129684387E-2</v>
      </c>
      <c r="CG44" s="247">
        <f>IF((ABS((CE44-CF44)*10000))&lt;100,(CE44-CF44)*10000,"N/A")</f>
        <v>-48.188725945079028</v>
      </c>
      <c r="CH44" s="248">
        <f t="shared" si="270"/>
        <v>7.2503998343009787E-2</v>
      </c>
      <c r="CI44" s="246">
        <f>IFERROR(CI43/CI$31,"")</f>
        <v>7.4699316551199116E-2</v>
      </c>
      <c r="CJ44" s="247">
        <f>IF((ABS((CH44-CI44)*10000))&lt;100,(CH44-CI44)*10000,"N/A")</f>
        <v>-21.953182081893285</v>
      </c>
      <c r="CK44" s="248">
        <f t="shared" si="272"/>
        <v>6.6693150658385575E-2</v>
      </c>
      <c r="CL44" s="246">
        <f>IFERROR(CL43/CL$31,"")</f>
        <v>6.9271748075298636E-2</v>
      </c>
      <c r="CM44" s="247">
        <f>IF((ABS((CK44-CL44)*10000))&lt;100,(CK44-CL44)*10000,"N/A")</f>
        <v>-25.785974169130615</v>
      </c>
      <c r="CN44" s="250"/>
      <c r="CO44" s="248">
        <f>IFERROR(CO43/CO$31,"")</f>
        <v>9.4716909409603187E-2</v>
      </c>
      <c r="CP44" s="246">
        <f>IFERROR(CP43/CP$31,"")</f>
        <v>8.9321653536295037E-2</v>
      </c>
      <c r="CQ44" s="247">
        <f>IF((ABS((CO44-CP44)*10000))&lt;1000,(CO44-CP44)*10000,"N/A")</f>
        <v>53.952558733081496</v>
      </c>
      <c r="CR44" s="248">
        <f>IFERROR(CR43/CR$31,"")</f>
        <v>7.3659232453228682E-2</v>
      </c>
      <c r="CS44" s="246">
        <f>IFERROR(CS43/CS$31,"")</f>
        <v>6.7808182319624377E-2</v>
      </c>
      <c r="CT44" s="247">
        <f>IF((ABS((CR44-CS44)*10000))&lt;1000,(CR44-CS44)*10000,"N/A")</f>
        <v>58.510501336043049</v>
      </c>
      <c r="CU44" s="248">
        <f>IFERROR(CU43/CU$31,"")</f>
        <v>6.8054779873313195E-2</v>
      </c>
      <c r="CV44" s="246">
        <f>IFERROR(CV43/CV$31,"")</f>
        <v>5.838755968204843E-2</v>
      </c>
      <c r="CW44" s="247">
        <f>(CU44-CV44)*10000</f>
        <v>96.672201912647651</v>
      </c>
      <c r="CX44" s="248">
        <f>IFERROR(CX43/CX$31,"")</f>
        <v>6.3309158238421301E-2</v>
      </c>
      <c r="CY44" s="246">
        <f>IFERROR(CY43/CY$31,"")</f>
        <v>5.1294456492370195E-2</v>
      </c>
      <c r="CZ44" s="247">
        <f>(CX44-CY44)*10000</f>
        <v>120.14701746051105</v>
      </c>
      <c r="DA44" s="248">
        <f>IFERROR(DA43/DA$31,"")</f>
        <v>8.4673099113335606E-2</v>
      </c>
      <c r="DB44" s="246">
        <f>IFERROR(DB43/DB$31,"")</f>
        <v>7.9235795535176484E-2</v>
      </c>
      <c r="DC44" s="247">
        <f>IF((ABS((DA44-DB44)*10000))&lt;1000,(DA44-DB44)*10000,"N/A")</f>
        <v>54.37303578159122</v>
      </c>
      <c r="DD44" s="248">
        <f>IFERROR(DD43/DD$31,"")</f>
        <v>7.9415451374031581E-2</v>
      </c>
      <c r="DE44" s="246">
        <f>IFERROR(DE43/DE$31,"")</f>
        <v>7.2503998343009787E-2</v>
      </c>
      <c r="DF44" s="247">
        <f>(DD44-DE44)*10000</f>
        <v>69.114530310217944</v>
      </c>
      <c r="DG44" s="248">
        <f>IFERROR(DG43/DG$31,"")</f>
        <v>7.5235745403537752E-2</v>
      </c>
      <c r="DH44" s="246">
        <f>IFERROR(DH43/DH$31,"")</f>
        <v>6.6693150658385575E-2</v>
      </c>
      <c r="DI44" s="247">
        <f>(DG44-DH44)*10000</f>
        <v>85.425947451521765</v>
      </c>
      <c r="DJ44" s="104"/>
      <c r="DK44" s="248">
        <f>IFERROR(DK43/DK$31,"")</f>
        <v>8.3315102110699979E-2</v>
      </c>
      <c r="DL44" s="246">
        <f>IFERROR(DL43/DL$31,"")</f>
        <v>9.4716909409603187E-2</v>
      </c>
      <c r="DM44" s="247">
        <f>(DK44-DL44)*10000</f>
        <v>-114.01807298903208</v>
      </c>
      <c r="DN44" s="248">
        <f>IFERROR(DN43/DN$31,"")</f>
        <v>7.5086155110816025E-2</v>
      </c>
      <c r="DO44" s="246">
        <f>IFERROR(DO43/DO$31,"")</f>
        <v>7.3659232453228682E-2</v>
      </c>
      <c r="DP44" s="247">
        <f>(DN44-DO44)*10000</f>
        <v>14.269226575873429</v>
      </c>
      <c r="DQ44" s="248">
        <f>IFERROR(DQ43/DQ$31,"")</f>
        <v>7.9321196255508625E-2</v>
      </c>
      <c r="DR44" s="246">
        <f>IFERROR(DR43/DR$31,"")</f>
        <v>6.8054779873313195E-2</v>
      </c>
      <c r="DS44" s="247">
        <f>(DQ44-DR44)*10000</f>
        <v>112.66416382195429</v>
      </c>
      <c r="DT44" s="248">
        <f>IFERROR(DT43/DT$31,"")</f>
        <v>6.4741150621214674E-2</v>
      </c>
      <c r="DU44" s="246">
        <f>IFERROR(DU43/DU$31,"")</f>
        <v>6.3309158238421301E-2</v>
      </c>
      <c r="DV44" s="247">
        <f>(DT44-DU44)*10000</f>
        <v>14.319923827933733</v>
      </c>
      <c r="DW44" s="248">
        <f>IFERROR(DW43/DW$31,"")</f>
        <v>7.9194785992341102E-2</v>
      </c>
      <c r="DX44" s="246">
        <f>IFERROR(DX43/DX$31,"")</f>
        <v>8.4673099113335606E-2</v>
      </c>
      <c r="DY44" s="247">
        <f>(DW44-DX44)*10000</f>
        <v>-54.783131209945047</v>
      </c>
      <c r="DZ44" s="248">
        <f>IFERROR(DZ43/DZ$31,"")</f>
        <v>7.9237902510770133E-2</v>
      </c>
      <c r="EA44" s="246">
        <f>IFERROR(EA43/EA$31,"")</f>
        <v>7.9415451374031581E-2</v>
      </c>
      <c r="EB44" s="247">
        <f>(DZ44-EA44)*10000</f>
        <v>-1.7754886326144803</v>
      </c>
      <c r="EC44" s="248">
        <f>IFERROR(EC43/EC$31,"")</f>
        <v>7.5142016911434809E-2</v>
      </c>
      <c r="ED44" s="246">
        <f>IFERROR(ED43/ED$31,"")</f>
        <v>7.5235745403537752E-2</v>
      </c>
      <c r="EE44" s="247">
        <f>(EC44-ED44)*10000</f>
        <v>-0.93728492102942984</v>
      </c>
      <c r="EG44" s="248">
        <f>IFERROR(EG43/EG$31,"")</f>
        <v>9.1448496582757929E-2</v>
      </c>
      <c r="EH44" s="246">
        <f>IFERROR(EH43/EH$31,"")</f>
        <v>8.3315102110699979E-2</v>
      </c>
      <c r="EI44" s="247">
        <f>(EG44-EH44)*10000</f>
        <v>81.33394472057951</v>
      </c>
      <c r="EJ44" s="248">
        <f>IFERROR(EJ43/EJ$31,"")</f>
        <v>7.3426218751966144E-2</v>
      </c>
      <c r="EK44" s="246">
        <f>IFERROR(EK43/EK$31,"")</f>
        <v>7.5086155110816025E-2</v>
      </c>
      <c r="EL44" s="247">
        <f>(EJ44-EK44)*10000</f>
        <v>-16.599363588498811</v>
      </c>
      <c r="EM44" s="248">
        <f>IFERROR(EM43/EM$31,"")</f>
        <v>8.2374488145402269E-2</v>
      </c>
      <c r="EN44" s="246">
        <f>IFERROR(EN43/EN$31,"")</f>
        <v>7.9321196255508625E-2</v>
      </c>
      <c r="EO44" s="247">
        <f>(EM44-EN44)*10000</f>
        <v>30.532918898936444</v>
      </c>
      <c r="EP44" s="248" t="str">
        <f>IFERROR(EP43/EP$31,"")</f>
        <v/>
      </c>
      <c r="EQ44" s="246">
        <f>IFERROR(EQ43/EQ$31,"")</f>
        <v>6.4741150621214674E-2</v>
      </c>
      <c r="ER44" s="247" t="e">
        <f>(EP44-EQ44)*10000</f>
        <v>#VALUE!</v>
      </c>
      <c r="ES44" s="248">
        <f>IFERROR(ES43/ES$31,"")</f>
        <v>8.2374488145402269E-2</v>
      </c>
      <c r="ET44" s="246">
        <f>IFERROR(ET43/ET$31,"")</f>
        <v>7.9194785992341102E-2</v>
      </c>
      <c r="EU44" s="247">
        <f>(ES44-ET44)*10000</f>
        <v>31.797021530611673</v>
      </c>
      <c r="EV44" s="248" t="str">
        <f>IFERROR(EV43/EV$31,"")</f>
        <v/>
      </c>
      <c r="EW44" s="246">
        <f>IFERROR(EW43/EW$31,"")</f>
        <v>7.9237902510770133E-2</v>
      </c>
      <c r="EX44" s="247" t="e">
        <f>(EV44-EW44)*10000</f>
        <v>#VALUE!</v>
      </c>
      <c r="EY44" s="248" t="str">
        <f>IFERROR(EY43/EY$31,"")</f>
        <v/>
      </c>
      <c r="EZ44" s="246">
        <f>IFERROR(EZ43/EZ$31,"")</f>
        <v>7.5142016911434809E-2</v>
      </c>
      <c r="FA44" s="247" t="e">
        <f>(EY44-EZ44)*10000</f>
        <v>#VALUE!</v>
      </c>
    </row>
    <row r="45" spans="1:157" hidden="1" outlineLevel="1">
      <c r="A45" s="271" t="s">
        <v>19</v>
      </c>
      <c r="B45" s="271"/>
      <c r="C45" s="272" t="s">
        <v>19</v>
      </c>
      <c r="D45" s="169" t="s">
        <v>131</v>
      </c>
      <c r="E45" s="71"/>
      <c r="F45" s="71"/>
      <c r="G45" s="76"/>
      <c r="H45" s="49"/>
      <c r="I45" s="71"/>
      <c r="J45" s="76"/>
      <c r="K45" s="71"/>
      <c r="L45" s="71"/>
      <c r="M45" s="76"/>
      <c r="N45" s="71"/>
      <c r="O45" s="71"/>
      <c r="P45" s="76"/>
      <c r="Q45" s="71"/>
      <c r="R45" s="71"/>
      <c r="S45" s="76"/>
      <c r="T45" s="71"/>
      <c r="U45" s="71"/>
      <c r="V45" s="76"/>
      <c r="W45" s="71"/>
      <c r="X45" s="71"/>
      <c r="Y45" s="76"/>
      <c r="Z45" s="252"/>
      <c r="AA45" s="71"/>
      <c r="AB45" s="71"/>
      <c r="AC45" s="76"/>
      <c r="AD45" s="71"/>
      <c r="AE45" s="71"/>
      <c r="AF45" s="76"/>
      <c r="AG45" s="71"/>
      <c r="AH45" s="71"/>
      <c r="AI45" s="76"/>
      <c r="AJ45" s="71"/>
      <c r="AK45" s="71"/>
      <c r="AL45" s="76"/>
      <c r="AM45" s="71"/>
      <c r="AN45" s="71"/>
      <c r="AO45" s="76"/>
      <c r="AP45" s="71"/>
      <c r="AQ45" s="71"/>
      <c r="AR45" s="76"/>
      <c r="AS45" s="71"/>
      <c r="AT45" s="71"/>
      <c r="AU45" s="76"/>
      <c r="AV45" s="252"/>
      <c r="AW45" s="71">
        <f t="shared" si="246"/>
        <v>-2653</v>
      </c>
      <c r="AX45" s="71"/>
      <c r="AY45" s="76"/>
      <c r="AZ45" s="71">
        <f t="shared" si="248"/>
        <v>-6615</v>
      </c>
      <c r="BA45" s="71"/>
      <c r="BB45" s="76"/>
      <c r="BC45" s="45">
        <f t="shared" si="250"/>
        <v>-4526</v>
      </c>
      <c r="BD45" s="71"/>
      <c r="BE45" s="76"/>
      <c r="BF45" s="71">
        <f t="shared" si="252"/>
        <v>-359</v>
      </c>
      <c r="BG45" s="71"/>
      <c r="BH45" s="76"/>
      <c r="BI45" s="45">
        <f t="shared" si="254"/>
        <v>-9268</v>
      </c>
      <c r="BJ45" s="71"/>
      <c r="BK45" s="76"/>
      <c r="BL45" s="45">
        <f t="shared" si="256"/>
        <v>-13794</v>
      </c>
      <c r="BM45" s="71"/>
      <c r="BN45" s="76"/>
      <c r="BO45" s="71">
        <f t="shared" si="258"/>
        <v>-14153</v>
      </c>
      <c r="BP45" s="71"/>
      <c r="BQ45" s="76"/>
      <c r="BR45" s="239"/>
      <c r="BS45" s="75">
        <f t="shared" si="260"/>
        <v>-1017</v>
      </c>
      <c r="BT45" s="71">
        <v>-2653</v>
      </c>
      <c r="BU45" s="76">
        <f>IFERROR(IF((ABS((BS45/BT45)-1))&lt;100%,(BS45/BT45)-1,"N/A"),"")</f>
        <v>-0.61666038447041083</v>
      </c>
      <c r="BV45" s="49">
        <f t="shared" si="262"/>
        <v>-2921</v>
      </c>
      <c r="BW45" s="45">
        <v>-6615</v>
      </c>
      <c r="BX45" s="76">
        <f>IFERROR(IF((ABS((BV45/BW45)-1))&lt;100%,(BV45/BW45)-1,"N/A"),"")</f>
        <v>-0.55842781557067278</v>
      </c>
      <c r="BY45" s="49">
        <f t="shared" si="264"/>
        <v>-3949</v>
      </c>
      <c r="BZ45" s="45">
        <v>-4526</v>
      </c>
      <c r="CA45" s="76">
        <f>IFERROR(IF((ABS((BY45/BZ45)-1))&lt;100%,(BY45/BZ45)-1,"N/A"),"")</f>
        <v>-0.12748563853292094</v>
      </c>
      <c r="CB45" s="49">
        <f t="shared" si="266"/>
        <v>-2943</v>
      </c>
      <c r="CC45" s="45">
        <v>-359</v>
      </c>
      <c r="CD45" s="76" t="str">
        <f>IFERROR(IF((ABS((CB45/CC45)-1))&lt;100%,(CB45/CC45)-1,"N/A"),"")</f>
        <v>N/A</v>
      </c>
      <c r="CE45" s="49">
        <f t="shared" si="268"/>
        <v>-3938</v>
      </c>
      <c r="CF45" s="45">
        <v>-9268</v>
      </c>
      <c r="CG45" s="76">
        <f>IFERROR(IF((ABS((CE45/CF45)-1))&lt;100%,(CE45/CF45)-1,"N/A"),"")</f>
        <v>-0.57509710832973671</v>
      </c>
      <c r="CH45" s="49">
        <f t="shared" si="270"/>
        <v>-7887</v>
      </c>
      <c r="CI45" s="45">
        <v>-13794</v>
      </c>
      <c r="CJ45" s="76">
        <f>IFERROR(IF((ABS((CH45/CI45)-1))&lt;100%,(CH45/CI45)-1,"N/A"),"")</f>
        <v>-0.42822966507177029</v>
      </c>
      <c r="CK45" s="49">
        <f t="shared" si="272"/>
        <v>-10830</v>
      </c>
      <c r="CL45" s="45">
        <v>-14153</v>
      </c>
      <c r="CM45" s="76">
        <f>IFERROR(IF((ABS((CK45/CL45)-1))&lt;100%,(CK45/CL45)-1,"N/A"),"")</f>
        <v>-0.23479121034409667</v>
      </c>
      <c r="CN45" s="239"/>
      <c r="CO45" s="75">
        <v>5060</v>
      </c>
      <c r="CP45" s="71">
        <v>-1017</v>
      </c>
      <c r="CQ45" s="76" t="str">
        <f>IFERROR(IF((ABS((CO45/CP45)-1))&lt;100%,(CO45/CP45)-1,"N/A"),"")</f>
        <v>N/A</v>
      </c>
      <c r="CR45" s="49">
        <v>-4663</v>
      </c>
      <c r="CS45" s="45">
        <v>-2921</v>
      </c>
      <c r="CT45" s="76">
        <f>IFERROR(IF((ABS((CR45/CS45)-1))&lt;1000%,(CR45/CS45)-1,"N/A"),"")</f>
        <v>0.59637110578568975</v>
      </c>
      <c r="CU45" s="49">
        <v>-3854</v>
      </c>
      <c r="CV45" s="45">
        <v>-3949</v>
      </c>
      <c r="CW45" s="76">
        <f>IF(AND(CU45&lt;0,CV45&lt;0),((CU45-CV45)/CV45),((CU45-CV45)/ABS(CV45)))</f>
        <v>-2.4056723221068624E-2</v>
      </c>
      <c r="CX45" s="49">
        <v>-3107</v>
      </c>
      <c r="CY45" s="45">
        <v>-2943</v>
      </c>
      <c r="CZ45" s="76">
        <f>IF(AND(CX45&lt;0,CY45&lt;0),((CX45-CY45)/CY45),((CX45-CY45)/ABS(CY45)))</f>
        <v>5.5725450220863067E-2</v>
      </c>
      <c r="DA45" s="49">
        <v>397</v>
      </c>
      <c r="DB45" s="45">
        <v>-3938</v>
      </c>
      <c r="DC45" s="76">
        <f>IFERROR(IF((ABS((DA45/DB45)-1))&lt;1000%,(DA45/DB45)-1,"N/A"),"")</f>
        <v>-1.1008125952260031</v>
      </c>
      <c r="DD45" s="49">
        <v>-3457</v>
      </c>
      <c r="DE45" s="45">
        <v>-7887</v>
      </c>
      <c r="DF45" s="76">
        <f>IF(AND(DD45&lt;0,DE45&lt;0),((DD45-DE45)/DE45),((DD45-DE45)/ABS(DE45)))</f>
        <v>-0.56168378344110559</v>
      </c>
      <c r="DG45" s="49">
        <v>-6564</v>
      </c>
      <c r="DH45" s="45">
        <v>-10830</v>
      </c>
      <c r="DI45" s="76">
        <f>IF(AND(DG45&lt;0,DH45&lt;0),((DG45-DH45)/DH45),((DG45-DH45)/ABS(DH45)))</f>
        <v>-0.39390581717451523</v>
      </c>
      <c r="DJ45" s="104"/>
      <c r="DK45" s="75">
        <v>-997</v>
      </c>
      <c r="DL45" s="71">
        <v>5060</v>
      </c>
      <c r="DM45" s="76">
        <f t="shared" ref="DM45" si="368">IF(AND(DK45&lt;0,DL45&lt;0),((DK45-DL45)/DL45),((DK45-DL45)/ABS(DL45)))</f>
        <v>-1.1970355731225297</v>
      </c>
      <c r="DN45" s="49">
        <v>-3991</v>
      </c>
      <c r="DO45" s="45">
        <v>-4663</v>
      </c>
      <c r="DP45" s="76">
        <f t="shared" ref="DP45" si="369">IF(AND(DN45&lt;0,DO45&lt;0),((DN45-DO45)/DO45),((DN45-DO45)/ABS(DO45)))</f>
        <v>-0.14411323182500535</v>
      </c>
      <c r="DQ45" s="49">
        <v>-4894</v>
      </c>
      <c r="DR45" s="45">
        <v>-3854</v>
      </c>
      <c r="DS45" s="76">
        <f t="shared" ref="DS45" si="370">IF(AND(DQ45&lt;0,DR45&lt;0),((DQ45-DR45)/DR45),((DQ45-DR45)/ABS(DR45)))</f>
        <v>0.26984950700570837</v>
      </c>
      <c r="DT45" s="49">
        <v>-3788</v>
      </c>
      <c r="DU45" s="45">
        <v>-3107</v>
      </c>
      <c r="DV45" s="76">
        <f t="shared" ref="DV45" si="371">IF(AND(DT45&lt;0,DU45&lt;0),((DT45-DU45)/DU45),((DT45-DU45)/ABS(DU45)))</f>
        <v>0.21918249114901833</v>
      </c>
      <c r="DW45" s="49">
        <v>-4988</v>
      </c>
      <c r="DX45" s="45">
        <v>397</v>
      </c>
      <c r="DY45" s="76">
        <f t="shared" ref="DY45" si="372">IF(AND(DW45&lt;0,DX45&lt;0),((DW45-DX45)/DX45),((DW45-DX45)/ABS(DX45)))</f>
        <v>-13.564231738035264</v>
      </c>
      <c r="DZ45" s="49">
        <v>-9882</v>
      </c>
      <c r="EA45" s="45">
        <v>-3457</v>
      </c>
      <c r="EB45" s="76">
        <f t="shared" ref="EB45" si="373">IF(AND(DZ45&lt;0,EA45&lt;0),((DZ45-EA45)/EA45),((DZ45-EA45)/ABS(EA45)))</f>
        <v>1.8585478738790859</v>
      </c>
      <c r="EC45" s="49">
        <v>-13670</v>
      </c>
      <c r="ED45" s="45">
        <v>-6564</v>
      </c>
      <c r="EE45" s="76">
        <f t="shared" ref="EE45" si="374">IF(AND(EC45&lt;0,ED45&lt;0),((EC45-ED45)/ED45),((EC45-ED45)/ABS(ED45)))</f>
        <v>1.0825716026812919</v>
      </c>
      <c r="EG45" s="75">
        <v>-7072</v>
      </c>
      <c r="EH45" s="71">
        <v>-997</v>
      </c>
      <c r="EI45" s="76">
        <f t="shared" ref="EI45" si="375">IF(AND(EG45&lt;0,EH45&lt;0),((EG45-EH45)/EH45),((EG45-EH45)/ABS(EH45)))</f>
        <v>6.0932798395185559</v>
      </c>
      <c r="EJ45" s="49">
        <v>-4520</v>
      </c>
      <c r="EK45" s="45">
        <v>-3991</v>
      </c>
      <c r="EL45" s="76">
        <f t="shared" ref="EL45" si="376">IF(AND(EJ45&lt;0,EK45&lt;0),((EJ45-EK45)/EK45),((EJ45-EK45)/ABS(EK45)))</f>
        <v>0.13254823352543221</v>
      </c>
      <c r="EM45" s="49">
        <v>11592</v>
      </c>
      <c r="EN45" s="45">
        <v>-4894</v>
      </c>
      <c r="EO45" s="76">
        <f t="shared" ref="EO45" si="377">IF(AND(EM45&lt;0,EN45&lt;0),((EM45-EN45)/EN45),((EM45-EN45)/ABS(EN45)))</f>
        <v>3.3686146301593789</v>
      </c>
      <c r="EP45" s="49">
        <v>0</v>
      </c>
      <c r="EQ45" s="45">
        <v>-3788</v>
      </c>
      <c r="ER45" s="76">
        <f t="shared" ref="ER45" si="378">IF(AND(EP45&lt;0,EQ45&lt;0),((EP45-EQ45)/EQ45),((EP45-EQ45)/ABS(EQ45)))</f>
        <v>1</v>
      </c>
      <c r="ES45" s="49">
        <v>-11592</v>
      </c>
      <c r="ET45" s="45">
        <v>-4988</v>
      </c>
      <c r="EU45" s="76">
        <f t="shared" ref="EU45" si="379">IF(AND(ES45&lt;0,ET45&lt;0),((ES45-ET45)/ET45),((ES45-ET45)/ABS(ET45)))</f>
        <v>1.3239775461106655</v>
      </c>
      <c r="EV45" s="49">
        <v>0</v>
      </c>
      <c r="EW45" s="45">
        <v>-9882</v>
      </c>
      <c r="EX45" s="76">
        <f t="shared" ref="EX45" si="380">IF(AND(EV45&lt;0,EW45&lt;0),((EV45-EW45)/EW45),((EV45-EW45)/ABS(EW45)))</f>
        <v>1</v>
      </c>
      <c r="EY45" s="49">
        <v>0</v>
      </c>
      <c r="EZ45" s="45">
        <v>-13670</v>
      </c>
      <c r="FA45" s="76">
        <f t="shared" ref="FA45" si="381">IF(AND(EY45&lt;0,EZ45&lt;0),((EY45-EZ45)/EZ45),((EY45-EZ45)/ABS(EZ45)))</f>
        <v>1</v>
      </c>
    </row>
    <row r="46" spans="1:157" collapsed="1">
      <c r="A46" s="50" t="s">
        <v>161</v>
      </c>
      <c r="B46" s="50" t="s">
        <v>385</v>
      </c>
      <c r="C46" s="407" t="s">
        <v>320</v>
      </c>
      <c r="D46" s="398" t="s">
        <v>34</v>
      </c>
      <c r="E46" s="431">
        <f>+E40-E37</f>
        <v>63216</v>
      </c>
      <c r="F46" s="431">
        <f>+F40-F37</f>
        <v>47921</v>
      </c>
      <c r="G46" s="406">
        <f>IFERROR(IF((ABS((E46/F46)-1))&lt;100%,(E46/F46)-1,"N/A"),"")</f>
        <v>0.3191711358277165</v>
      </c>
      <c r="H46" s="431">
        <f>+H40-H37</f>
        <v>41477</v>
      </c>
      <c r="I46" s="431">
        <f>+I40-I37</f>
        <v>34228</v>
      </c>
      <c r="J46" s="406">
        <f>IFERROR(IF((ABS((H46/I46)-1))&lt;100%,(H46/I46)-1,"N/A"),"")</f>
        <v>0.21178567254879055</v>
      </c>
      <c r="K46" s="431">
        <f>+K40-K37</f>
        <v>31715</v>
      </c>
      <c r="L46" s="431">
        <f>+L40-L37</f>
        <v>34877</v>
      </c>
      <c r="M46" s="406">
        <f>IFERROR(IF((ABS((K46/L46)-1))&lt;100%,(K46/L46)-1,"N/A"),"")</f>
        <v>-9.0661467442727295E-2</v>
      </c>
      <c r="N46" s="431">
        <f>+N40-N37</f>
        <v>52001</v>
      </c>
      <c r="O46" s="431">
        <v>52274</v>
      </c>
      <c r="P46" s="406">
        <f>IFERROR(IF((ABS((N46/O46)-1))&lt;100%,(N46/O46)-1,"N/A"),"")</f>
        <v>-5.2224815395799373E-3</v>
      </c>
      <c r="Q46" s="431">
        <f>+Q40-Q37</f>
        <v>104693</v>
      </c>
      <c r="R46" s="431">
        <f>+R40-R37</f>
        <v>82149</v>
      </c>
      <c r="S46" s="406">
        <f>IFERROR(IF((ABS((Q46/R46)-1))&lt;100%,(Q46/R46)-1,"N/A"),"")</f>
        <v>0.27442817319748269</v>
      </c>
      <c r="T46" s="431">
        <f>+T40-T37</f>
        <v>136408</v>
      </c>
      <c r="U46" s="431">
        <f>+U40-U37</f>
        <v>117026</v>
      </c>
      <c r="V46" s="406">
        <f>IFERROR(IF((ABS((T46/U46)-1))&lt;100%,(T46/U46)-1,"N/A"),"")</f>
        <v>0.16562131492147047</v>
      </c>
      <c r="W46" s="431">
        <f>+W40-W37</f>
        <v>188409</v>
      </c>
      <c r="X46" s="431">
        <v>169301</v>
      </c>
      <c r="Y46" s="406">
        <f>IFERROR(IF((ABS((W46/X46)-1))&lt;100%,(W46/X46)-1,"N/A"),"")</f>
        <v>0.11286407050165082</v>
      </c>
      <c r="Z46" s="432"/>
      <c r="AA46" s="431">
        <f>+AA40-AA37</f>
        <v>66903</v>
      </c>
      <c r="AB46" s="431">
        <f t="shared" si="339"/>
        <v>63216</v>
      </c>
      <c r="AC46" s="406">
        <f>IFERROR(IF((ABS((AA46/AB46)-1))&lt;100%,(AA46/AB46)-1,"N/A"),"")</f>
        <v>5.8323842065299836E-2</v>
      </c>
      <c r="AD46" s="431">
        <f>+AD40-AD37</f>
        <v>39377</v>
      </c>
      <c r="AE46" s="431">
        <f t="shared" si="220"/>
        <v>41477</v>
      </c>
      <c r="AF46" s="406">
        <f>IFERROR(IF((ABS((AD46/AE46)-1))&lt;100%,(AD46/AE46)-1,"N/A"),"")</f>
        <v>-5.0630469898980124E-2</v>
      </c>
      <c r="AG46" s="431">
        <f>+AG40-AG37</f>
        <v>39553</v>
      </c>
      <c r="AH46" s="431">
        <f t="shared" si="221"/>
        <v>31715</v>
      </c>
      <c r="AI46" s="406">
        <f>IFERROR(IF((ABS((AG46/AH46)-1))&lt;100%,(AG46/AH46)-1,"N/A"),"")</f>
        <v>0.24713857795995575</v>
      </c>
      <c r="AJ46" s="431">
        <f>+AJ40-AJ37</f>
        <v>59071</v>
      </c>
      <c r="AK46" s="431">
        <f t="shared" si="222"/>
        <v>52001</v>
      </c>
      <c r="AL46" s="406">
        <f>IFERROR(IF((ABS((AJ46/AK46)-1))&lt;100%,(AJ46/AK46)-1,"N/A"),"")</f>
        <v>0.13595892386684882</v>
      </c>
      <c r="AM46" s="431">
        <f>+AM40-AM37</f>
        <v>106280</v>
      </c>
      <c r="AN46" s="431">
        <f t="shared" si="223"/>
        <v>104693</v>
      </c>
      <c r="AO46" s="406">
        <f>IFERROR(IF((ABS((AM46/AN46)-1))&lt;100%,(AM46/AN46)-1,"N/A"),"")</f>
        <v>1.5158606592608814E-2</v>
      </c>
      <c r="AP46" s="431">
        <f>+AP40-AP37</f>
        <v>145833</v>
      </c>
      <c r="AQ46" s="431">
        <f t="shared" si="224"/>
        <v>136408</v>
      </c>
      <c r="AR46" s="406">
        <f>IFERROR(IF((ABS((AP46/AQ46)-1))&lt;100%,(AP46/AQ46)-1,"N/A"),"")</f>
        <v>6.9094188024162895E-2</v>
      </c>
      <c r="AS46" s="431">
        <f>+AS40-AS37</f>
        <v>204904</v>
      </c>
      <c r="AT46" s="431">
        <f t="shared" si="225"/>
        <v>188409</v>
      </c>
      <c r="AU46" s="406">
        <f>IFERROR(IF((ABS((AS46/AT46)-1))&lt;100%,(AS46/AT46)-1,"N/A"),"")</f>
        <v>8.7548896284147748E-2</v>
      </c>
      <c r="AV46" s="432"/>
      <c r="AW46" s="431">
        <f t="shared" si="246"/>
        <v>85070</v>
      </c>
      <c r="AX46" s="431">
        <f t="shared" si="226"/>
        <v>66903</v>
      </c>
      <c r="AY46" s="406">
        <f>IFERROR(IF((ABS((AW46/AX46)-1))&lt;100%,(AW46/AX46)-1,"N/A"),"")</f>
        <v>0.27154238225490634</v>
      </c>
      <c r="AZ46" s="431">
        <f t="shared" si="248"/>
        <v>49099</v>
      </c>
      <c r="BA46" s="431">
        <f t="shared" si="227"/>
        <v>39377</v>
      </c>
      <c r="BB46" s="406">
        <f>IFERROR(IF((ABS((AZ46/BA46)-1))&lt;100%,(AZ46/BA46)-1,"N/A"),"")</f>
        <v>0.24689539578942021</v>
      </c>
      <c r="BC46" s="431">
        <f t="shared" si="250"/>
        <v>43267</v>
      </c>
      <c r="BD46" s="431">
        <f t="shared" si="228"/>
        <v>39553</v>
      </c>
      <c r="BE46" s="406">
        <f>IFERROR(IF((ABS((BC46/BD46)-1))&lt;100%,(BC46/BD46)-1,"N/A"),"")</f>
        <v>9.3899324956387531E-2</v>
      </c>
      <c r="BF46" s="431">
        <f t="shared" si="252"/>
        <v>58053</v>
      </c>
      <c r="BG46" s="431">
        <f t="shared" si="229"/>
        <v>59071</v>
      </c>
      <c r="BH46" s="406">
        <f>IFERROR(IF((ABS((BF46/BG46)-1))&lt;100%,(BF46/BG46)-1,"N/A"),"")</f>
        <v>-1.7233498671090697E-2</v>
      </c>
      <c r="BI46" s="431">
        <f t="shared" si="254"/>
        <v>134169</v>
      </c>
      <c r="BJ46" s="431">
        <f t="shared" si="230"/>
        <v>106280</v>
      </c>
      <c r="BK46" s="406">
        <f>IFERROR(IF((ABS((BI46/BJ46)-1))&lt;100%,(BI46/BJ46)-1,"N/A"),"")</f>
        <v>0.26241061347384265</v>
      </c>
      <c r="BL46" s="431">
        <f t="shared" si="256"/>
        <v>177436</v>
      </c>
      <c r="BM46" s="431">
        <f t="shared" si="231"/>
        <v>145833</v>
      </c>
      <c r="BN46" s="406">
        <f>IFERROR(IF((ABS((BL46/BM46)-1))&lt;100%,(BL46/BM46)-1,"N/A"),"")</f>
        <v>0.21670678104407104</v>
      </c>
      <c r="BO46" s="431">
        <f t="shared" si="258"/>
        <v>235489</v>
      </c>
      <c r="BP46" s="431">
        <f t="shared" si="232"/>
        <v>204904</v>
      </c>
      <c r="BQ46" s="406">
        <f>IFERROR(IF((ABS((BO46/BP46)-1))&lt;100%,(BO46/BP46)-1,"N/A"),"")</f>
        <v>0.14926502166868394</v>
      </c>
      <c r="BR46" s="433"/>
      <c r="BS46" s="404">
        <f t="shared" si="260"/>
        <v>72773</v>
      </c>
      <c r="BT46" s="431">
        <v>85070</v>
      </c>
      <c r="BU46" s="406">
        <f>IFERROR(IF((ABS((BS46/BT46)-1))&lt;100%,(BS46/BT46)-1,"N/A"),"")</f>
        <v>-0.14455154578582341</v>
      </c>
      <c r="BV46" s="404">
        <f t="shared" si="262"/>
        <v>52965</v>
      </c>
      <c r="BW46" s="431">
        <v>49099</v>
      </c>
      <c r="BX46" s="406">
        <f>IFERROR(IF((ABS((BV46/BW46)-1))&lt;100%,(BV46/BW46)-1,"N/A"),"")</f>
        <v>7.8738874518829327E-2</v>
      </c>
      <c r="BY46" s="404">
        <f t="shared" si="264"/>
        <v>50621</v>
      </c>
      <c r="BZ46" s="431">
        <v>43267</v>
      </c>
      <c r="CA46" s="406">
        <f>IFERROR(IF((ABS((BY46/BZ46)-1))&lt;100%,(BY46/BZ46)-1,"N/A"),"")</f>
        <v>0.16996787389927648</v>
      </c>
      <c r="CB46" s="404">
        <f t="shared" si="266"/>
        <v>61705</v>
      </c>
      <c r="CC46" s="431">
        <v>58053</v>
      </c>
      <c r="CD46" s="406">
        <f>IFERROR(IF((ABS((CB46/CC46)-1))&lt;100%,(CB46/CC46)-1,"N/A"),"")</f>
        <v>6.2908032315298179E-2</v>
      </c>
      <c r="CE46" s="404">
        <f t="shared" si="268"/>
        <v>125738</v>
      </c>
      <c r="CF46" s="431">
        <v>134169</v>
      </c>
      <c r="CG46" s="406">
        <f>IFERROR(IF((ABS((CE46/CF46)-1))&lt;100%,(CE46/CF46)-1,"N/A"),"")</f>
        <v>-6.2838658706556694E-2</v>
      </c>
      <c r="CH46" s="404">
        <f t="shared" si="270"/>
        <v>176359</v>
      </c>
      <c r="CI46" s="431">
        <v>177436</v>
      </c>
      <c r="CJ46" s="406">
        <f>IFERROR(IF((ABS((CH46/CI46)-1))&lt;100%,(CH46/CI46)-1,"N/A"),"")</f>
        <v>-6.069794179309751E-3</v>
      </c>
      <c r="CK46" s="404">
        <f t="shared" si="272"/>
        <v>238064</v>
      </c>
      <c r="CL46" s="431">
        <v>235489</v>
      </c>
      <c r="CM46" s="406">
        <f>IFERROR(IF((ABS((CK46/CL46)-1))&lt;100%,(CK46/CL46)-1,"N/A"),"")</f>
        <v>1.0934693340240997E-2</v>
      </c>
      <c r="CN46" s="433"/>
      <c r="CO46" s="404">
        <v>80146</v>
      </c>
      <c r="CP46" s="431">
        <v>72773</v>
      </c>
      <c r="CQ46" s="406">
        <f>IFERROR(IF((ABS((CO46/CP46)-1))&lt;100%,(CO46/CP46)-1,"N/A"),"")</f>
        <v>0.10131504816346726</v>
      </c>
      <c r="CR46" s="404">
        <v>66397</v>
      </c>
      <c r="CS46" s="431">
        <v>52965</v>
      </c>
      <c r="CT46" s="406">
        <f>IFERROR(IF((ABS((CR46/CS46)-1))&lt;1000%,(CR46/CS46)-1,"N/A"),"")</f>
        <v>0.2536014349098461</v>
      </c>
      <c r="CU46" s="404">
        <v>58131</v>
      </c>
      <c r="CV46" s="431">
        <v>50621</v>
      </c>
      <c r="CW46" s="406">
        <f>IF(AND(CU46&lt;0,CV46&lt;0),((CU46-CV46)/CV46),((CU46-CV46)/ABS(CV46)))</f>
        <v>0.14835740107860373</v>
      </c>
      <c r="CX46" s="404">
        <v>72944</v>
      </c>
      <c r="CY46" s="431">
        <v>61705</v>
      </c>
      <c r="CZ46" s="406">
        <f>IF(AND(CX46&lt;0,CY46&lt;0),((CX46-CY46)/CY46),((CX46-CY46)/ABS(CY46)))</f>
        <v>0.18214083137509116</v>
      </c>
      <c r="DA46" s="404">
        <v>146543</v>
      </c>
      <c r="DB46" s="431">
        <v>125738</v>
      </c>
      <c r="DC46" s="406">
        <f>IFERROR(IF((ABS((DA46/DB46)-1))&lt;1000%,(DA46/DB46)-1,"N/A"),"")</f>
        <v>0.16546310582321966</v>
      </c>
      <c r="DD46" s="404">
        <v>204674</v>
      </c>
      <c r="DE46" s="431">
        <v>176359</v>
      </c>
      <c r="DF46" s="406">
        <f>IF(AND(DD46&lt;0,DE46&lt;0),((DD46-DE46)/DE46),((DD46-DE46)/ABS(DE46)))</f>
        <v>0.16055318980035041</v>
      </c>
      <c r="DG46" s="404">
        <v>277618</v>
      </c>
      <c r="DH46" s="431">
        <v>238064</v>
      </c>
      <c r="DI46" s="406">
        <f>IF(AND(DG46&lt;0,DH46&lt;0),((DG46-DH46)/DH46),((DG46-DH46)/ABS(DH46)))</f>
        <v>0.16614859869614892</v>
      </c>
      <c r="DJ46" s="104"/>
      <c r="DK46" s="404">
        <v>65242</v>
      </c>
      <c r="DL46" s="431">
        <v>80146</v>
      </c>
      <c r="DM46" s="406">
        <f t="shared" si="289"/>
        <v>-0.18596062186509621</v>
      </c>
      <c r="DN46" s="404">
        <v>60210</v>
      </c>
      <c r="DO46" s="431">
        <v>66397</v>
      </c>
      <c r="DP46" s="406">
        <f t="shared" si="290"/>
        <v>-9.3181920869918819E-2</v>
      </c>
      <c r="DQ46" s="404">
        <v>66378</v>
      </c>
      <c r="DR46" s="431">
        <v>58131</v>
      </c>
      <c r="DS46" s="406">
        <f t="shared" si="291"/>
        <v>0.14186922640243588</v>
      </c>
      <c r="DT46" s="404">
        <v>80227</v>
      </c>
      <c r="DU46" s="431">
        <v>72944</v>
      </c>
      <c r="DV46" s="406">
        <f t="shared" si="292"/>
        <v>9.9843715727133145E-2</v>
      </c>
      <c r="DW46" s="404">
        <v>125452</v>
      </c>
      <c r="DX46" s="431">
        <v>146543</v>
      </c>
      <c r="DY46" s="406">
        <f t="shared" si="293"/>
        <v>-0.14392362651235474</v>
      </c>
      <c r="DZ46" s="404">
        <v>191830</v>
      </c>
      <c r="EA46" s="431">
        <v>204674</v>
      </c>
      <c r="EB46" s="406">
        <f t="shared" si="294"/>
        <v>-6.2753451830716164E-2</v>
      </c>
      <c r="EC46" s="404">
        <v>272057</v>
      </c>
      <c r="ED46" s="431">
        <v>277618</v>
      </c>
      <c r="EE46" s="406">
        <f t="shared" si="295"/>
        <v>-2.0031121901317638E-2</v>
      </c>
      <c r="EG46" s="404">
        <v>85887</v>
      </c>
      <c r="EH46" s="431">
        <v>65242</v>
      </c>
      <c r="EI46" s="406">
        <f t="shared" ref="EI46" si="382">(EG46-EH46)/ABS(EH46)</f>
        <v>0.31643726433892277</v>
      </c>
      <c r="EJ46" s="404">
        <v>74300</v>
      </c>
      <c r="EK46" s="431">
        <v>60210</v>
      </c>
      <c r="EL46" s="406">
        <f t="shared" ref="EL46" si="383">(EJ46-EK46)/ABS(EK46)</f>
        <v>0.2340142833416376</v>
      </c>
      <c r="EM46" s="404">
        <v>-160187</v>
      </c>
      <c r="EN46" s="431">
        <v>66378</v>
      </c>
      <c r="EO46" s="406">
        <f t="shared" ref="EO46" si="384">(EM46-EN46)/ABS(EN46)</f>
        <v>-3.4132543915152609</v>
      </c>
      <c r="EP46" s="404">
        <v>0</v>
      </c>
      <c r="EQ46" s="431">
        <v>80227</v>
      </c>
      <c r="ER46" s="406">
        <f t="shared" ref="ER46" si="385">(EP46-EQ46)/ABS(EQ46)</f>
        <v>-1</v>
      </c>
      <c r="ES46" s="404">
        <v>160187</v>
      </c>
      <c r="ET46" s="431">
        <v>125452</v>
      </c>
      <c r="EU46" s="406">
        <f t="shared" ref="EU46" si="386">(ES46-ET46)/ABS(ET46)</f>
        <v>0.27687880623664829</v>
      </c>
      <c r="EV46" s="404">
        <v>0</v>
      </c>
      <c r="EW46" s="431">
        <v>191830</v>
      </c>
      <c r="EX46" s="406">
        <f t="shared" ref="EX46" si="387">(EV46-EW46)/ABS(EW46)</f>
        <v>-1</v>
      </c>
      <c r="EY46" s="404">
        <v>0</v>
      </c>
      <c r="EZ46" s="431">
        <v>272057</v>
      </c>
      <c r="FA46" s="406">
        <f t="shared" ref="FA46" si="388">(EY46-EZ46)/ABS(EZ46)</f>
        <v>-1</v>
      </c>
    </row>
    <row r="47" spans="1:157" s="66" customFormat="1">
      <c r="A47" s="58" t="s">
        <v>35</v>
      </c>
      <c r="B47" s="58"/>
      <c r="C47" s="244" t="s">
        <v>35</v>
      </c>
      <c r="D47" s="245" t="s">
        <v>255</v>
      </c>
      <c r="E47" s="246">
        <f>IFERROR(E46/E$31,"")</f>
        <v>9.9120217131227359E-2</v>
      </c>
      <c r="F47" s="246">
        <f>IFERROR(F46/F$31,"")</f>
        <v>8.9870804038100521E-2</v>
      </c>
      <c r="G47" s="247">
        <f>IF((ABS((E47-F47)*10000))&lt;100,(E47-F47)*10000,"N/A")</f>
        <v>92.494130931268373</v>
      </c>
      <c r="H47" s="246">
        <f>IFERROR(H46/H$31,"")</f>
        <v>7.7879087164042349E-2</v>
      </c>
      <c r="I47" s="246">
        <f>IFERROR(I46/I$31,"")</f>
        <v>7.6659141403282449E-2</v>
      </c>
      <c r="J47" s="247">
        <f>IF((ABS((H47-I47)*10000))&lt;100,(H47-I47)*10000,"N/A")</f>
        <v>12.199457607598996</v>
      </c>
      <c r="K47" s="246">
        <f>IFERROR(K46/K$31,"")</f>
        <v>5.5669748411003001E-2</v>
      </c>
      <c r="L47" s="246">
        <f>IFERROR(L46/L$31,"")</f>
        <v>6.1596416927755741E-2</v>
      </c>
      <c r="M47" s="247">
        <f>IF((ABS((K47-L47)*10000))&lt;100,(K47-L47)*10000,"N/A")</f>
        <v>-59.266685167527406</v>
      </c>
      <c r="N47" s="246">
        <f>IFERROR(N46/N$31,"")</f>
        <v>7.8506888092092844E-2</v>
      </c>
      <c r="O47" s="246">
        <f>IFERROR(O46/O$31,"")</f>
        <v>8.4742630370783459E-2</v>
      </c>
      <c r="P47" s="247">
        <f>IF((ABS((N47-O47)*10000))&lt;100,(N47-O47)*10000,"N/A")</f>
        <v>-62.357422786906149</v>
      </c>
      <c r="Q47" s="246">
        <f>IFERROR(Q46/Q$31,"")</f>
        <v>8.945420740579979E-2</v>
      </c>
      <c r="R47" s="246">
        <f>IFERROR(R46/R$31,"")</f>
        <v>8.3850066294925141E-2</v>
      </c>
      <c r="S47" s="247">
        <f>IF((ABS((Q47-R47)*10000))&lt;100,(Q47-R47)*10000,"N/A")</f>
        <v>56.041411108746495</v>
      </c>
      <c r="T47" s="246">
        <f>IFERROR(T46/T$31,"")</f>
        <v>7.8393059517761543E-2</v>
      </c>
      <c r="U47" s="246">
        <f>IFERROR(U46/U$31,"")</f>
        <v>7.5699319245607175E-2</v>
      </c>
      <c r="V47" s="247">
        <f>IF((ABS((T47-U47)*10000))&lt;100,(T47-U47)*10000,"N/A")</f>
        <v>26.937402721543684</v>
      </c>
      <c r="W47" s="246">
        <f>IFERROR(W46/W$31,"")</f>
        <v>7.8424443281731343E-2</v>
      </c>
      <c r="X47" s="246">
        <f>IFERROR(X46/X$31,"")</f>
        <v>7.8271020476095812E-2</v>
      </c>
      <c r="Y47" s="247">
        <f>IF((ABS((W47-X47)*10000))&lt;100,(W47-X47)*10000,"N/A")</f>
        <v>1.5342280563553079</v>
      </c>
      <c r="Z47" s="249"/>
      <c r="AA47" s="246">
        <f>IFERROR(AA46/AA$31,"")</f>
        <v>9.9336155402887302E-2</v>
      </c>
      <c r="AB47" s="246">
        <f t="shared" si="339"/>
        <v>9.9120217131227359E-2</v>
      </c>
      <c r="AC47" s="247">
        <f>IF((ABS((AA47-AB47)*10000))&lt;100,(AA47-AB47)*10000,"N/A")</f>
        <v>2.1593827165994339</v>
      </c>
      <c r="AD47" s="246">
        <f>IFERROR(AD46/AD$31,"")</f>
        <v>6.4541772591751201E-2</v>
      </c>
      <c r="AE47" s="246">
        <f t="shared" si="220"/>
        <v>7.7879087164042349E-2</v>
      </c>
      <c r="AF47" s="247" t="str">
        <f>IF((ABS((AD47-AE47)*10000))&lt;100,(AD47-AE47)*10000,"N/A")</f>
        <v>N/A</v>
      </c>
      <c r="AG47" s="246">
        <f>IFERROR(AG46/AG$31,"")</f>
        <v>6.4220049423768216E-2</v>
      </c>
      <c r="AH47" s="246">
        <f t="shared" si="221"/>
        <v>5.5669748411003001E-2</v>
      </c>
      <c r="AI47" s="247">
        <f>IF((ABS((AG47-AH47)*10000))&lt;100,(AG47-AH47)*10000,"N/A")</f>
        <v>85.503010127652161</v>
      </c>
      <c r="AJ47" s="246">
        <f>IFERROR(AJ46/AJ$31,"")</f>
        <v>8.2792906308384692E-2</v>
      </c>
      <c r="AK47" s="246">
        <f t="shared" si="222"/>
        <v>7.8506888092092844E-2</v>
      </c>
      <c r="AL47" s="247">
        <f>IF((ABS((AJ47-AK47)*10000))&lt;100,(AJ47-AK47)*10000,"N/A")</f>
        <v>42.860182162918484</v>
      </c>
      <c r="AM47" s="246">
        <f>IFERROR(AM46/AM$31,"")</f>
        <v>8.2798250548067082E-2</v>
      </c>
      <c r="AN47" s="246">
        <f t="shared" si="223"/>
        <v>8.945420740579979E-2</v>
      </c>
      <c r="AO47" s="247">
        <f>IF((ABS((AM47-AN47)*10000))&lt;100,(AM47-AN47)*10000,"N/A")</f>
        <v>-66.559568577327084</v>
      </c>
      <c r="AP47" s="246">
        <f>IFERROR(AP46/AP$31,"")</f>
        <v>7.6774414319557782E-2</v>
      </c>
      <c r="AQ47" s="246">
        <f t="shared" si="224"/>
        <v>7.8393059517761543E-2</v>
      </c>
      <c r="AR47" s="247">
        <f>IF((ABS((AP47-AQ47)*10000))&lt;100,(AP47-AQ47)*10000,"N/A")</f>
        <v>-16.18645198203761</v>
      </c>
      <c r="AS47" s="246">
        <f>IFERROR(AS46/AS$31,"")</f>
        <v>7.84177752672333E-2</v>
      </c>
      <c r="AT47" s="246">
        <f t="shared" si="225"/>
        <v>7.8424443281731343E-2</v>
      </c>
      <c r="AU47" s="247">
        <f>IF((ABS((AS47-AT47)*10000))&lt;100,(AS47-AT47)*10000,"N/A")</f>
        <v>-6.6680144980429956E-2</v>
      </c>
      <c r="AV47" s="249"/>
      <c r="AW47" s="246">
        <f t="shared" si="246"/>
        <v>0.11897036858857818</v>
      </c>
      <c r="AX47" s="246">
        <f t="shared" si="226"/>
        <v>9.9336155402887302E-2</v>
      </c>
      <c r="AY47" s="247" t="str">
        <f>IF((ABS((AW47-AX47)*10000))&lt;100,(AW47-AX47)*10000,"N/A")</f>
        <v>N/A</v>
      </c>
      <c r="AZ47" s="246">
        <f t="shared" si="248"/>
        <v>8.3604215372931778E-2</v>
      </c>
      <c r="BA47" s="246">
        <f t="shared" si="227"/>
        <v>6.4541772591751201E-2</v>
      </c>
      <c r="BB47" s="247" t="str">
        <f>IF((ABS((AZ47-BA47)*10000))&lt;100,(AZ47-BA47)*10000,"N/A")</f>
        <v>N/A</v>
      </c>
      <c r="BC47" s="246">
        <f t="shared" si="250"/>
        <v>7.4763658230188504E-2</v>
      </c>
      <c r="BD47" s="246">
        <f t="shared" si="228"/>
        <v>6.4220049423768216E-2</v>
      </c>
      <c r="BE47" s="247" t="str">
        <f>IF((ABS((BC47-BD47)*10000))&lt;100,(BC47-BD47)*10000,"N/A")</f>
        <v>N/A</v>
      </c>
      <c r="BF47" s="246">
        <f t="shared" si="252"/>
        <v>8.4103091588676737E-2</v>
      </c>
      <c r="BG47" s="246">
        <f t="shared" si="229"/>
        <v>8.2792906308384692E-2</v>
      </c>
      <c r="BH47" s="247">
        <f>IF((ABS((BF47-BG47)*10000))&lt;100,(BF47-BG47)*10000,"N/A")</f>
        <v>13.101852802920449</v>
      </c>
      <c r="BI47" s="246">
        <f t="shared" si="254"/>
        <v>0.10302219635407589</v>
      </c>
      <c r="BJ47" s="246">
        <f t="shared" si="230"/>
        <v>8.2798250548067082E-2</v>
      </c>
      <c r="BK47" s="247" t="str">
        <f>IF((ABS((BI47-BJ47)*10000))&lt;100,(BI47-BJ47)*10000,"N/A")</f>
        <v>N/A</v>
      </c>
      <c r="BL47" s="246">
        <f t="shared" si="256"/>
        <v>9.4328268071840804E-2</v>
      </c>
      <c r="BM47" s="246">
        <f t="shared" si="231"/>
        <v>7.6774414319557782E-2</v>
      </c>
      <c r="BN47" s="247" t="str">
        <f>IF((ABS((BL47-BM47)*10000))&lt;100,(BL47-BM47)*10000,"N/A")</f>
        <v>N/A</v>
      </c>
      <c r="BO47" s="246">
        <f t="shared" si="258"/>
        <v>9.1583349797068267E-2</v>
      </c>
      <c r="BP47" s="246">
        <f t="shared" si="232"/>
        <v>7.84177752672333E-2</v>
      </c>
      <c r="BQ47" s="247" t="str">
        <f>IF((ABS((BO47-BP47)*10000))&lt;100,(BO47-BP47)*10000,"N/A")</f>
        <v>N/A</v>
      </c>
      <c r="BR47" s="250"/>
      <c r="BS47" s="248">
        <f t="shared" si="260"/>
        <v>0.10801091196219403</v>
      </c>
      <c r="BT47" s="246">
        <f>IFERROR(BT46/BT$31,"")</f>
        <v>0.11897036858857818</v>
      </c>
      <c r="BU47" s="247" t="str">
        <f>IF((ABS((BS47-BT47)*10000))&lt;100,(BS47-BT47)*10000,"N/A")</f>
        <v>N/A</v>
      </c>
      <c r="BV47" s="248">
        <f t="shared" si="262"/>
        <v>8.9069499939459978E-2</v>
      </c>
      <c r="BW47" s="246">
        <f>IFERROR(BW46/BW$31,"")</f>
        <v>8.3604215372931778E-2</v>
      </c>
      <c r="BX47" s="247">
        <f>IF((ABS((BV47-BW47)*10000))&lt;100,(BV47-BW47)*10000,"N/A")</f>
        <v>54.652845665282001</v>
      </c>
      <c r="BY47" s="248">
        <f t="shared" si="264"/>
        <v>8.3688780436191462E-2</v>
      </c>
      <c r="BZ47" s="246">
        <f>IFERROR(BZ46/BZ$31,"")</f>
        <v>7.4763658230188504E-2</v>
      </c>
      <c r="CA47" s="247">
        <f>IF((ABS((BY47-BZ47)*10000))&lt;100,(BY47-BZ47)*10000,"N/A")</f>
        <v>89.25122206002959</v>
      </c>
      <c r="CB47" s="248">
        <f t="shared" si="266"/>
        <v>8.7289697679583653E-2</v>
      </c>
      <c r="CC47" s="246">
        <f>IFERROR(CC46/CC$31,"")</f>
        <v>8.4103091588676737E-2</v>
      </c>
      <c r="CD47" s="247">
        <f>IF((ABS((CB47-CC47)*10000))&lt;100,(CB47-CC47)*10000,"N/A")</f>
        <v>31.866060909069155</v>
      </c>
      <c r="CE47" s="248">
        <f t="shared" si="268"/>
        <v>9.9130876282320146E-2</v>
      </c>
      <c r="CF47" s="246">
        <f>IFERROR(CF46/CF$31,"")</f>
        <v>0.10302219635407589</v>
      </c>
      <c r="CG47" s="247">
        <f>IF((ABS((CE47-CF47)*10000))&lt;100,(CE47-CF47)*10000,"N/A")</f>
        <v>-38.913200717557437</v>
      </c>
      <c r="CH47" s="248">
        <f t="shared" si="270"/>
        <v>9.4144696243372572E-2</v>
      </c>
      <c r="CI47" s="246">
        <f>IFERROR(CI46/CI$31,"")</f>
        <v>9.4328268071840804E-2</v>
      </c>
      <c r="CJ47" s="247">
        <f>IF((ABS((CH47-CI47)*10000))&lt;100,(CH47-CI47)*10000,"N/A")</f>
        <v>-1.8357182846823195</v>
      </c>
      <c r="CK47" s="248">
        <f t="shared" si="272"/>
        <v>9.226660982297713E-2</v>
      </c>
      <c r="CL47" s="246">
        <f>IFERROR(CL46/CL$31,"")</f>
        <v>9.1583349797068267E-2</v>
      </c>
      <c r="CM47" s="247">
        <f>IF((ABS((CK47-CL47)*10000))&lt;100,(CK47-CL47)*10000,"N/A")</f>
        <v>6.8326002590886334</v>
      </c>
      <c r="CN47" s="250"/>
      <c r="CO47" s="248">
        <f>IFERROR(CO46/CO$31,"")</f>
        <v>0.11283639665767967</v>
      </c>
      <c r="CP47" s="246">
        <f>IFERROR(CP46/CP$31,"")</f>
        <v>0.10801091196219403</v>
      </c>
      <c r="CQ47" s="247">
        <f>IF((ABS((CO47-CP47)*10000))&lt;1000,(CO47-CP47)*10000,"N/A")</f>
        <v>48.254846954856326</v>
      </c>
      <c r="CR47" s="248">
        <f>IFERROR(CR46/CR$31,"")</f>
        <v>0.10250785054174141</v>
      </c>
      <c r="CS47" s="246">
        <f>IFERROR(CS46/CS$31,"")</f>
        <v>8.9069499939459978E-2</v>
      </c>
      <c r="CT47" s="247">
        <f>IF((ABS((CR47-CS47)*10000))&lt;1000,(CR47-CS47)*10000,"N/A")</f>
        <v>134.38350602281434</v>
      </c>
      <c r="CU47" s="248">
        <f>IFERROR(CU46/CU$31,"")</f>
        <v>9.2494737294324864E-2</v>
      </c>
      <c r="CV47" s="246">
        <f>IFERROR(CV46/CV$31,"")</f>
        <v>8.3688780436191462E-2</v>
      </c>
      <c r="CW47" s="247">
        <f>(CU47-CV47)*10000</f>
        <v>88.05956858133402</v>
      </c>
      <c r="CX47" s="248">
        <f>IFERROR(CX46/CX$31,"")</f>
        <v>0.10477885462048836</v>
      </c>
      <c r="CY47" s="246">
        <f>IFERROR(CY46/CY$31,"")</f>
        <v>8.7289697679583653E-2</v>
      </c>
      <c r="CZ47" s="247">
        <f>(CX47-CY47)*10000</f>
        <v>174.89156940904707</v>
      </c>
      <c r="DA47" s="248">
        <f>IFERROR(DA46/DA$31,"")</f>
        <v>0.10791002429288128</v>
      </c>
      <c r="DB47" s="246">
        <f>IFERROR(DB46/DB$31,"")</f>
        <v>9.9130876282320146E-2</v>
      </c>
      <c r="DC47" s="247">
        <f>IF((ABS((DA47-DB47)*10000))&lt;1000,(DA47-DB47)*10000,"N/A")</f>
        <v>87.791480105611356</v>
      </c>
      <c r="DD47" s="248">
        <f>IFERROR(DD46/DD$31,"")</f>
        <v>0.10303298783281063</v>
      </c>
      <c r="DE47" s="246">
        <f>IFERROR(DE46/DE$31,"")</f>
        <v>9.4144696243372572E-2</v>
      </c>
      <c r="DF47" s="247">
        <f>(DD47-DE47)*10000</f>
        <v>88.882915894380602</v>
      </c>
      <c r="DG47" s="248">
        <f>IFERROR(DG46/DG$31,"")</f>
        <v>0.1034860535863458</v>
      </c>
      <c r="DH47" s="246">
        <f>IFERROR(DH46/DH$31,"")</f>
        <v>9.226660982297713E-2</v>
      </c>
      <c r="DI47" s="247">
        <f>(DG47-DH47)*10000</f>
        <v>112.19443763368669</v>
      </c>
      <c r="DJ47" s="104"/>
      <c r="DK47" s="248">
        <f>IFERROR(DK46/DK$31,"")</f>
        <v>0.10342968930825985</v>
      </c>
      <c r="DL47" s="246">
        <f>IFERROR(DL46/DL$31,"")</f>
        <v>0.11283639665767967</v>
      </c>
      <c r="DM47" s="247">
        <f>(DK47-DL47)*10000</f>
        <v>-94.067073494198127</v>
      </c>
      <c r="DN47" s="248">
        <f>IFERROR(DN46/DN$31,"")</f>
        <v>9.5181637105188274E-2</v>
      </c>
      <c r="DO47" s="246">
        <f>IFERROR(DO46/DO$31,"")</f>
        <v>0.10250785054174141</v>
      </c>
      <c r="DP47" s="247">
        <f>(DN47-DO47)*10000</f>
        <v>-73.262134365531395</v>
      </c>
      <c r="DQ47" s="248">
        <f>IFERROR(DQ46/DQ$31,"")</f>
        <v>0.10149944799028708</v>
      </c>
      <c r="DR47" s="246">
        <f>IFERROR(DR46/DR$31,"")</f>
        <v>9.2494737294324864E-2</v>
      </c>
      <c r="DS47" s="247">
        <f>(DQ47-DR47)*10000</f>
        <v>90.04710695962217</v>
      </c>
      <c r="DT47" s="248">
        <f>IFERROR(DT46/DT$31,"")</f>
        <v>0.10625346829957633</v>
      </c>
      <c r="DU47" s="246">
        <f>IFERROR(DU46/DU$31,"")</f>
        <v>0.10477885462048836</v>
      </c>
      <c r="DV47" s="247">
        <f>(DT47-DU47)*10000</f>
        <v>14.74613679087966</v>
      </c>
      <c r="DW47" s="248">
        <f>IFERROR(DW46/DW$31,"")</f>
        <v>9.9299807023459558E-2</v>
      </c>
      <c r="DX47" s="246">
        <f>IFERROR(DX46/DX$31,"")</f>
        <v>0.10791002429288128</v>
      </c>
      <c r="DY47" s="247">
        <f>(DW47-DX47)*10000</f>
        <v>-86.102172694217245</v>
      </c>
      <c r="DZ47" s="248">
        <f>IFERROR(DZ46/DZ$31,"")</f>
        <v>0.10005006936693545</v>
      </c>
      <c r="EA47" s="246">
        <f>IFERROR(EA46/EA$31,"")</f>
        <v>0.10303298783281063</v>
      </c>
      <c r="EB47" s="247">
        <f>(DZ47-EA47)*10000</f>
        <v>-29.829184658751867</v>
      </c>
      <c r="EC47" s="248">
        <f>IFERROR(EC46/EC$31,"")</f>
        <v>0.10180276628474928</v>
      </c>
      <c r="ED47" s="246">
        <f>IFERROR(ED46/ED$31,"")</f>
        <v>0.1034860535863458</v>
      </c>
      <c r="EE47" s="247">
        <f>(EC47-ED47)*10000</f>
        <v>-16.832873015965173</v>
      </c>
      <c r="EG47" s="248">
        <f>IFERROR(EG46/EG$31,"")</f>
        <v>0.11182955585618548</v>
      </c>
      <c r="EH47" s="246">
        <f>IFERROR(EH46/EH$31,"")</f>
        <v>0.10342968930825985</v>
      </c>
      <c r="EI47" s="247">
        <f>(EG47-EH47)*10000</f>
        <v>83.998665479256275</v>
      </c>
      <c r="EJ47" s="248">
        <f>IFERROR(EJ46/EJ$31,"")</f>
        <v>9.5402081896845056E-2</v>
      </c>
      <c r="EK47" s="246">
        <f>IFERROR(EK46/EK$31,"")</f>
        <v>9.5181637105188274E-2</v>
      </c>
      <c r="EL47" s="247">
        <f>(EJ47-EK47)*10000</f>
        <v>2.2044479165678199</v>
      </c>
      <c r="EM47" s="248">
        <f>IFERROR(EM46/EM$31,"")</f>
        <v>0.10355851272218078</v>
      </c>
      <c r="EN47" s="246">
        <f>IFERROR(EN46/EN$31,"")</f>
        <v>0.10149944799028708</v>
      </c>
      <c r="EO47" s="247">
        <f>(EM47-EN47)*10000</f>
        <v>20.590647318936977</v>
      </c>
      <c r="EP47" s="248" t="str">
        <f>IFERROR(EP46/EP$31,"")</f>
        <v/>
      </c>
      <c r="EQ47" s="246">
        <f>IFERROR(EQ46/EQ$31,"")</f>
        <v>0.10625346829957633</v>
      </c>
      <c r="ER47" s="247" t="e">
        <f>(EP47-EQ47)*10000</f>
        <v>#VALUE!</v>
      </c>
      <c r="ES47" s="248">
        <f>IFERROR(ES46/ES$31,"")</f>
        <v>0.10355851272218078</v>
      </c>
      <c r="ET47" s="246">
        <f>IFERROR(ET46/ET$31,"")</f>
        <v>9.9299807023459558E-2</v>
      </c>
      <c r="EU47" s="247">
        <f>(ES47-ET47)*10000</f>
        <v>42.587056987212215</v>
      </c>
      <c r="EV47" s="248" t="str">
        <f>IFERROR(EV46/EV$31,"")</f>
        <v/>
      </c>
      <c r="EW47" s="246">
        <f>IFERROR(EW46/EW$31,"")</f>
        <v>0.10005006936693545</v>
      </c>
      <c r="EX47" s="247" t="e">
        <f>(EV47-EW47)*10000</f>
        <v>#VALUE!</v>
      </c>
      <c r="EY47" s="248" t="str">
        <f>IFERROR(EY46/EY$31,"")</f>
        <v/>
      </c>
      <c r="EZ47" s="246">
        <f>IFERROR(EZ46/EZ$31,"")</f>
        <v>0.10180276628474928</v>
      </c>
      <c r="FA47" s="247" t="e">
        <f>(EY47-EZ47)*10000</f>
        <v>#VALUE!</v>
      </c>
    </row>
    <row r="48" spans="1:157">
      <c r="C48" s="174"/>
      <c r="D48" s="174"/>
      <c r="E48" s="174"/>
      <c r="F48" s="174"/>
      <c r="G48" s="141"/>
      <c r="H48" s="19"/>
      <c r="I48" s="19"/>
      <c r="J48" s="103"/>
      <c r="K48" s="19"/>
      <c r="L48" s="19"/>
      <c r="M48" s="103"/>
      <c r="N48" s="19"/>
      <c r="O48" s="19"/>
      <c r="P48" s="103"/>
      <c r="Q48" s="19"/>
      <c r="R48" s="19"/>
      <c r="S48" s="103"/>
      <c r="T48" s="19"/>
      <c r="U48" s="19"/>
      <c r="V48" s="103"/>
      <c r="W48" s="19"/>
      <c r="X48" s="19"/>
      <c r="Y48" s="103"/>
      <c r="Z48" s="103"/>
      <c r="AA48" s="174"/>
      <c r="AB48" s="174"/>
      <c r="AC48" s="141"/>
      <c r="AD48" s="19"/>
      <c r="AE48" s="174"/>
      <c r="AF48" s="103"/>
      <c r="AG48" s="19"/>
      <c r="AH48" s="174"/>
      <c r="AI48" s="103"/>
      <c r="AJ48" s="19"/>
      <c r="AK48" s="174"/>
      <c r="AL48" s="103"/>
      <c r="AM48" s="19"/>
      <c r="AN48" s="174"/>
      <c r="AO48" s="103"/>
      <c r="AP48" s="19"/>
      <c r="AQ48" s="174"/>
      <c r="AR48" s="103"/>
      <c r="AS48" s="19"/>
      <c r="AT48" s="19"/>
      <c r="AU48" s="103"/>
      <c r="AV48" s="103"/>
      <c r="AW48" s="174"/>
      <c r="AX48" s="19"/>
      <c r="AY48" s="141"/>
      <c r="AZ48" s="19"/>
      <c r="BA48" s="19"/>
      <c r="BB48" s="103"/>
      <c r="BC48" s="19"/>
      <c r="BD48" s="19"/>
      <c r="BE48" s="103"/>
      <c r="BF48" s="19"/>
      <c r="BG48" s="19"/>
      <c r="BH48" s="103"/>
      <c r="BI48" s="19"/>
      <c r="BJ48" s="19"/>
      <c r="BK48" s="103"/>
      <c r="BL48" s="19"/>
      <c r="BM48" s="19"/>
      <c r="BN48" s="103"/>
      <c r="BO48" s="19"/>
      <c r="BP48" s="19"/>
      <c r="BQ48" s="103"/>
      <c r="BR48" s="103"/>
      <c r="BS48" s="174"/>
      <c r="BT48" s="174"/>
      <c r="BU48" s="141"/>
      <c r="BV48" s="19"/>
      <c r="BW48" s="19"/>
      <c r="BX48" s="103"/>
      <c r="BY48" s="19"/>
      <c r="BZ48" s="19"/>
      <c r="CA48" s="103"/>
      <c r="CB48" s="19"/>
      <c r="CC48" s="19"/>
      <c r="CD48" s="103"/>
      <c r="CE48" s="19"/>
      <c r="CF48" s="19"/>
      <c r="CG48" s="103"/>
      <c r="CH48" s="19"/>
      <c r="CI48" s="19"/>
      <c r="CJ48" s="103"/>
      <c r="CK48" s="19"/>
      <c r="CL48" s="19"/>
      <c r="CM48" s="103"/>
      <c r="CN48" s="103"/>
      <c r="CO48" s="174"/>
      <c r="CP48" s="174"/>
      <c r="CQ48" s="141"/>
      <c r="CR48" s="19"/>
      <c r="CS48" s="19"/>
      <c r="CT48" s="103"/>
      <c r="CU48" s="19"/>
      <c r="CV48" s="19"/>
      <c r="CW48" s="103"/>
      <c r="CX48" s="19"/>
      <c r="CY48" s="19"/>
      <c r="CZ48" s="103"/>
      <c r="DA48" s="19"/>
      <c r="DB48" s="19"/>
      <c r="DC48" s="103"/>
      <c r="DD48" s="19"/>
      <c r="DE48" s="19"/>
      <c r="DF48" s="103"/>
      <c r="DG48" s="19"/>
      <c r="DH48" s="19"/>
      <c r="DI48" s="103"/>
      <c r="DJ48" s="104"/>
      <c r="DK48" s="174"/>
      <c r="DL48" s="174"/>
      <c r="DM48" s="141"/>
      <c r="DN48" s="19"/>
      <c r="DO48" s="19"/>
      <c r="DP48" s="103"/>
      <c r="DQ48" s="19"/>
      <c r="DR48" s="19"/>
      <c r="DS48" s="103"/>
      <c r="DT48" s="19"/>
      <c r="DU48" s="19"/>
      <c r="DV48" s="103"/>
      <c r="DW48" s="19"/>
      <c r="DX48" s="19"/>
      <c r="DY48" s="103"/>
      <c r="DZ48" s="19"/>
      <c r="EA48" s="19"/>
      <c r="EB48" s="103"/>
      <c r="EC48" s="19"/>
      <c r="ED48" s="19"/>
      <c r="EE48" s="103"/>
      <c r="EG48" s="174"/>
      <c r="EH48" s="174"/>
      <c r="EI48" s="141"/>
      <c r="EJ48" s="19"/>
      <c r="EK48" s="19"/>
      <c r="EL48" s="103"/>
      <c r="EM48" s="19"/>
      <c r="EN48" s="19"/>
      <c r="EO48" s="103"/>
      <c r="EP48" s="19"/>
      <c r="EQ48" s="19"/>
      <c r="ER48" s="103"/>
      <c r="ES48" s="19"/>
      <c r="ET48" s="19"/>
      <c r="EU48" s="103"/>
      <c r="EV48" s="19"/>
      <c r="EW48" s="19"/>
      <c r="EX48" s="103"/>
      <c r="EY48" s="19"/>
      <c r="EZ48" s="19"/>
      <c r="FA48" s="103"/>
    </row>
    <row r="49" spans="1:160">
      <c r="D49" s="181"/>
      <c r="E49" s="273"/>
      <c r="F49" s="273"/>
      <c r="G49" s="274"/>
      <c r="H49" s="19"/>
      <c r="I49" s="19"/>
      <c r="J49" s="103"/>
      <c r="K49" s="19"/>
      <c r="L49" s="19"/>
      <c r="M49" s="103"/>
      <c r="N49" s="19"/>
      <c r="O49" s="19"/>
      <c r="P49" s="103"/>
      <c r="Q49" s="19"/>
      <c r="R49" s="19"/>
      <c r="S49" s="103"/>
      <c r="T49" s="19"/>
      <c r="U49" s="19"/>
      <c r="V49" s="103"/>
      <c r="W49" s="19"/>
      <c r="X49" s="19"/>
      <c r="Y49" s="103"/>
      <c r="Z49" s="103"/>
      <c r="AA49" s="273"/>
      <c r="AB49" s="273"/>
      <c r="AC49" s="274"/>
      <c r="AD49" s="19"/>
      <c r="AE49" s="273"/>
      <c r="AF49" s="103"/>
      <c r="AG49" s="19"/>
      <c r="AH49" s="273"/>
      <c r="AI49" s="103"/>
      <c r="AJ49" s="19"/>
      <c r="AK49" s="273"/>
      <c r="AL49" s="103"/>
      <c r="AM49" s="19"/>
      <c r="AN49" s="273"/>
      <c r="AO49" s="103"/>
      <c r="AP49" s="19"/>
      <c r="AQ49" s="273"/>
      <c r="AR49" s="103"/>
      <c r="AS49" s="19"/>
      <c r="AT49" s="19"/>
      <c r="AU49" s="103"/>
      <c r="AV49" s="103"/>
      <c r="AW49" s="273"/>
      <c r="AX49" s="19"/>
      <c r="AY49" s="274"/>
      <c r="AZ49" s="19"/>
      <c r="BA49" s="19"/>
      <c r="BB49" s="103"/>
      <c r="BC49" s="19"/>
      <c r="BD49" s="19"/>
      <c r="BE49" s="103"/>
      <c r="BF49" s="19"/>
      <c r="BG49" s="19"/>
      <c r="BH49" s="103"/>
      <c r="BI49" s="19"/>
      <c r="BJ49" s="19"/>
      <c r="BK49" s="103"/>
      <c r="BL49" s="19"/>
      <c r="BM49" s="19"/>
      <c r="BN49" s="103"/>
      <c r="BO49" s="19"/>
      <c r="BP49" s="19"/>
      <c r="BQ49" s="103"/>
      <c r="BR49" s="103"/>
      <c r="BS49" s="273"/>
      <c r="BT49" s="273"/>
      <c r="BU49" s="274"/>
      <c r="BV49" s="19"/>
      <c r="BW49" s="19"/>
      <c r="BX49" s="103"/>
      <c r="BY49" s="19"/>
      <c r="BZ49" s="19"/>
      <c r="CA49" s="103"/>
      <c r="CB49" s="19"/>
      <c r="CC49" s="19"/>
      <c r="CD49" s="103"/>
      <c r="CE49" s="19"/>
      <c r="CF49" s="19"/>
      <c r="CG49" s="103"/>
      <c r="CH49" s="19"/>
      <c r="CI49" s="19"/>
      <c r="CJ49" s="103"/>
      <c r="CK49" s="19"/>
      <c r="CL49" s="19"/>
      <c r="CM49" s="103"/>
      <c r="CN49" s="103"/>
      <c r="CO49" s="273"/>
      <c r="CP49" s="273"/>
      <c r="CQ49" s="274"/>
      <c r="CR49" s="19"/>
      <c r="CS49" s="19"/>
      <c r="CT49" s="103"/>
      <c r="CU49" s="19"/>
      <c r="CV49" s="19"/>
      <c r="CW49" s="103"/>
      <c r="CX49" s="19"/>
      <c r="CY49" s="19"/>
      <c r="CZ49" s="103"/>
      <c r="DA49" s="19"/>
      <c r="DB49" s="19"/>
      <c r="DC49" s="103"/>
      <c r="DD49" s="19"/>
      <c r="DE49" s="19"/>
      <c r="DF49" s="103"/>
      <c r="DG49" s="19"/>
      <c r="DH49" s="19"/>
      <c r="DI49" s="103"/>
      <c r="DJ49" s="104"/>
      <c r="DK49" s="273"/>
      <c r="DL49" s="273"/>
      <c r="DM49" s="274"/>
      <c r="DN49" s="19"/>
      <c r="DO49" s="19"/>
      <c r="DP49" s="103"/>
      <c r="DQ49" s="19"/>
      <c r="DR49" s="19"/>
      <c r="DS49" s="103"/>
      <c r="DT49" s="19"/>
      <c r="DU49" s="19"/>
      <c r="DV49" s="103"/>
      <c r="DW49" s="19"/>
      <c r="DX49" s="19"/>
      <c r="DY49" s="103"/>
      <c r="DZ49" s="19"/>
      <c r="EA49" s="19"/>
      <c r="EB49" s="103"/>
      <c r="EC49" s="19"/>
      <c r="ED49" s="19"/>
      <c r="EE49" s="103"/>
      <c r="EG49" s="273"/>
      <c r="EH49" s="273"/>
      <c r="EI49" s="274"/>
      <c r="EJ49" s="19"/>
      <c r="EK49" s="19"/>
      <c r="EL49" s="103"/>
      <c r="EM49" s="19"/>
      <c r="EN49" s="19"/>
      <c r="EO49" s="103"/>
      <c r="EP49" s="19"/>
      <c r="EQ49" s="19"/>
      <c r="ER49" s="103"/>
      <c r="ES49" s="19"/>
      <c r="ET49" s="19"/>
      <c r="EU49" s="103"/>
      <c r="EV49" s="19"/>
      <c r="EW49" s="19"/>
      <c r="EX49" s="103"/>
      <c r="EY49" s="19"/>
      <c r="EZ49" s="19"/>
      <c r="FA49" s="103"/>
    </row>
    <row r="50" spans="1:160">
      <c r="C50" s="28" t="s">
        <v>122</v>
      </c>
      <c r="D50" s="28" t="s">
        <v>122</v>
      </c>
      <c r="E50" s="27"/>
      <c r="F50" s="27"/>
      <c r="G50" s="264"/>
      <c r="H50" s="27"/>
      <c r="I50" s="27"/>
      <c r="J50" s="264"/>
      <c r="K50" s="27"/>
      <c r="L50" s="27"/>
      <c r="M50" s="264"/>
      <c r="N50" s="27"/>
      <c r="O50" s="27"/>
      <c r="P50" s="264"/>
      <c r="Q50" s="27"/>
      <c r="R50" s="27"/>
      <c r="S50" s="264"/>
      <c r="T50" s="27"/>
      <c r="U50" s="27"/>
      <c r="V50" s="264"/>
      <c r="W50" s="27"/>
      <c r="X50" s="27"/>
      <c r="Y50" s="264"/>
      <c r="Z50" s="264"/>
      <c r="AA50" s="27"/>
      <c r="AB50" s="27"/>
      <c r="AC50" s="264"/>
      <c r="AD50" s="27"/>
      <c r="AE50" s="27"/>
      <c r="AF50" s="264"/>
      <c r="AG50" s="27"/>
      <c r="AH50" s="27"/>
      <c r="AI50" s="264"/>
      <c r="AJ50" s="27"/>
      <c r="AK50" s="27"/>
      <c r="AL50" s="264"/>
      <c r="AM50" s="27"/>
      <c r="AN50" s="27"/>
      <c r="AO50" s="264"/>
      <c r="AP50" s="27"/>
      <c r="AQ50" s="27"/>
      <c r="AR50" s="264"/>
      <c r="AS50" s="27"/>
      <c r="AT50" s="27"/>
      <c r="AU50" s="264"/>
      <c r="AV50" s="264"/>
      <c r="AW50" s="27"/>
      <c r="AX50" s="27"/>
      <c r="AY50" s="264"/>
      <c r="AZ50" s="27"/>
      <c r="BA50" s="27"/>
      <c r="BB50" s="264"/>
      <c r="BC50" s="27"/>
      <c r="BD50" s="27"/>
      <c r="BE50" s="264"/>
      <c r="BF50" s="27"/>
      <c r="BG50" s="27"/>
      <c r="BH50" s="264"/>
      <c r="BI50" s="27"/>
      <c r="BJ50" s="27"/>
      <c r="BK50" s="264"/>
      <c r="BL50" s="27"/>
      <c r="BM50" s="27"/>
      <c r="BN50" s="264"/>
      <c r="BO50" s="27"/>
      <c r="BP50" s="27"/>
      <c r="BQ50" s="264"/>
      <c r="BR50" s="264"/>
      <c r="BS50" s="27"/>
      <c r="BT50" s="27"/>
      <c r="BU50" s="264"/>
      <c r="BV50" s="27"/>
      <c r="BW50" s="27"/>
      <c r="BX50" s="264"/>
      <c r="BY50" s="27"/>
      <c r="BZ50" s="27"/>
      <c r="CA50" s="264"/>
      <c r="CB50" s="27"/>
      <c r="CC50" s="27"/>
      <c r="CD50" s="264"/>
      <c r="CE50" s="27"/>
      <c r="CF50" s="27"/>
      <c r="CG50" s="264"/>
      <c r="CH50" s="27"/>
      <c r="CI50" s="27"/>
      <c r="CJ50" s="264"/>
      <c r="CK50" s="27"/>
      <c r="CL50" s="27"/>
      <c r="CM50" s="264"/>
      <c r="CN50" s="264"/>
      <c r="CO50" s="27"/>
      <c r="CP50" s="27"/>
      <c r="CQ50" s="264"/>
      <c r="CR50" s="27"/>
      <c r="CS50" s="27"/>
      <c r="CT50" s="264"/>
      <c r="CU50" s="27"/>
      <c r="CV50" s="27"/>
      <c r="CW50" s="264"/>
      <c r="CX50" s="27"/>
      <c r="CY50" s="27"/>
      <c r="CZ50" s="264"/>
      <c r="DA50" s="27"/>
      <c r="DB50" s="27"/>
      <c r="DC50" s="264"/>
      <c r="DD50" s="27"/>
      <c r="DE50" s="27"/>
      <c r="DF50" s="264"/>
      <c r="DG50" s="27"/>
      <c r="DH50" s="27"/>
      <c r="DI50" s="264"/>
      <c r="DJ50" s="104"/>
      <c r="DK50" s="27"/>
      <c r="DL50" s="27"/>
      <c r="DM50" s="264"/>
      <c r="DN50" s="27"/>
      <c r="DO50" s="27"/>
      <c r="DP50" s="264"/>
      <c r="DQ50" s="27"/>
      <c r="DR50" s="27"/>
      <c r="DS50" s="264"/>
      <c r="DT50" s="27"/>
      <c r="DU50" s="27"/>
      <c r="DV50" s="264"/>
      <c r="DW50" s="27"/>
      <c r="DX50" s="27"/>
      <c r="DY50" s="264"/>
      <c r="DZ50" s="27"/>
      <c r="EA50" s="27"/>
      <c r="EB50" s="264"/>
      <c r="EC50" s="27"/>
      <c r="ED50" s="27"/>
      <c r="EE50" s="264"/>
      <c r="EG50" s="27"/>
      <c r="EH50" s="27"/>
      <c r="EI50" s="264"/>
      <c r="EJ50" s="27"/>
      <c r="EK50" s="27"/>
      <c r="EL50" s="264"/>
      <c r="EM50" s="27"/>
      <c r="EN50" s="27"/>
      <c r="EO50" s="264"/>
      <c r="EP50" s="27"/>
      <c r="EQ50" s="27"/>
      <c r="ER50" s="264"/>
      <c r="ES50" s="27"/>
      <c r="ET50" s="27"/>
      <c r="EU50" s="264"/>
      <c r="EV50" s="27"/>
      <c r="EW50" s="27"/>
      <c r="EX50" s="264"/>
      <c r="EY50" s="27"/>
      <c r="EZ50" s="27"/>
      <c r="FA50" s="264"/>
    </row>
    <row r="51" spans="1:160" s="38" customFormat="1" ht="24.75" customHeight="1">
      <c r="A51" s="158"/>
      <c r="B51" s="158"/>
      <c r="C51" s="32" t="s">
        <v>318</v>
      </c>
      <c r="D51" s="32" t="s">
        <v>239</v>
      </c>
      <c r="E51" s="23" t="str">
        <f>$C50&amp;E52</f>
        <v>Argentina1Q16</v>
      </c>
      <c r="F51" s="23" t="str">
        <f>$C50&amp;F52</f>
        <v>Argentina1Q15</v>
      </c>
      <c r="G51" s="233"/>
      <c r="H51" s="23" t="s">
        <v>389</v>
      </c>
      <c r="I51" s="23" t="str">
        <f>$C50&amp;I52</f>
        <v>Argentina2Q15</v>
      </c>
      <c r="J51" s="234"/>
      <c r="K51" s="23" t="str">
        <f>$C50&amp;K52</f>
        <v>Argentina3Q16</v>
      </c>
      <c r="L51" s="23" t="str">
        <f>$C50&amp;L52</f>
        <v>Argentina3Q15</v>
      </c>
      <c r="M51" s="234"/>
      <c r="N51" s="23" t="str">
        <f>$C50&amp;N52</f>
        <v>Argentina4Q16</v>
      </c>
      <c r="O51" s="23" t="str">
        <f>$C50&amp;O52</f>
        <v>Argentina4Q15</v>
      </c>
      <c r="P51" s="234"/>
      <c r="Q51" s="23" t="str">
        <f>$C50&amp;Q52</f>
        <v>Argentina1H16</v>
      </c>
      <c r="R51" s="23" t="str">
        <f>$C50&amp;R52</f>
        <v>Argentina1H15</v>
      </c>
      <c r="S51" s="234"/>
      <c r="T51" s="23" t="str">
        <f>$C50&amp;T52</f>
        <v>Argentina9M16</v>
      </c>
      <c r="U51" s="23" t="str">
        <f>$C50&amp;U52</f>
        <v>Argentina9M15</v>
      </c>
      <c r="V51" s="234"/>
      <c r="W51" s="23" t="str">
        <f>$C50&amp;W52</f>
        <v>ArgentinaFY16</v>
      </c>
      <c r="X51" s="23" t="str">
        <f>$C50&amp;X52</f>
        <v>ArgentinaFY15</v>
      </c>
      <c r="Y51" s="234"/>
      <c r="Z51" s="234"/>
      <c r="AA51" s="23" t="str">
        <f>$C50&amp;AA52</f>
        <v>Argentina1Q17</v>
      </c>
      <c r="AB51" s="23" t="str">
        <f t="shared" si="339"/>
        <v>Argentina1Q16</v>
      </c>
      <c r="AC51" s="233"/>
      <c r="AD51" s="23" t="str">
        <f>$C50&amp;AD52</f>
        <v>Argentina2Q17</v>
      </c>
      <c r="AE51" s="23" t="str">
        <f>$C50&amp;AE52</f>
        <v>Argentina2Q16</v>
      </c>
      <c r="AF51" s="234"/>
      <c r="AG51" s="23" t="str">
        <f>$C50&amp;AG52</f>
        <v>Argentina3Q17</v>
      </c>
      <c r="AH51" s="23" t="str">
        <f>$C50&amp;AH52</f>
        <v>Argentina3Q16</v>
      </c>
      <c r="AI51" s="234"/>
      <c r="AJ51" s="23" t="str">
        <f>$C50&amp;AJ52</f>
        <v>Argentina4Q17</v>
      </c>
      <c r="AK51" s="23" t="str">
        <f>$C50&amp;AK52</f>
        <v>Argentina4Q16</v>
      </c>
      <c r="AL51" s="234"/>
      <c r="AM51" s="23" t="str">
        <f>$C50&amp;AM52</f>
        <v>Argentina1H17</v>
      </c>
      <c r="AN51" s="23" t="str">
        <f>$C50&amp;AN52</f>
        <v>Argentina1H16</v>
      </c>
      <c r="AO51" s="234"/>
      <c r="AP51" s="23" t="str">
        <f>$C50&amp;AP52</f>
        <v>Argentina9M17</v>
      </c>
      <c r="AQ51" s="23" t="str">
        <f>$C50&amp;AQ52</f>
        <v>Argentina9M16</v>
      </c>
      <c r="AR51" s="234"/>
      <c r="AS51" s="23" t="str">
        <f>$C50&amp;AS52</f>
        <v>ArgentinaFY17</v>
      </c>
      <c r="AT51" s="23" t="str">
        <f>$C50&amp;AT52</f>
        <v>ArgentinaFY16</v>
      </c>
      <c r="AU51" s="234"/>
      <c r="AV51" s="234"/>
      <c r="AW51" s="23" t="str">
        <f>$C50&amp;AW52</f>
        <v>Argentina1Q18</v>
      </c>
      <c r="AX51" s="23" t="str">
        <f>$C50&amp;AX52</f>
        <v>Argentina1Q17</v>
      </c>
      <c r="AY51" s="233"/>
      <c r="AZ51" s="23" t="str">
        <f>$C50&amp;AZ52</f>
        <v>Argentina2Q18</v>
      </c>
      <c r="BA51" s="23" t="str">
        <f>$C50&amp;BA52</f>
        <v>Argentina2Q17</v>
      </c>
      <c r="BB51" s="234"/>
      <c r="BC51" s="23" t="str">
        <f>$C50&amp;BC52</f>
        <v>Argentina3Q18</v>
      </c>
      <c r="BD51" s="23" t="str">
        <f>$C50&amp;BD52</f>
        <v>Argentina3Q17</v>
      </c>
      <c r="BE51" s="234"/>
      <c r="BF51" s="23" t="str">
        <f>$C50&amp;BF52</f>
        <v>Argentina4Q18</v>
      </c>
      <c r="BG51" s="23" t="str">
        <f>$C50&amp;BG52</f>
        <v>Argentina4Q17</v>
      </c>
      <c r="BH51" s="234"/>
      <c r="BI51" s="23" t="str">
        <f>$C50&amp;BI52</f>
        <v>Argentina1H18</v>
      </c>
      <c r="BJ51" s="23" t="str">
        <f>$C50&amp;BJ52</f>
        <v>Argentina1H17</v>
      </c>
      <c r="BK51" s="234"/>
      <c r="BL51" s="23" t="str">
        <f>$C50&amp;BL52</f>
        <v>Argentina9M18</v>
      </c>
      <c r="BM51" s="23" t="str">
        <f>$C50&amp;BM52</f>
        <v>Argentina9M17</v>
      </c>
      <c r="BN51" s="234"/>
      <c r="BO51" s="23" t="str">
        <f>$C50&amp;BO52</f>
        <v>ArgentinaFY18</v>
      </c>
      <c r="BP51" s="23" t="str">
        <f>$C50&amp;BP52</f>
        <v>ArgentinaFY17</v>
      </c>
      <c r="BQ51" s="234"/>
      <c r="BR51" s="234"/>
      <c r="BS51" s="23" t="str">
        <f>$C50&amp;BS52</f>
        <v>Argentina1Q19</v>
      </c>
      <c r="BT51" s="23" t="str">
        <f>$C50&amp;BT52</f>
        <v>Argentina1Q18</v>
      </c>
      <c r="BU51" s="233"/>
      <c r="BV51" s="23" t="str">
        <f>$C50&amp;BV52</f>
        <v>Argentina2Q19</v>
      </c>
      <c r="BW51" s="23" t="str">
        <f>$C50&amp;BW52</f>
        <v>Argentina2Q18</v>
      </c>
      <c r="BX51" s="234"/>
      <c r="BY51" s="23" t="str">
        <f>$C50&amp;BY52</f>
        <v>Argentina3Q19</v>
      </c>
      <c r="BZ51" s="23" t="str">
        <f>$C50&amp;BZ52</f>
        <v>Argentina3Q18</v>
      </c>
      <c r="CA51" s="234"/>
      <c r="CB51" s="23" t="str">
        <f>$C50&amp;CB52</f>
        <v>Argentina4Q19</v>
      </c>
      <c r="CC51" s="23" t="str">
        <f>$C50&amp;CC52</f>
        <v>Argentina4Q18</v>
      </c>
      <c r="CD51" s="234"/>
      <c r="CE51" s="23" t="str">
        <f>$C50&amp;CE52</f>
        <v>Argentina1H19</v>
      </c>
      <c r="CF51" s="23" t="str">
        <f>$C50&amp;CF52</f>
        <v>Argentina1H18</v>
      </c>
      <c r="CG51" s="234"/>
      <c r="CH51" s="23" t="str">
        <f>$C50&amp;CH52</f>
        <v>Argentina9M19</v>
      </c>
      <c r="CI51" s="23" t="str">
        <f>$C50&amp;CI52</f>
        <v>Argentina9M18</v>
      </c>
      <c r="CJ51" s="234"/>
      <c r="CK51" s="23" t="str">
        <f>$C50&amp;CK52</f>
        <v>ArgentinaFY19</v>
      </c>
      <c r="CL51" s="23" t="str">
        <f>$C50&amp;CL52</f>
        <v>ArgentinaFY18</v>
      </c>
      <c r="CM51" s="234"/>
      <c r="CN51" s="234"/>
      <c r="CO51" s="23" t="str">
        <f>$C50&amp;CO52</f>
        <v>Argentina1Q20</v>
      </c>
      <c r="CP51" s="23" t="str">
        <f>$C50&amp;CP52</f>
        <v>Argentina1Q19</v>
      </c>
      <c r="CQ51" s="233"/>
      <c r="CR51" s="23" t="str">
        <f>$C50&amp;CR52</f>
        <v>Argentina2Q20</v>
      </c>
      <c r="CS51" s="23" t="str">
        <f>$C50&amp;CS52</f>
        <v>Argentina2Q19</v>
      </c>
      <c r="CT51" s="234"/>
      <c r="CU51" s="23" t="str">
        <f>$C50&amp;CU52</f>
        <v>Argentina3Q20</v>
      </c>
      <c r="CV51" s="23" t="str">
        <f>$C50&amp;CV52</f>
        <v>Argentina3Q19</v>
      </c>
      <c r="CW51" s="234"/>
      <c r="CX51" s="23" t="str">
        <f>$C50&amp;CX52</f>
        <v>Argentina4Q20</v>
      </c>
      <c r="CY51" s="23" t="str">
        <f>$C50&amp;CY52</f>
        <v>Argentina4Q19</v>
      </c>
      <c r="CZ51" s="234"/>
      <c r="DA51" s="23" t="str">
        <f>$C50&amp;DA52</f>
        <v>Argentina1H20</v>
      </c>
      <c r="DB51" s="23" t="str">
        <f>$C50&amp;DB52</f>
        <v>Argentina1H19</v>
      </c>
      <c r="DC51" s="234"/>
      <c r="DD51" s="23" t="str">
        <f>$C50&amp;DD52</f>
        <v>Argentina9M20</v>
      </c>
      <c r="DE51" s="23" t="str">
        <f>$C50&amp;DE52</f>
        <v>Argentina9M19</v>
      </c>
      <c r="DF51" s="234"/>
      <c r="DG51" s="23" t="str">
        <f>$C50&amp;DG52</f>
        <v>ArgentinaFY20</v>
      </c>
      <c r="DH51" s="23" t="str">
        <f>$C50&amp;DH52</f>
        <v>ArgentinaFY19</v>
      </c>
      <c r="DI51" s="234"/>
      <c r="DJ51" s="104"/>
      <c r="DK51" s="23" t="str">
        <f>$C50&amp;DK52</f>
        <v>Argentina1Q21</v>
      </c>
      <c r="DL51" s="23" t="str">
        <f>$C50&amp;DL52</f>
        <v>Argentina1Q20</v>
      </c>
      <c r="DM51" s="233"/>
      <c r="DN51" s="23" t="str">
        <f>$C50&amp;DN52</f>
        <v>Argentina2Q21</v>
      </c>
      <c r="DO51" s="23" t="str">
        <f>$C50&amp;DO52</f>
        <v>Argentina2Q20</v>
      </c>
      <c r="DP51" s="234"/>
      <c r="DQ51" s="23" t="str">
        <f>$C50&amp;DQ52</f>
        <v>Argentina3Q21</v>
      </c>
      <c r="DR51" s="23" t="str">
        <f>$C50&amp;DR52</f>
        <v>Argentina3Q20</v>
      </c>
      <c r="DS51" s="234"/>
      <c r="DT51" s="23" t="str">
        <f>$C50&amp;DT52</f>
        <v>Argentina4Q21</v>
      </c>
      <c r="DU51" s="23" t="str">
        <f>$C50&amp;DU52</f>
        <v>Argentina4Q20</v>
      </c>
      <c r="DV51" s="234"/>
      <c r="DW51" s="23" t="str">
        <f>$C50&amp;DW52</f>
        <v>Argentina1H21</v>
      </c>
      <c r="DX51" s="23" t="str">
        <f>$C50&amp;DX52</f>
        <v>Argentina1H20</v>
      </c>
      <c r="DY51" s="234"/>
      <c r="DZ51" s="23" t="str">
        <f>$C50&amp;DZ52</f>
        <v>Argentina9M21</v>
      </c>
      <c r="EA51" s="23" t="str">
        <f>$C50&amp;EA52</f>
        <v>Argentina9M20</v>
      </c>
      <c r="EB51" s="234"/>
      <c r="EC51" s="23" t="str">
        <f>$C50&amp;EC52</f>
        <v>ArgentinaFY21</v>
      </c>
      <c r="ED51" s="23" t="str">
        <f>$C50&amp;ED52</f>
        <v>ArgentinaFY20</v>
      </c>
      <c r="EE51" s="234"/>
      <c r="EF51" s="25"/>
      <c r="EG51" s="23" t="str">
        <f>$C50&amp;EG52</f>
        <v>Argentina1Q22</v>
      </c>
      <c r="EH51" s="23" t="str">
        <f>$C50&amp;EH52</f>
        <v>Argentina1Q21</v>
      </c>
      <c r="EI51" s="233"/>
      <c r="EJ51" s="23" t="str">
        <f>$C50&amp;EJ52</f>
        <v>Argentina2Q22</v>
      </c>
      <c r="EK51" s="23" t="str">
        <f>$C50&amp;EK52</f>
        <v>Argentina2Q21</v>
      </c>
      <c r="EL51" s="234"/>
      <c r="EM51" s="23" t="str">
        <f>$C50&amp;EM52</f>
        <v>Argentina3Q22</v>
      </c>
      <c r="EN51" s="23" t="str">
        <f>$C50&amp;EN52</f>
        <v>Argentina3Q21</v>
      </c>
      <c r="EO51" s="234"/>
      <c r="EP51" s="23" t="str">
        <f>$C50&amp;EP52</f>
        <v>Argentina4Q22</v>
      </c>
      <c r="EQ51" s="23" t="str">
        <f>$C50&amp;EQ52</f>
        <v>Argentina4Q21</v>
      </c>
      <c r="ER51" s="234"/>
      <c r="ES51" s="23" t="str">
        <f>$C50&amp;ES52</f>
        <v>Argentina1H22</v>
      </c>
      <c r="ET51" s="23" t="str">
        <f>$C50&amp;ET52</f>
        <v>Argentina1H21</v>
      </c>
      <c r="EU51" s="234"/>
      <c r="EV51" s="23" t="str">
        <f>$C50&amp;EV52</f>
        <v>Argentina9M22</v>
      </c>
      <c r="EW51" s="23" t="str">
        <f>$C50&amp;EW52</f>
        <v>Argentina9M21</v>
      </c>
      <c r="EX51" s="234"/>
      <c r="EY51" s="23" t="str">
        <f>$C50&amp;EY52</f>
        <v>ArgentinaFY22</v>
      </c>
      <c r="EZ51" s="23" t="str">
        <f>$C50&amp;EZ52</f>
        <v>ArgentinaFY21</v>
      </c>
      <c r="FA51" s="234"/>
      <c r="FB51" s="25"/>
      <c r="FC51" s="25"/>
      <c r="FD51" s="25"/>
    </row>
    <row r="52" spans="1:160" ht="21.75" customHeight="1" thickBot="1">
      <c r="A52" s="235" t="s">
        <v>150</v>
      </c>
      <c r="B52" s="235"/>
      <c r="C52" s="422" t="s">
        <v>198</v>
      </c>
      <c r="D52" s="423" t="s">
        <v>149</v>
      </c>
      <c r="E52" s="424" t="str">
        <f>+E28</f>
        <v>1Q16</v>
      </c>
      <c r="F52" s="425" t="str">
        <f>+F28</f>
        <v>1Q15</v>
      </c>
      <c r="G52" s="426" t="str">
        <f>+G28</f>
        <v>% Var</v>
      </c>
      <c r="H52" s="424" t="s">
        <v>361</v>
      </c>
      <c r="I52" s="425" t="str">
        <f t="shared" ref="I52:V52" si="389">+I28</f>
        <v>2Q15</v>
      </c>
      <c r="J52" s="426" t="str">
        <f t="shared" si="389"/>
        <v>% Var</v>
      </c>
      <c r="K52" s="424" t="str">
        <f t="shared" si="389"/>
        <v>3Q16</v>
      </c>
      <c r="L52" s="425" t="str">
        <f t="shared" si="389"/>
        <v>3Q15</v>
      </c>
      <c r="M52" s="426" t="str">
        <f t="shared" si="389"/>
        <v>% Var</v>
      </c>
      <c r="N52" s="424" t="str">
        <f t="shared" si="389"/>
        <v>4Q16</v>
      </c>
      <c r="O52" s="425" t="str">
        <f t="shared" si="389"/>
        <v>4Q15</v>
      </c>
      <c r="P52" s="426" t="str">
        <f t="shared" si="389"/>
        <v>% Var</v>
      </c>
      <c r="Q52" s="424" t="str">
        <f t="shared" si="389"/>
        <v>1H16</v>
      </c>
      <c r="R52" s="425" t="str">
        <f t="shared" si="389"/>
        <v>1H15</v>
      </c>
      <c r="S52" s="426" t="str">
        <f t="shared" si="389"/>
        <v>% Var</v>
      </c>
      <c r="T52" s="424" t="str">
        <f t="shared" si="389"/>
        <v>9M16</v>
      </c>
      <c r="U52" s="425" t="str">
        <f t="shared" si="389"/>
        <v>9M15</v>
      </c>
      <c r="V52" s="426" t="str">
        <f t="shared" si="389"/>
        <v>% Var</v>
      </c>
      <c r="W52" s="427" t="s">
        <v>356</v>
      </c>
      <c r="X52" s="428" t="s">
        <v>363</v>
      </c>
      <c r="Y52" s="426" t="s">
        <v>310</v>
      </c>
      <c r="Z52" s="429"/>
      <c r="AA52" s="425" t="str">
        <f>+AA28</f>
        <v>1Q17</v>
      </c>
      <c r="AB52" s="425" t="str">
        <f t="shared" si="339"/>
        <v>1Q16</v>
      </c>
      <c r="AC52" s="426" t="str">
        <f t="shared" ref="AC52:AR52" si="390">+AC28</f>
        <v>% Var</v>
      </c>
      <c r="AD52" s="424" t="str">
        <f t="shared" si="390"/>
        <v>2Q17</v>
      </c>
      <c r="AE52" s="425" t="str">
        <f t="shared" si="390"/>
        <v>2Q16</v>
      </c>
      <c r="AF52" s="426" t="str">
        <f t="shared" si="390"/>
        <v>% Var</v>
      </c>
      <c r="AG52" s="424" t="str">
        <f t="shared" si="390"/>
        <v>3Q17</v>
      </c>
      <c r="AH52" s="425" t="str">
        <f t="shared" si="390"/>
        <v>3Q16</v>
      </c>
      <c r="AI52" s="426" t="str">
        <f t="shared" si="390"/>
        <v>% Var</v>
      </c>
      <c r="AJ52" s="424" t="str">
        <f t="shared" si="390"/>
        <v>4Q17</v>
      </c>
      <c r="AK52" s="425" t="str">
        <f t="shared" si="390"/>
        <v>4Q16</v>
      </c>
      <c r="AL52" s="426" t="str">
        <f t="shared" si="390"/>
        <v>% Var</v>
      </c>
      <c r="AM52" s="424" t="str">
        <f t="shared" si="390"/>
        <v>1H17</v>
      </c>
      <c r="AN52" s="425" t="str">
        <f t="shared" si="390"/>
        <v>1H16</v>
      </c>
      <c r="AO52" s="426" t="str">
        <f t="shared" si="390"/>
        <v>% Var</v>
      </c>
      <c r="AP52" s="424" t="str">
        <f t="shared" si="390"/>
        <v>9M17</v>
      </c>
      <c r="AQ52" s="425" t="str">
        <f t="shared" si="390"/>
        <v>9M16</v>
      </c>
      <c r="AR52" s="426" t="str">
        <f t="shared" si="390"/>
        <v>% Var</v>
      </c>
      <c r="AS52" s="427" t="s">
        <v>355</v>
      </c>
      <c r="AT52" s="428" t="s">
        <v>356</v>
      </c>
      <c r="AU52" s="426" t="s">
        <v>310</v>
      </c>
      <c r="AV52" s="429"/>
      <c r="AW52" s="424" t="str">
        <f t="shared" ref="AW52:BE52" si="391">+AW28</f>
        <v>1Q18</v>
      </c>
      <c r="AX52" s="425" t="str">
        <f t="shared" si="391"/>
        <v>1Q17</v>
      </c>
      <c r="AY52" s="426" t="str">
        <f t="shared" si="391"/>
        <v>% Var</v>
      </c>
      <c r="AZ52" s="424" t="str">
        <f t="shared" si="391"/>
        <v>2Q18</v>
      </c>
      <c r="BA52" s="425" t="str">
        <f t="shared" si="391"/>
        <v>2Q17</v>
      </c>
      <c r="BB52" s="426" t="str">
        <f t="shared" si="391"/>
        <v>% Var</v>
      </c>
      <c r="BC52" s="424" t="str">
        <f t="shared" si="391"/>
        <v>3Q18</v>
      </c>
      <c r="BD52" s="425" t="str">
        <f t="shared" si="391"/>
        <v>3Q17</v>
      </c>
      <c r="BE52" s="426" t="str">
        <f t="shared" si="391"/>
        <v>% Var</v>
      </c>
      <c r="BF52" s="424" t="s">
        <v>175</v>
      </c>
      <c r="BG52" s="425" t="str">
        <f t="shared" ref="BG52:BN52" si="392">+BG28</f>
        <v>4Q17</v>
      </c>
      <c r="BH52" s="426" t="str">
        <f t="shared" si="392"/>
        <v>% Var</v>
      </c>
      <c r="BI52" s="424" t="str">
        <f t="shared" si="392"/>
        <v>1H18</v>
      </c>
      <c r="BJ52" s="425" t="str">
        <f t="shared" si="392"/>
        <v>1H17</v>
      </c>
      <c r="BK52" s="426" t="str">
        <f t="shared" si="392"/>
        <v>% Var</v>
      </c>
      <c r="BL52" s="424" t="str">
        <f t="shared" si="392"/>
        <v>9M18</v>
      </c>
      <c r="BM52" s="425" t="str">
        <f t="shared" si="392"/>
        <v>9M17</v>
      </c>
      <c r="BN52" s="426" t="str">
        <f t="shared" si="392"/>
        <v>% Var</v>
      </c>
      <c r="BO52" s="427" t="s">
        <v>277</v>
      </c>
      <c r="BP52" s="428" t="s">
        <v>355</v>
      </c>
      <c r="BQ52" s="426" t="s">
        <v>310</v>
      </c>
      <c r="BR52" s="430"/>
      <c r="BS52" s="424" t="str">
        <f t="shared" ref="BS52:CJ52" si="393">+BS28</f>
        <v>1Q19</v>
      </c>
      <c r="BT52" s="425" t="str">
        <f t="shared" si="393"/>
        <v>1Q18</v>
      </c>
      <c r="BU52" s="426" t="str">
        <f t="shared" si="393"/>
        <v>% Var</v>
      </c>
      <c r="BV52" s="424" t="str">
        <f t="shared" si="393"/>
        <v>2Q19</v>
      </c>
      <c r="BW52" s="425" t="str">
        <f t="shared" si="393"/>
        <v>2Q18</v>
      </c>
      <c r="BX52" s="426" t="str">
        <f t="shared" si="393"/>
        <v>% Var</v>
      </c>
      <c r="BY52" s="424" t="str">
        <f t="shared" si="393"/>
        <v>3Q19</v>
      </c>
      <c r="BZ52" s="425" t="str">
        <f t="shared" si="393"/>
        <v>3Q18</v>
      </c>
      <c r="CA52" s="426" t="str">
        <f t="shared" si="393"/>
        <v>% Var</v>
      </c>
      <c r="CB52" s="424" t="str">
        <f t="shared" si="393"/>
        <v>4Q19</v>
      </c>
      <c r="CC52" s="425" t="str">
        <f t="shared" si="393"/>
        <v>4Q18</v>
      </c>
      <c r="CD52" s="426" t="str">
        <f t="shared" si="393"/>
        <v>% Var</v>
      </c>
      <c r="CE52" s="424" t="str">
        <f t="shared" si="393"/>
        <v>1H19</v>
      </c>
      <c r="CF52" s="425" t="str">
        <f t="shared" si="393"/>
        <v>1H18</v>
      </c>
      <c r="CG52" s="426" t="str">
        <f t="shared" si="393"/>
        <v>% Var</v>
      </c>
      <c r="CH52" s="424" t="str">
        <f t="shared" si="393"/>
        <v>9M19</v>
      </c>
      <c r="CI52" s="425" t="str">
        <f t="shared" si="393"/>
        <v>9M18</v>
      </c>
      <c r="CJ52" s="426" t="str">
        <f t="shared" si="393"/>
        <v>% Var</v>
      </c>
      <c r="CK52" s="427" t="s">
        <v>276</v>
      </c>
      <c r="CL52" s="428" t="s">
        <v>277</v>
      </c>
      <c r="CM52" s="426" t="s">
        <v>310</v>
      </c>
      <c r="CN52" s="430"/>
      <c r="CO52" s="424" t="str">
        <f t="shared" ref="CO52:DH52" si="394">+CO28</f>
        <v>1Q20</v>
      </c>
      <c r="CP52" s="425" t="str">
        <f t="shared" si="394"/>
        <v>1Q19</v>
      </c>
      <c r="CQ52" s="426" t="str">
        <f t="shared" si="394"/>
        <v>% Var</v>
      </c>
      <c r="CR52" s="424" t="str">
        <f t="shared" si="394"/>
        <v>2Q20</v>
      </c>
      <c r="CS52" s="425" t="str">
        <f t="shared" si="394"/>
        <v>2Q19</v>
      </c>
      <c r="CT52" s="426" t="str">
        <f t="shared" si="394"/>
        <v>% Var</v>
      </c>
      <c r="CU52" s="424" t="str">
        <f t="shared" si="394"/>
        <v>3Q20</v>
      </c>
      <c r="CV52" s="425" t="str">
        <f t="shared" si="394"/>
        <v>3Q19</v>
      </c>
      <c r="CW52" s="426" t="str">
        <f t="shared" si="394"/>
        <v>% Var</v>
      </c>
      <c r="CX52" s="424" t="str">
        <f t="shared" si="394"/>
        <v>4Q20</v>
      </c>
      <c r="CY52" s="425" t="str">
        <f t="shared" si="394"/>
        <v>4Q19</v>
      </c>
      <c r="CZ52" s="426" t="str">
        <f t="shared" si="394"/>
        <v>% Var</v>
      </c>
      <c r="DA52" s="424" t="str">
        <f t="shared" si="394"/>
        <v>1H20</v>
      </c>
      <c r="DB52" s="425" t="str">
        <f t="shared" si="394"/>
        <v>1H19</v>
      </c>
      <c r="DC52" s="426" t="str">
        <f t="shared" si="394"/>
        <v>% Var</v>
      </c>
      <c r="DD52" s="424" t="str">
        <f t="shared" si="394"/>
        <v>9M20</v>
      </c>
      <c r="DE52" s="425" t="str">
        <f t="shared" si="394"/>
        <v>9M19</v>
      </c>
      <c r="DF52" s="426" t="str">
        <f t="shared" si="394"/>
        <v>% Var</v>
      </c>
      <c r="DG52" s="427" t="str">
        <f t="shared" si="394"/>
        <v>FY20</v>
      </c>
      <c r="DH52" s="428" t="str">
        <f t="shared" si="394"/>
        <v>FY19</v>
      </c>
      <c r="DI52" s="426" t="s">
        <v>310</v>
      </c>
      <c r="DJ52" s="39"/>
      <c r="DK52" s="424" t="str">
        <f t="shared" ref="DK52:EE52" si="395">+DK4</f>
        <v>1Q21</v>
      </c>
      <c r="DL52" s="425" t="str">
        <f t="shared" si="395"/>
        <v>1Q20</v>
      </c>
      <c r="DM52" s="426" t="str">
        <f t="shared" si="395"/>
        <v>% Var</v>
      </c>
      <c r="DN52" s="424" t="str">
        <f t="shared" si="395"/>
        <v>2Q21</v>
      </c>
      <c r="DO52" s="425" t="str">
        <f t="shared" si="395"/>
        <v>2Q20</v>
      </c>
      <c r="DP52" s="426" t="str">
        <f t="shared" si="395"/>
        <v>% Var</v>
      </c>
      <c r="DQ52" s="424" t="str">
        <f t="shared" si="395"/>
        <v>3Q21</v>
      </c>
      <c r="DR52" s="425" t="str">
        <f t="shared" si="395"/>
        <v>3Q20</v>
      </c>
      <c r="DS52" s="426" t="str">
        <f t="shared" si="395"/>
        <v>% Var</v>
      </c>
      <c r="DT52" s="424" t="str">
        <f t="shared" si="395"/>
        <v>4Q21</v>
      </c>
      <c r="DU52" s="425" t="str">
        <f t="shared" si="395"/>
        <v>4Q20</v>
      </c>
      <c r="DV52" s="426" t="str">
        <f t="shared" si="395"/>
        <v>% Var</v>
      </c>
      <c r="DW52" s="424" t="str">
        <f t="shared" si="395"/>
        <v>1H21</v>
      </c>
      <c r="DX52" s="425" t="str">
        <f t="shared" si="395"/>
        <v>1H20</v>
      </c>
      <c r="DY52" s="426" t="str">
        <f t="shared" si="395"/>
        <v>% Var</v>
      </c>
      <c r="DZ52" s="424" t="str">
        <f t="shared" si="395"/>
        <v>9M21</v>
      </c>
      <c r="EA52" s="425" t="str">
        <f t="shared" si="395"/>
        <v>9M20</v>
      </c>
      <c r="EB52" s="426" t="str">
        <f t="shared" si="395"/>
        <v>% Var</v>
      </c>
      <c r="EC52" s="427" t="str">
        <f t="shared" si="395"/>
        <v>FY21</v>
      </c>
      <c r="ED52" s="428" t="str">
        <f t="shared" si="395"/>
        <v>FY20</v>
      </c>
      <c r="EE52" s="426" t="str">
        <f t="shared" si="395"/>
        <v>% Var</v>
      </c>
      <c r="EG52" s="424" t="str">
        <f t="shared" ref="EG52:FA52" si="396">+EG4</f>
        <v>1Q22</v>
      </c>
      <c r="EH52" s="425" t="str">
        <f t="shared" si="396"/>
        <v>1Q21</v>
      </c>
      <c r="EI52" s="426" t="str">
        <f t="shared" si="396"/>
        <v>% Var</v>
      </c>
      <c r="EJ52" s="424" t="str">
        <f t="shared" si="396"/>
        <v>2Q22</v>
      </c>
      <c r="EK52" s="425" t="str">
        <f t="shared" si="396"/>
        <v>2Q21</v>
      </c>
      <c r="EL52" s="426" t="str">
        <f t="shared" si="396"/>
        <v>% Var</v>
      </c>
      <c r="EM52" s="424" t="str">
        <f t="shared" si="396"/>
        <v>3Q22</v>
      </c>
      <c r="EN52" s="425" t="str">
        <f t="shared" si="396"/>
        <v>3Q21</v>
      </c>
      <c r="EO52" s="426" t="str">
        <f t="shared" si="396"/>
        <v>% Var</v>
      </c>
      <c r="EP52" s="424" t="str">
        <f t="shared" si="396"/>
        <v>4Q22</v>
      </c>
      <c r="EQ52" s="425" t="str">
        <f t="shared" si="396"/>
        <v>4Q21</v>
      </c>
      <c r="ER52" s="426" t="str">
        <f t="shared" si="396"/>
        <v>% Var</v>
      </c>
      <c r="ES52" s="424" t="str">
        <f t="shared" si="396"/>
        <v>1H22</v>
      </c>
      <c r="ET52" s="425" t="str">
        <f t="shared" si="396"/>
        <v>1H21</v>
      </c>
      <c r="EU52" s="426" t="str">
        <f t="shared" si="396"/>
        <v>% Var</v>
      </c>
      <c r="EV52" s="424" t="str">
        <f t="shared" si="396"/>
        <v>9M22</v>
      </c>
      <c r="EW52" s="425" t="str">
        <f t="shared" si="396"/>
        <v>9M21</v>
      </c>
      <c r="EX52" s="426" t="str">
        <f t="shared" si="396"/>
        <v>% Var</v>
      </c>
      <c r="EY52" s="427" t="str">
        <f t="shared" si="396"/>
        <v>FY22</v>
      </c>
      <c r="EZ52" s="428" t="str">
        <f t="shared" si="396"/>
        <v>FY21</v>
      </c>
      <c r="FA52" s="426" t="str">
        <f t="shared" si="396"/>
        <v>% Var</v>
      </c>
    </row>
    <row r="53" spans="1:160">
      <c r="A53" s="265" t="s">
        <v>0</v>
      </c>
      <c r="B53" s="265"/>
      <c r="C53" s="275" t="s">
        <v>200</v>
      </c>
      <c r="D53" s="44" t="s">
        <v>1</v>
      </c>
      <c r="E53" s="45">
        <v>328482</v>
      </c>
      <c r="F53" s="45"/>
      <c r="G53" s="46" t="str">
        <f t="shared" ref="G53:G58" si="397">IFERROR(IF((ABS((E53/F53)-1))&lt;100%,(E53/F53)-1,"N/A"),"N/A")</f>
        <v>N/A</v>
      </c>
      <c r="H53" s="49">
        <v>323855</v>
      </c>
      <c r="I53" s="45"/>
      <c r="J53" s="46" t="str">
        <f t="shared" ref="J53:J58" si="398">IFERROR(IF((ABS((H53/I53)-1))&lt;100%,(H53/I53)-1,"N/A"),"N/A")</f>
        <v>N/A</v>
      </c>
      <c r="K53" s="45">
        <v>308380</v>
      </c>
      <c r="L53" s="45">
        <v>127618</v>
      </c>
      <c r="M53" s="46" t="str">
        <f t="shared" ref="M53:M58" si="399">IFERROR(IF((ABS((K53/L53)-1))&lt;100%,(K53/L53)-1,"N/A"),"")</f>
        <v>N/A</v>
      </c>
      <c r="N53" s="45">
        <v>363878</v>
      </c>
      <c r="O53" s="45">
        <v>468264</v>
      </c>
      <c r="P53" s="46">
        <f t="shared" ref="P53:P58" si="400">IFERROR(IF((ABS((N53/O53)-1))&lt;100%,(N53/O53)-1,"N/A"),"")</f>
        <v>-0.22292125809372487</v>
      </c>
      <c r="Q53" s="45">
        <v>652337</v>
      </c>
      <c r="R53" s="45"/>
      <c r="S53" s="46" t="str">
        <f t="shared" ref="S53:S58" si="401">IFERROR(IF((ABS((Q53/R53)-1))&lt;100%,(Q53/R53)-1,"N/A"),"N/A")</f>
        <v>N/A</v>
      </c>
      <c r="T53" s="45">
        <v>960717</v>
      </c>
      <c r="U53" s="45">
        <v>127618</v>
      </c>
      <c r="V53" s="46" t="str">
        <f t="shared" ref="V53:V58" si="402">IFERROR(IF((ABS((T53/U53)-1))&lt;100%,(T53/U53)-1,"N/A"),"")</f>
        <v>N/A</v>
      </c>
      <c r="W53" s="45">
        <v>1324595</v>
      </c>
      <c r="X53" s="45">
        <v>595882</v>
      </c>
      <c r="Y53" s="46" t="str">
        <f t="shared" ref="Y53:Y58" si="403">IFERROR(IF((ABS((W53/X53)-1))&lt;100%,(W53/X53)-1,"N/A"),"")</f>
        <v>N/A</v>
      </c>
      <c r="Z53" s="47"/>
      <c r="AA53" s="45">
        <v>321482</v>
      </c>
      <c r="AB53" s="45">
        <f t="shared" si="339"/>
        <v>328482</v>
      </c>
      <c r="AC53" s="236">
        <f t="shared" ref="AC53:AC58" si="404">IFERROR(IF((ABS((AA53/AB53)-1))&lt;100%,(AA53/AB53)-1,"N/A"),"")</f>
        <v>-2.1310147892426357E-2</v>
      </c>
      <c r="AD53" s="45">
        <v>319385</v>
      </c>
      <c r="AE53" s="45">
        <f t="shared" ref="AE53:AE71" si="405">+H53</f>
        <v>323855</v>
      </c>
      <c r="AF53" s="236">
        <f t="shared" ref="AF53:AF58" si="406">IFERROR(IF((ABS((AD53/AE53)-1))&lt;100%,(AD53/AE53)-1,"N/A"),"")</f>
        <v>-1.3802473329113329E-2</v>
      </c>
      <c r="AG53" s="45">
        <v>341195</v>
      </c>
      <c r="AH53" s="45">
        <f t="shared" ref="AH53:AH71" si="407">+K53</f>
        <v>308380</v>
      </c>
      <c r="AI53" s="236">
        <f t="shared" ref="AI53:AI58" si="408">IFERROR(IF((ABS((AG53/AH53)-1))&lt;100%,(AG53/AH53)-1,"N/A"),"")</f>
        <v>0.10641092159024579</v>
      </c>
      <c r="AJ53" s="45">
        <v>401529</v>
      </c>
      <c r="AK53" s="45">
        <f t="shared" ref="AK53:AK71" si="409">+N53</f>
        <v>363878</v>
      </c>
      <c r="AL53" s="236">
        <f t="shared" ref="AL53:AL58" si="410">IFERROR(IF((ABS((AJ53/AK53)-1))&lt;100%,(AJ53/AK53)-1,"N/A"),"")</f>
        <v>0.10347149319277338</v>
      </c>
      <c r="AM53" s="45">
        <v>640867</v>
      </c>
      <c r="AN53" s="45">
        <f t="shared" ref="AN53:AN71" si="411">+Q53</f>
        <v>652337</v>
      </c>
      <c r="AO53" s="236">
        <f t="shared" ref="AO53:AO58" si="412">IFERROR(IF((ABS((AM53/AN53)-1))&lt;100%,(AM53/AN53)-1,"N/A"),"")</f>
        <v>-1.7582936427030793E-2</v>
      </c>
      <c r="AP53" s="45">
        <v>982062</v>
      </c>
      <c r="AQ53" s="45">
        <f t="shared" ref="AQ53:AQ71" si="413">+T53</f>
        <v>960717</v>
      </c>
      <c r="AR53" s="236">
        <f t="shared" ref="AR53:AR58" si="414">IFERROR(IF((ABS((AP53/AQ53)-1))&lt;100%,(AP53/AQ53)-1,"N/A"),"")</f>
        <v>2.2217781094744815E-2</v>
      </c>
      <c r="AS53" s="45">
        <v>1383591</v>
      </c>
      <c r="AT53" s="45">
        <f t="shared" ref="AT53:AT71" si="415">+W53</f>
        <v>1324595</v>
      </c>
      <c r="AU53" s="236">
        <f t="shared" ref="AU53:AU58" si="416">IFERROR(IF((ABS((AS53/AT53)-1))&lt;100%,(AS53/AT53)-1,"N/A"),"")</f>
        <v>4.4538896794869443E-2</v>
      </c>
      <c r="AV53" s="47"/>
      <c r="AW53" s="45">
        <f>BT53</f>
        <v>314809</v>
      </c>
      <c r="AX53" s="45">
        <f t="shared" ref="AX53:AX71" si="417">+AA53</f>
        <v>321482</v>
      </c>
      <c r="AY53" s="236">
        <f t="shared" ref="AY53:AY58" si="418">IFERROR(IF((ABS((AW53/AX53)-1))&lt;100%,(AW53/AX53)-1,"N/A"),"")</f>
        <v>-2.0756994170746723E-2</v>
      </c>
      <c r="AZ53" s="45">
        <f>BW53</f>
        <v>281820</v>
      </c>
      <c r="BA53" s="45">
        <f t="shared" ref="BA53:BA71" si="419">+AD53</f>
        <v>319385</v>
      </c>
      <c r="BB53" s="236">
        <f t="shared" ref="BB53:BB58" si="420">IFERROR(IF((ABS((AZ53/BA53)-1))&lt;100%,(AZ53/BA53)-1,"N/A"),"")</f>
        <v>-0.11761666953676597</v>
      </c>
      <c r="BC53" s="49">
        <f>BZ53</f>
        <v>234264</v>
      </c>
      <c r="BD53" s="45">
        <f t="shared" ref="BD53:BD71" si="421">+AG53</f>
        <v>341195</v>
      </c>
      <c r="BE53" s="236">
        <f t="shared" ref="BE53:BE58" si="422">IFERROR(IF((ABS((BC53/BD53)-1))&lt;100%,(BC53/BD53)-1,"N/A"),"")</f>
        <v>-0.31340142733627396</v>
      </c>
      <c r="BF53" s="45">
        <f>CC53</f>
        <v>205971</v>
      </c>
      <c r="BG53" s="45">
        <f t="shared" ref="BG53:BG71" si="423">+AJ53</f>
        <v>401529</v>
      </c>
      <c r="BH53" s="236">
        <f t="shared" ref="BH53:BH58" si="424">IFERROR(IF((ABS((BF53/BG53)-1))&lt;100%,(BF53/BG53)-1,"N/A"),"")</f>
        <v>-0.48703331515282833</v>
      </c>
      <c r="BI53" s="45">
        <f>CF53</f>
        <v>596629</v>
      </c>
      <c r="BJ53" s="45">
        <f t="shared" ref="BJ53:BJ71" si="425">+AM53</f>
        <v>640867</v>
      </c>
      <c r="BK53" s="236">
        <f t="shared" ref="BK53:BK58" si="426">IFERROR(IF((ABS((BI53/BJ53)-1))&lt;100%,(BI53/BJ53)-1,"N/A"),"")</f>
        <v>-6.9028363139309712E-2</v>
      </c>
      <c r="BL53" s="49">
        <f>CI53</f>
        <v>830893</v>
      </c>
      <c r="BM53" s="45">
        <f t="shared" ref="BM53:BM71" si="427">+AP53</f>
        <v>982062</v>
      </c>
      <c r="BN53" s="236">
        <f t="shared" ref="BN53:BN58" si="428">IFERROR(IF((ABS((BL53/BM53)-1))&lt;100%,(BL53/BM53)-1,"N/A"),"")</f>
        <v>-0.15393019992627754</v>
      </c>
      <c r="BO53" s="45">
        <f>CL53</f>
        <v>1036864</v>
      </c>
      <c r="BP53" s="45">
        <f t="shared" ref="BP53:BP71" si="429">+AS53</f>
        <v>1383591</v>
      </c>
      <c r="BQ53" s="236">
        <f t="shared" ref="BQ53:BQ58" si="430">IFERROR(IF((ABS((BO53/BP53)-1))&lt;100%,(BO53/BP53)-1,"N/A"),"")</f>
        <v>-0.25059934619407032</v>
      </c>
      <c r="BR53" s="48"/>
      <c r="BS53" s="49">
        <f>CP53</f>
        <v>219880</v>
      </c>
      <c r="BT53" s="45">
        <v>314809</v>
      </c>
      <c r="BU53" s="236">
        <f t="shared" ref="BU53:BU58" si="431">IFERROR(IF((ABS((BS53/BT53)-1))&lt;100%,(BS53/BT53)-1,"N/A"),"")</f>
        <v>-0.30154474617942939</v>
      </c>
      <c r="BV53" s="49">
        <f>CS53</f>
        <v>271691</v>
      </c>
      <c r="BW53" s="45">
        <v>281820</v>
      </c>
      <c r="BX53" s="236">
        <f t="shared" ref="BX53:BX58" si="432">IFERROR(IF((ABS((BV53/BW53)-1))&lt;100%,(BV53/BW53)-1,"N/A"),"")</f>
        <v>-3.5941381023348207E-2</v>
      </c>
      <c r="BY53" s="49">
        <f>CV53</f>
        <v>156616</v>
      </c>
      <c r="BZ53" s="45">
        <v>234264</v>
      </c>
      <c r="CA53" s="236">
        <f t="shared" ref="CA53:CA58" si="433">IFERROR(IF((ABS((BY53/BZ53)-1))&lt;100%,(BY53/BZ53)-1,"N/A"),"")</f>
        <v>-0.33145511047365361</v>
      </c>
      <c r="CB53" s="49">
        <f>CY53</f>
        <v>276875</v>
      </c>
      <c r="CC53" s="45">
        <v>205971</v>
      </c>
      <c r="CD53" s="236">
        <f t="shared" ref="CD53:CD58" si="434">IFERROR(IF((ABS((CB53/CC53)-1))&lt;100%,(CB53/CC53)-1,"N/A"),"")</f>
        <v>0.34424263609925676</v>
      </c>
      <c r="CE53" s="49">
        <f>DB53</f>
        <v>491571</v>
      </c>
      <c r="CF53" s="45">
        <v>596629</v>
      </c>
      <c r="CG53" s="236">
        <f t="shared" ref="CG53:CG58" si="435">IFERROR(IF((ABS((CE53/CF53)-1))&lt;100%,(CE53/CF53)-1,"N/A"),"")</f>
        <v>-0.17608597637727963</v>
      </c>
      <c r="CH53" s="49">
        <f>DE53</f>
        <v>648187</v>
      </c>
      <c r="CI53" s="45">
        <v>830893</v>
      </c>
      <c r="CJ53" s="236">
        <f t="shared" ref="CJ53:CJ58" si="436">IFERROR(IF((ABS((CH53/CI53)-1))&lt;100%,(CH53/CI53)-1,"N/A"),"")</f>
        <v>-0.2198911291826986</v>
      </c>
      <c r="CK53" s="49">
        <f>DH53</f>
        <v>925062</v>
      </c>
      <c r="CL53" s="45">
        <v>1036864</v>
      </c>
      <c r="CM53" s="236">
        <f t="shared" ref="CM53:CM58" si="437">IFERROR(IF((ABS((CK53/CL53)-1))&lt;100%,(CK53/CL53)-1,"N/A"),"")</f>
        <v>-0.10782706314425039</v>
      </c>
      <c r="CN53" s="48"/>
      <c r="CO53" s="49">
        <v>282276</v>
      </c>
      <c r="CP53" s="45">
        <v>219880</v>
      </c>
      <c r="CQ53" s="236">
        <f t="shared" ref="CQ53:CQ58" si="438">IFERROR(IF((ABS((CO53/CP53)-1))&lt;100%,(CO53/CP53)-1,"N/A"),"")</f>
        <v>0.28377296707294897</v>
      </c>
      <c r="CR53" s="49">
        <v>185325</v>
      </c>
      <c r="CS53" s="45">
        <v>271691</v>
      </c>
      <c r="CT53" s="236">
        <f t="shared" ref="CT53:CT58" si="439">IFERROR(IF((ABS((CR53/CS53)-1))&lt;1000%,(CR53/CS53)-1,"N/A"),"")</f>
        <v>-0.3178831834694561</v>
      </c>
      <c r="CU53" s="49">
        <v>222414</v>
      </c>
      <c r="CV53" s="45">
        <v>156616</v>
      </c>
      <c r="CW53" s="236">
        <f t="shared" ref="CW53:CW58" si="440">IF(AND(CU53&lt;0,CV53&lt;0),((CU53-CV53)/CV53),((CU53-CV53)/ABS(CV53)))</f>
        <v>0.42012310364202893</v>
      </c>
      <c r="CX53" s="49">
        <v>157045</v>
      </c>
      <c r="CY53" s="45">
        <v>276875</v>
      </c>
      <c r="CZ53" s="236">
        <f t="shared" ref="CZ53:CZ58" si="441">IF(AND(CX53&lt;0,CY53&lt;0),((CX53-CY53)/CY53),((CX53-CY53)/ABS(CY53)))</f>
        <v>-0.43279458239277652</v>
      </c>
      <c r="DA53" s="49">
        <v>467601</v>
      </c>
      <c r="DB53" s="45">
        <v>491571</v>
      </c>
      <c r="DC53" s="236">
        <f t="shared" ref="DC53:DC58" si="442">IFERROR(IF((ABS((DA53/DB53)-1))&lt;1000%,(DA53/DB53)-1,"N/A"),"")</f>
        <v>-4.876203030691395E-2</v>
      </c>
      <c r="DD53" s="49">
        <v>690015</v>
      </c>
      <c r="DE53" s="45">
        <v>648187</v>
      </c>
      <c r="DF53" s="236">
        <f t="shared" ref="DF53:DF58" si="443">IF(AND(DD53&lt;0,DE53&lt;0),((DD53-DE53)/DE53),((DD53-DE53)/ABS(DE53)))</f>
        <v>6.4530760413275795E-2</v>
      </c>
      <c r="DG53" s="49">
        <v>847060</v>
      </c>
      <c r="DH53" s="45">
        <v>925062</v>
      </c>
      <c r="DI53" s="236">
        <f t="shared" ref="DI53:DI58" si="444">IF(AND(DG53&lt;0,DH53&lt;0),((DG53-DH53)/DH53),((DG53-DH53)/ABS(DH53)))</f>
        <v>-8.432083471161933E-2</v>
      </c>
      <c r="DJ53" s="104"/>
      <c r="DK53" s="49">
        <v>218291</v>
      </c>
      <c r="DL53" s="45">
        <v>282276</v>
      </c>
      <c r="DM53" s="236">
        <f>(DK53-DL53)/ABS(DL53)</f>
        <v>-0.22667531068882937</v>
      </c>
      <c r="DN53" s="49">
        <v>246277</v>
      </c>
      <c r="DO53" s="45">
        <v>185325</v>
      </c>
      <c r="DP53" s="236">
        <f>(DN53-DO53)/ABS(DO53)</f>
        <v>0.32889248617293942</v>
      </c>
      <c r="DQ53" s="49">
        <v>288943</v>
      </c>
      <c r="DR53" s="45">
        <v>222414</v>
      </c>
      <c r="DS53" s="236">
        <f>(DQ53-DR53)/ABS(DR53)</f>
        <v>0.29912235740555898</v>
      </c>
      <c r="DT53" s="49">
        <v>424655</v>
      </c>
      <c r="DU53" s="45">
        <v>157045</v>
      </c>
      <c r="DV53" s="236">
        <f>(DT53-DU53)/ABS(DU53)</f>
        <v>1.7040338756407398</v>
      </c>
      <c r="DW53" s="49">
        <v>464568</v>
      </c>
      <c r="DX53" s="45">
        <v>467601</v>
      </c>
      <c r="DY53" s="236">
        <f>(DW53-DX53)/ABS(DX53)</f>
        <v>-6.4862992166398277E-3</v>
      </c>
      <c r="DZ53" s="49">
        <v>753511</v>
      </c>
      <c r="EA53" s="45">
        <v>690015</v>
      </c>
      <c r="EB53" s="236">
        <f>(DZ53-EA53)/ABS(EA53)</f>
        <v>9.2021187945189598E-2</v>
      </c>
      <c r="EC53" s="49">
        <v>1178166</v>
      </c>
      <c r="ED53" s="45">
        <v>847060</v>
      </c>
      <c r="EE53" s="236">
        <f>(EC53-ED53)/ABS(ED53)</f>
        <v>0.39088848487710431</v>
      </c>
      <c r="EG53" s="49">
        <v>294763</v>
      </c>
      <c r="EH53" s="45">
        <v>218291</v>
      </c>
      <c r="EI53" s="236">
        <f>(EG53-EH53)/ABS(EH53)</f>
        <v>0.3503213600194236</v>
      </c>
      <c r="EJ53" s="49">
        <v>373833</v>
      </c>
      <c r="EK53" s="45">
        <v>246277</v>
      </c>
      <c r="EL53" s="236">
        <f>(EJ53-EK53)/ABS(EK53)</f>
        <v>0.51793711958485766</v>
      </c>
      <c r="EM53" s="49">
        <v>-668596</v>
      </c>
      <c r="EN53" s="45">
        <v>288943</v>
      </c>
      <c r="EO53" s="236">
        <f>(EM53-EN53)/ABS(EN53)</f>
        <v>-3.3139373509654155</v>
      </c>
      <c r="EP53" s="49">
        <v>0</v>
      </c>
      <c r="EQ53" s="45">
        <v>424655</v>
      </c>
      <c r="ER53" s="236">
        <f>(EP53-EQ53)/ABS(EQ53)</f>
        <v>-1</v>
      </c>
      <c r="ES53" s="49">
        <v>668596</v>
      </c>
      <c r="ET53" s="45">
        <v>464568</v>
      </c>
      <c r="EU53" s="236">
        <f>(ES53-ET53)/ABS(ET53)</f>
        <v>0.43917790291195263</v>
      </c>
      <c r="EV53" s="49">
        <v>0</v>
      </c>
      <c r="EW53" s="45">
        <v>753511</v>
      </c>
      <c r="EX53" s="236">
        <f>(EV53-EW53)/ABS(EW53)</f>
        <v>-1</v>
      </c>
      <c r="EY53" s="49">
        <v>0</v>
      </c>
      <c r="EZ53" s="45">
        <v>1178166</v>
      </c>
      <c r="FA53" s="236">
        <f>(EY53-EZ53)/ABS(EZ53)</f>
        <v>-1</v>
      </c>
    </row>
    <row r="54" spans="1:160">
      <c r="A54" s="265" t="s">
        <v>2</v>
      </c>
      <c r="B54" s="265"/>
      <c r="C54" s="275" t="s">
        <v>2</v>
      </c>
      <c r="D54" s="44" t="s">
        <v>3</v>
      </c>
      <c r="E54" s="45">
        <v>22287</v>
      </c>
      <c r="F54" s="45"/>
      <c r="G54" s="46" t="str">
        <f t="shared" si="397"/>
        <v>N/A</v>
      </c>
      <c r="H54" s="49">
        <v>9637</v>
      </c>
      <c r="I54" s="45"/>
      <c r="J54" s="46" t="str">
        <f t="shared" si="398"/>
        <v>N/A</v>
      </c>
      <c r="K54" s="45">
        <v>16898</v>
      </c>
      <c r="L54" s="45">
        <f>+L55-L53</f>
        <v>9665</v>
      </c>
      <c r="M54" s="46">
        <f t="shared" si="399"/>
        <v>0.74837040869115357</v>
      </c>
      <c r="N54" s="45">
        <v>19471</v>
      </c>
      <c r="O54" s="45">
        <v>32152</v>
      </c>
      <c r="P54" s="46">
        <f t="shared" si="400"/>
        <v>-0.39440781288877835</v>
      </c>
      <c r="Q54" s="45">
        <v>31924</v>
      </c>
      <c r="R54" s="45"/>
      <c r="S54" s="46" t="str">
        <f t="shared" si="401"/>
        <v>N/A</v>
      </c>
      <c r="T54" s="45">
        <v>48822</v>
      </c>
      <c r="U54" s="45">
        <v>9665</v>
      </c>
      <c r="V54" s="46" t="str">
        <f t="shared" si="402"/>
        <v>N/A</v>
      </c>
      <c r="W54" s="45">
        <v>68293</v>
      </c>
      <c r="X54" s="45">
        <v>41817</v>
      </c>
      <c r="Y54" s="46">
        <f t="shared" si="403"/>
        <v>0.63313963220699709</v>
      </c>
      <c r="Z54" s="47"/>
      <c r="AA54" s="45">
        <v>17180</v>
      </c>
      <c r="AB54" s="45">
        <f t="shared" si="339"/>
        <v>22287</v>
      </c>
      <c r="AC54" s="236">
        <f t="shared" si="404"/>
        <v>-0.22914703638892631</v>
      </c>
      <c r="AD54" s="45">
        <v>20563</v>
      </c>
      <c r="AE54" s="45">
        <f t="shared" si="405"/>
        <v>9637</v>
      </c>
      <c r="AF54" s="236" t="str">
        <f t="shared" si="406"/>
        <v>N/A</v>
      </c>
      <c r="AG54" s="45">
        <v>21792</v>
      </c>
      <c r="AH54" s="45">
        <f t="shared" si="407"/>
        <v>16898</v>
      </c>
      <c r="AI54" s="236">
        <f t="shared" si="408"/>
        <v>0.28962007338146534</v>
      </c>
      <c r="AJ54" s="45">
        <v>23695</v>
      </c>
      <c r="AK54" s="45">
        <f t="shared" si="409"/>
        <v>19471</v>
      </c>
      <c r="AL54" s="236">
        <f t="shared" si="410"/>
        <v>0.21693801037440297</v>
      </c>
      <c r="AM54" s="45">
        <v>37743</v>
      </c>
      <c r="AN54" s="45">
        <f t="shared" si="411"/>
        <v>31924</v>
      </c>
      <c r="AO54" s="236">
        <f t="shared" si="412"/>
        <v>0.18227665706051877</v>
      </c>
      <c r="AP54" s="45">
        <v>59535</v>
      </c>
      <c r="AQ54" s="45">
        <f t="shared" si="413"/>
        <v>48822</v>
      </c>
      <c r="AR54" s="236">
        <f t="shared" si="414"/>
        <v>0.21942976526975544</v>
      </c>
      <c r="AS54" s="45">
        <v>83230</v>
      </c>
      <c r="AT54" s="45">
        <f t="shared" si="415"/>
        <v>68293</v>
      </c>
      <c r="AU54" s="236">
        <f t="shared" si="416"/>
        <v>0.21871934166019935</v>
      </c>
      <c r="AV54" s="47"/>
      <c r="AW54" s="45">
        <f t="shared" ref="AW54:AW71" si="445">BT54</f>
        <v>19009</v>
      </c>
      <c r="AX54" s="45">
        <f t="shared" si="417"/>
        <v>17180</v>
      </c>
      <c r="AY54" s="236">
        <f t="shared" si="418"/>
        <v>0.10646100116414425</v>
      </c>
      <c r="AZ54" s="45">
        <f t="shared" ref="AZ54:AZ71" si="446">BW54</f>
        <v>17933</v>
      </c>
      <c r="BA54" s="45">
        <f t="shared" si="419"/>
        <v>20563</v>
      </c>
      <c r="BB54" s="236">
        <f t="shared" si="420"/>
        <v>-0.1278996255410203</v>
      </c>
      <c r="BC54" s="49">
        <f t="shared" ref="BC54:BC71" si="447">BZ54</f>
        <v>14552</v>
      </c>
      <c r="BD54" s="45">
        <f t="shared" si="421"/>
        <v>21792</v>
      </c>
      <c r="BE54" s="236">
        <f t="shared" si="422"/>
        <v>-0.33223201174743022</v>
      </c>
      <c r="BF54" s="45">
        <f t="shared" ref="BF54:BF71" si="448">CC54</f>
        <v>12115</v>
      </c>
      <c r="BG54" s="45">
        <f t="shared" si="423"/>
        <v>23695</v>
      </c>
      <c r="BH54" s="236">
        <f t="shared" si="424"/>
        <v>-0.48871069845959059</v>
      </c>
      <c r="BI54" s="45">
        <f t="shared" ref="BI54:BI71" si="449">CF54</f>
        <v>36942</v>
      </c>
      <c r="BJ54" s="45">
        <f t="shared" si="425"/>
        <v>37743</v>
      </c>
      <c r="BK54" s="236">
        <f t="shared" si="426"/>
        <v>-2.1222478340354511E-2</v>
      </c>
      <c r="BL54" s="49">
        <f t="shared" ref="BL54:BL71" si="450">CI54</f>
        <v>51494</v>
      </c>
      <c r="BM54" s="45">
        <f t="shared" si="427"/>
        <v>59535</v>
      </c>
      <c r="BN54" s="236">
        <f t="shared" si="428"/>
        <v>-0.13506340807928108</v>
      </c>
      <c r="BO54" s="45">
        <f t="shared" ref="BO54:BO71" si="451">CL54</f>
        <v>63609</v>
      </c>
      <c r="BP54" s="45">
        <f t="shared" si="429"/>
        <v>83230</v>
      </c>
      <c r="BQ54" s="236">
        <f t="shared" si="430"/>
        <v>-0.23574432296047099</v>
      </c>
      <c r="BR54" s="48"/>
      <c r="BS54" s="49">
        <f t="shared" ref="BS54:BS71" si="452">CP54</f>
        <v>9998</v>
      </c>
      <c r="BT54" s="45">
        <v>19009</v>
      </c>
      <c r="BU54" s="236">
        <f t="shared" si="431"/>
        <v>-0.47403861328844232</v>
      </c>
      <c r="BV54" s="49">
        <f t="shared" ref="BV54:BV71" si="453">CS54</f>
        <v>13389</v>
      </c>
      <c r="BW54" s="45">
        <v>17933</v>
      </c>
      <c r="BX54" s="236">
        <f t="shared" si="432"/>
        <v>-0.25338760943511962</v>
      </c>
      <c r="BY54" s="49">
        <f t="shared" ref="BY54:BY71" si="454">CV54</f>
        <v>9002</v>
      </c>
      <c r="BZ54" s="45">
        <v>14552</v>
      </c>
      <c r="CA54" s="236">
        <f t="shared" si="433"/>
        <v>-0.38139087410665196</v>
      </c>
      <c r="CB54" s="49">
        <f t="shared" ref="CB54:CB71" si="455">CY54</f>
        <v>13363</v>
      </c>
      <c r="CC54" s="45">
        <v>12115</v>
      </c>
      <c r="CD54" s="236">
        <f t="shared" si="434"/>
        <v>0.10301279405695429</v>
      </c>
      <c r="CE54" s="49">
        <f t="shared" ref="CE54:CE71" si="456">DB54</f>
        <v>23387</v>
      </c>
      <c r="CF54" s="45">
        <v>36942</v>
      </c>
      <c r="CG54" s="236">
        <f t="shared" si="435"/>
        <v>-0.36692653348492232</v>
      </c>
      <c r="CH54" s="49">
        <f t="shared" ref="CH54:CH71" si="457">DE54</f>
        <v>32389</v>
      </c>
      <c r="CI54" s="45">
        <v>51494</v>
      </c>
      <c r="CJ54" s="236">
        <f t="shared" si="436"/>
        <v>-0.37101409872994917</v>
      </c>
      <c r="CK54" s="49">
        <f t="shared" ref="CK54:CK71" si="458">DH54</f>
        <v>45752</v>
      </c>
      <c r="CL54" s="45">
        <v>63609</v>
      </c>
      <c r="CM54" s="236">
        <f t="shared" si="437"/>
        <v>-0.28073071420710904</v>
      </c>
      <c r="CN54" s="48"/>
      <c r="CO54" s="49">
        <v>9254</v>
      </c>
      <c r="CP54" s="45">
        <v>9998</v>
      </c>
      <c r="CQ54" s="236">
        <f t="shared" si="438"/>
        <v>-7.4414882976595265E-2</v>
      </c>
      <c r="CR54" s="49">
        <v>1263</v>
      </c>
      <c r="CS54" s="45">
        <v>13389</v>
      </c>
      <c r="CT54" s="236">
        <f t="shared" si="439"/>
        <v>-0.90566883262379561</v>
      </c>
      <c r="CU54" s="49">
        <v>13267</v>
      </c>
      <c r="CV54" s="45">
        <v>9002</v>
      </c>
      <c r="CW54" s="236">
        <f t="shared" si="440"/>
        <v>0.47378360364363475</v>
      </c>
      <c r="CX54" s="49">
        <v>3369</v>
      </c>
      <c r="CY54" s="45">
        <v>13363</v>
      </c>
      <c r="CZ54" s="236">
        <f t="shared" si="441"/>
        <v>-0.74788595375289979</v>
      </c>
      <c r="DA54" s="49">
        <v>10517</v>
      </c>
      <c r="DB54" s="45">
        <v>23387</v>
      </c>
      <c r="DC54" s="236">
        <f t="shared" si="442"/>
        <v>-0.55030572540300171</v>
      </c>
      <c r="DD54" s="49">
        <v>23784</v>
      </c>
      <c r="DE54" s="45">
        <v>32389</v>
      </c>
      <c r="DF54" s="236">
        <f t="shared" si="443"/>
        <v>-0.26567661860508196</v>
      </c>
      <c r="DG54" s="49">
        <v>27153</v>
      </c>
      <c r="DH54" s="45">
        <v>45752</v>
      </c>
      <c r="DI54" s="236">
        <f t="shared" si="444"/>
        <v>-0.40651774785801714</v>
      </c>
      <c r="DJ54" s="104"/>
      <c r="DK54" s="49">
        <v>4182</v>
      </c>
      <c r="DL54" s="45">
        <v>9254</v>
      </c>
      <c r="DM54" s="236">
        <f>(DK54-DL54)/ABS(DL54)</f>
        <v>-0.54808731359412144</v>
      </c>
      <c r="DN54" s="49">
        <v>7352</v>
      </c>
      <c r="DO54" s="45">
        <v>1263</v>
      </c>
      <c r="DP54" s="236">
        <f>(DN54-DO54)/ABS(DO54)</f>
        <v>4.8210609659540777</v>
      </c>
      <c r="DQ54" s="49">
        <v>12512</v>
      </c>
      <c r="DR54" s="45">
        <v>13267</v>
      </c>
      <c r="DS54" s="236">
        <f>(DQ54-DR54)/ABS(DR54)</f>
        <v>-5.6908117886485261E-2</v>
      </c>
      <c r="DT54" s="49">
        <v>16257</v>
      </c>
      <c r="DU54" s="45">
        <v>3369</v>
      </c>
      <c r="DV54" s="236">
        <f>(DT54-DU54)/ABS(DU54)</f>
        <v>3.8254674977738201</v>
      </c>
      <c r="DW54" s="49">
        <v>11534</v>
      </c>
      <c r="DX54" s="45">
        <v>10517</v>
      </c>
      <c r="DY54" s="236">
        <f>(DW54-DX54)/ABS(DX54)</f>
        <v>9.6700580013311777E-2</v>
      </c>
      <c r="DZ54" s="49">
        <v>24046</v>
      </c>
      <c r="EA54" s="45">
        <v>23784</v>
      </c>
      <c r="EB54" s="236">
        <f>(DZ54-EA54)/ABS(EA54)</f>
        <v>1.101580894719139E-2</v>
      </c>
      <c r="EC54" s="49">
        <v>40303</v>
      </c>
      <c r="ED54" s="45">
        <v>27153</v>
      </c>
      <c r="EE54" s="236">
        <f>(EC54-ED54)/ABS(ED54)</f>
        <v>0.48429271167090193</v>
      </c>
      <c r="EG54" s="49">
        <v>12243</v>
      </c>
      <c r="EH54" s="45">
        <v>4182</v>
      </c>
      <c r="EI54" s="236">
        <f>(EG54-EH54)/ABS(EH54)</f>
        <v>1.9275466284074605</v>
      </c>
      <c r="EJ54" s="49">
        <v>14348</v>
      </c>
      <c r="EK54" s="45">
        <v>7352</v>
      </c>
      <c r="EL54" s="236">
        <f>(EJ54-EK54)/ABS(EK54)</f>
        <v>0.95157780195865072</v>
      </c>
      <c r="EM54" s="49">
        <v>-26591</v>
      </c>
      <c r="EN54" s="45">
        <v>12512</v>
      </c>
      <c r="EO54" s="236">
        <f>(EM54-EN54)/ABS(EN54)</f>
        <v>-3.125239769820972</v>
      </c>
      <c r="EP54" s="49">
        <v>0</v>
      </c>
      <c r="EQ54" s="45">
        <v>16257</v>
      </c>
      <c r="ER54" s="236">
        <f>(EP54-EQ54)/ABS(EQ54)</f>
        <v>-1</v>
      </c>
      <c r="ES54" s="49">
        <v>26591</v>
      </c>
      <c r="ET54" s="45">
        <v>11534</v>
      </c>
      <c r="EU54" s="236">
        <f>(ES54-ET54)/ABS(ET54)</f>
        <v>1.3054447719784983</v>
      </c>
      <c r="EV54" s="49">
        <v>0</v>
      </c>
      <c r="EW54" s="45">
        <v>24046</v>
      </c>
      <c r="EX54" s="236">
        <f>(EV54-EW54)/ABS(EW54)</f>
        <v>-1</v>
      </c>
      <c r="EY54" s="49">
        <v>0</v>
      </c>
      <c r="EZ54" s="45">
        <v>40303</v>
      </c>
      <c r="FA54" s="236">
        <f>(EY54-EZ54)/ABS(EZ54)</f>
        <v>-1</v>
      </c>
    </row>
    <row r="55" spans="1:160">
      <c r="A55" s="50" t="s">
        <v>4</v>
      </c>
      <c r="B55" s="50"/>
      <c r="C55" s="407" t="s">
        <v>4</v>
      </c>
      <c r="D55" s="398" t="s">
        <v>5</v>
      </c>
      <c r="E55" s="431">
        <v>350769</v>
      </c>
      <c r="F55" s="399"/>
      <c r="G55" s="400" t="str">
        <f t="shared" si="397"/>
        <v>N/A</v>
      </c>
      <c r="H55" s="403">
        <v>333492</v>
      </c>
      <c r="I55" s="399"/>
      <c r="J55" s="400" t="str">
        <f t="shared" si="398"/>
        <v>N/A</v>
      </c>
      <c r="K55" s="431">
        <v>325278</v>
      </c>
      <c r="L55" s="431">
        <v>137283</v>
      </c>
      <c r="M55" s="400" t="str">
        <f t="shared" si="399"/>
        <v>N/A</v>
      </c>
      <c r="N55" s="431">
        <v>383349</v>
      </c>
      <c r="O55" s="431">
        <v>500416</v>
      </c>
      <c r="P55" s="400">
        <f t="shared" si="400"/>
        <v>-0.23393936245044122</v>
      </c>
      <c r="Q55" s="431">
        <v>684261</v>
      </c>
      <c r="R55" s="399"/>
      <c r="S55" s="400" t="str">
        <f t="shared" si="401"/>
        <v>N/A</v>
      </c>
      <c r="T55" s="431">
        <v>1009539</v>
      </c>
      <c r="U55" s="431">
        <v>137283</v>
      </c>
      <c r="V55" s="400" t="str">
        <f t="shared" si="402"/>
        <v>N/A</v>
      </c>
      <c r="W55" s="431">
        <v>1392888</v>
      </c>
      <c r="X55" s="431">
        <v>637699</v>
      </c>
      <c r="Y55" s="400" t="str">
        <f t="shared" si="403"/>
        <v>N/A</v>
      </c>
      <c r="Z55" s="401"/>
      <c r="AA55" s="431">
        <v>338662</v>
      </c>
      <c r="AB55" s="431">
        <f t="shared" si="339"/>
        <v>350769</v>
      </c>
      <c r="AC55" s="406">
        <f t="shared" si="404"/>
        <v>-3.4515592883065493E-2</v>
      </c>
      <c r="AD55" s="431">
        <v>339948</v>
      </c>
      <c r="AE55" s="431">
        <f t="shared" si="405"/>
        <v>333492</v>
      </c>
      <c r="AF55" s="406">
        <f t="shared" si="406"/>
        <v>1.9358785218236196E-2</v>
      </c>
      <c r="AG55" s="431">
        <v>362987</v>
      </c>
      <c r="AH55" s="431">
        <f t="shared" si="407"/>
        <v>325278</v>
      </c>
      <c r="AI55" s="406">
        <f t="shared" si="408"/>
        <v>0.11592852882764904</v>
      </c>
      <c r="AJ55" s="431">
        <v>425224</v>
      </c>
      <c r="AK55" s="431">
        <f t="shared" si="409"/>
        <v>383349</v>
      </c>
      <c r="AL55" s="406">
        <f t="shared" si="410"/>
        <v>0.10923466606147403</v>
      </c>
      <c r="AM55" s="431">
        <v>678610</v>
      </c>
      <c r="AN55" s="431">
        <f t="shared" si="411"/>
        <v>684261</v>
      </c>
      <c r="AO55" s="406">
        <f t="shared" si="412"/>
        <v>-8.2585446196700163E-3</v>
      </c>
      <c r="AP55" s="431">
        <v>1041597</v>
      </c>
      <c r="AQ55" s="431">
        <f t="shared" si="413"/>
        <v>1009539</v>
      </c>
      <c r="AR55" s="406">
        <f t="shared" si="414"/>
        <v>3.1755088213531124E-2</v>
      </c>
      <c r="AS55" s="431">
        <v>1466821</v>
      </c>
      <c r="AT55" s="431">
        <f t="shared" si="415"/>
        <v>1392888</v>
      </c>
      <c r="AU55" s="406">
        <f t="shared" si="416"/>
        <v>5.307892666172731E-2</v>
      </c>
      <c r="AV55" s="401"/>
      <c r="AW55" s="399">
        <f t="shared" si="445"/>
        <v>333818</v>
      </c>
      <c r="AX55" s="431">
        <f t="shared" si="417"/>
        <v>338662</v>
      </c>
      <c r="AY55" s="406">
        <f t="shared" si="418"/>
        <v>-1.430334669965927E-2</v>
      </c>
      <c r="AZ55" s="399">
        <f t="shared" si="446"/>
        <v>299753</v>
      </c>
      <c r="BA55" s="431">
        <f t="shared" si="419"/>
        <v>339948</v>
      </c>
      <c r="BB55" s="406">
        <f t="shared" si="420"/>
        <v>-0.11823867179686309</v>
      </c>
      <c r="BC55" s="403">
        <f t="shared" si="447"/>
        <v>248816</v>
      </c>
      <c r="BD55" s="431">
        <f t="shared" si="421"/>
        <v>362987</v>
      </c>
      <c r="BE55" s="406">
        <f t="shared" si="422"/>
        <v>-0.31453192538575758</v>
      </c>
      <c r="BF55" s="431">
        <f t="shared" si="448"/>
        <v>218086</v>
      </c>
      <c r="BG55" s="431">
        <f t="shared" si="423"/>
        <v>425224</v>
      </c>
      <c r="BH55" s="406">
        <f t="shared" si="424"/>
        <v>-0.48712678494158368</v>
      </c>
      <c r="BI55" s="399">
        <f t="shared" si="449"/>
        <v>633571</v>
      </c>
      <c r="BJ55" s="431">
        <f t="shared" si="425"/>
        <v>678610</v>
      </c>
      <c r="BK55" s="406">
        <f t="shared" si="426"/>
        <v>-6.636949057632513E-2</v>
      </c>
      <c r="BL55" s="403">
        <f t="shared" si="450"/>
        <v>882387</v>
      </c>
      <c r="BM55" s="431">
        <f t="shared" si="427"/>
        <v>1041597</v>
      </c>
      <c r="BN55" s="406">
        <f t="shared" si="428"/>
        <v>-0.15285182272990416</v>
      </c>
      <c r="BO55" s="431">
        <f t="shared" si="451"/>
        <v>1100473</v>
      </c>
      <c r="BP55" s="431">
        <f t="shared" si="429"/>
        <v>1466821</v>
      </c>
      <c r="BQ55" s="406">
        <f t="shared" si="430"/>
        <v>-0.24975644608305991</v>
      </c>
      <c r="BR55" s="402"/>
      <c r="BS55" s="403">
        <f t="shared" si="452"/>
        <v>229878</v>
      </c>
      <c r="BT55" s="399">
        <v>333818</v>
      </c>
      <c r="BU55" s="406">
        <f t="shared" si="431"/>
        <v>-0.31136727198653158</v>
      </c>
      <c r="BV55" s="403">
        <f t="shared" si="453"/>
        <v>285080</v>
      </c>
      <c r="BW55" s="399">
        <v>299753</v>
      </c>
      <c r="BX55" s="406">
        <f t="shared" si="432"/>
        <v>-4.8950302415655567E-2</v>
      </c>
      <c r="BY55" s="403">
        <f t="shared" si="454"/>
        <v>165618</v>
      </c>
      <c r="BZ55" s="399">
        <v>248816</v>
      </c>
      <c r="CA55" s="406">
        <f t="shared" si="433"/>
        <v>-0.33437560285512191</v>
      </c>
      <c r="CB55" s="403">
        <f t="shared" si="455"/>
        <v>290238</v>
      </c>
      <c r="CC55" s="399">
        <v>218086</v>
      </c>
      <c r="CD55" s="406">
        <f t="shared" si="434"/>
        <v>0.33084196142806044</v>
      </c>
      <c r="CE55" s="403">
        <f t="shared" si="456"/>
        <v>514958</v>
      </c>
      <c r="CF55" s="399">
        <v>633571</v>
      </c>
      <c r="CG55" s="406">
        <f t="shared" si="435"/>
        <v>-0.18721342990761891</v>
      </c>
      <c r="CH55" s="403">
        <f t="shared" si="457"/>
        <v>680576</v>
      </c>
      <c r="CI55" s="399">
        <v>882387</v>
      </c>
      <c r="CJ55" s="406">
        <f t="shared" si="436"/>
        <v>-0.2287103051155559</v>
      </c>
      <c r="CK55" s="403">
        <f t="shared" si="458"/>
        <v>970814</v>
      </c>
      <c r="CL55" s="399">
        <v>1100473</v>
      </c>
      <c r="CM55" s="406">
        <f t="shared" si="437"/>
        <v>-0.11782115508513158</v>
      </c>
      <c r="CN55" s="402"/>
      <c r="CO55" s="403">
        <v>291530</v>
      </c>
      <c r="CP55" s="399">
        <v>229878</v>
      </c>
      <c r="CQ55" s="406">
        <f t="shared" si="438"/>
        <v>0.26819443356911066</v>
      </c>
      <c r="CR55" s="403">
        <v>186588</v>
      </c>
      <c r="CS55" s="399">
        <v>285080</v>
      </c>
      <c r="CT55" s="406">
        <f t="shared" si="439"/>
        <v>-0.34548898554791641</v>
      </c>
      <c r="CU55" s="403">
        <v>235681</v>
      </c>
      <c r="CV55" s="399">
        <v>165618</v>
      </c>
      <c r="CW55" s="406">
        <f t="shared" si="440"/>
        <v>0.42303976620898692</v>
      </c>
      <c r="CX55" s="403">
        <v>160414</v>
      </c>
      <c r="CY55" s="399">
        <v>290238</v>
      </c>
      <c r="CZ55" s="406">
        <f t="shared" si="441"/>
        <v>-0.44730186950020329</v>
      </c>
      <c r="DA55" s="403">
        <v>478118</v>
      </c>
      <c r="DB55" s="399">
        <v>514958</v>
      </c>
      <c r="DC55" s="406">
        <f t="shared" si="442"/>
        <v>-7.1539814897525589E-2</v>
      </c>
      <c r="DD55" s="403">
        <v>713799</v>
      </c>
      <c r="DE55" s="399">
        <v>680576</v>
      </c>
      <c r="DF55" s="406">
        <f t="shared" si="443"/>
        <v>4.8816002915177729E-2</v>
      </c>
      <c r="DG55" s="403">
        <v>874213</v>
      </c>
      <c r="DH55" s="399">
        <v>970814</v>
      </c>
      <c r="DI55" s="406">
        <f t="shared" si="444"/>
        <v>-9.9505157527600543E-2</v>
      </c>
      <c r="DJ55" s="104"/>
      <c r="DK55" s="403">
        <v>222473</v>
      </c>
      <c r="DL55" s="399">
        <v>291530</v>
      </c>
      <c r="DM55" s="406">
        <f>(DK55-DL55)/ABS(DL55)</f>
        <v>-0.2368778513360546</v>
      </c>
      <c r="DN55" s="403">
        <v>253629</v>
      </c>
      <c r="DO55" s="399">
        <v>186588</v>
      </c>
      <c r="DP55" s="406">
        <f>(DN55-DO55)/ABS(DO55)</f>
        <v>0.35929963341693999</v>
      </c>
      <c r="DQ55" s="403">
        <v>301455</v>
      </c>
      <c r="DR55" s="399">
        <v>235681</v>
      </c>
      <c r="DS55" s="406">
        <f>(DQ55-DR55)/ABS(DR55)</f>
        <v>0.27908062168778985</v>
      </c>
      <c r="DT55" s="403">
        <v>440912</v>
      </c>
      <c r="DU55" s="399">
        <v>160414</v>
      </c>
      <c r="DV55" s="406">
        <f>(DT55-DU55)/ABS(DU55)</f>
        <v>1.7485880284763176</v>
      </c>
      <c r="DW55" s="403">
        <v>476102</v>
      </c>
      <c r="DX55" s="399">
        <v>478118</v>
      </c>
      <c r="DY55" s="406">
        <f>(DW55-DX55)/ABS(DX55)</f>
        <v>-4.2165323204731891E-3</v>
      </c>
      <c r="DZ55" s="403">
        <v>777557</v>
      </c>
      <c r="EA55" s="399">
        <v>713799</v>
      </c>
      <c r="EB55" s="406">
        <f>(DZ55-EA55)/ABS(EA55)</f>
        <v>8.9322064054446704E-2</v>
      </c>
      <c r="EC55" s="403">
        <v>1218469</v>
      </c>
      <c r="ED55" s="399">
        <v>874213</v>
      </c>
      <c r="EE55" s="406">
        <f>(EC55-ED55)/ABS(ED55)</f>
        <v>0.39378961420157332</v>
      </c>
      <c r="EG55" s="403">
        <v>307006</v>
      </c>
      <c r="EH55" s="399">
        <v>222473</v>
      </c>
      <c r="EI55" s="406">
        <f>(EG55-EH55)/ABS(EH55)</f>
        <v>0.37996970418882292</v>
      </c>
      <c r="EJ55" s="403">
        <v>388181</v>
      </c>
      <c r="EK55" s="399">
        <v>253629</v>
      </c>
      <c r="EL55" s="406">
        <f>(EJ55-EK55)/ABS(EK55)</f>
        <v>0.53050715809312021</v>
      </c>
      <c r="EM55" s="403">
        <v>-695187</v>
      </c>
      <c r="EN55" s="399">
        <v>301455</v>
      </c>
      <c r="EO55" s="406">
        <f>(EM55-EN55)/ABS(EN55)</f>
        <v>-3.3061053888640095</v>
      </c>
      <c r="EP55" s="403">
        <v>0</v>
      </c>
      <c r="EQ55" s="399">
        <v>440912</v>
      </c>
      <c r="ER55" s="406">
        <f>(EP55-EQ55)/ABS(EQ55)</f>
        <v>-1</v>
      </c>
      <c r="ES55" s="403">
        <v>695187</v>
      </c>
      <c r="ET55" s="399">
        <v>476102</v>
      </c>
      <c r="EU55" s="406">
        <f>(ES55-ET55)/ABS(ET55)</f>
        <v>0.46016399847091588</v>
      </c>
      <c r="EV55" s="403">
        <v>0</v>
      </c>
      <c r="EW55" s="399">
        <v>777557</v>
      </c>
      <c r="EX55" s="406">
        <f>(EV55-EW55)/ABS(EW55)</f>
        <v>-1</v>
      </c>
      <c r="EY55" s="403">
        <v>0</v>
      </c>
      <c r="EZ55" s="399">
        <v>1218469</v>
      </c>
      <c r="FA55" s="406">
        <f>(EY55-EZ55)/ABS(EZ55)</f>
        <v>-1</v>
      </c>
    </row>
    <row r="56" spans="1:160" hidden="1" outlineLevel="1">
      <c r="A56" s="265" t="s">
        <v>6</v>
      </c>
      <c r="B56" s="265"/>
      <c r="C56" s="275" t="s">
        <v>6</v>
      </c>
      <c r="D56" s="44" t="s">
        <v>130</v>
      </c>
      <c r="E56" s="45">
        <v>-225411</v>
      </c>
      <c r="F56" s="45"/>
      <c r="G56" s="55" t="str">
        <f t="shared" si="397"/>
        <v>N/A</v>
      </c>
      <c r="H56" s="49">
        <v>-225900</v>
      </c>
      <c r="I56" s="45"/>
      <c r="J56" s="55" t="str">
        <f t="shared" si="398"/>
        <v>N/A</v>
      </c>
      <c r="K56" s="45">
        <v>-213796</v>
      </c>
      <c r="L56" s="45">
        <f>+L58-L55</f>
        <v>-85100</v>
      </c>
      <c r="M56" s="55" t="str">
        <f t="shared" si="399"/>
        <v>N/A</v>
      </c>
      <c r="N56" s="45">
        <v>-244624</v>
      </c>
      <c r="O56" s="45">
        <v>-316141</v>
      </c>
      <c r="P56" s="55">
        <f t="shared" si="400"/>
        <v>-0.22621868090503916</v>
      </c>
      <c r="Q56" s="45">
        <v>-451311</v>
      </c>
      <c r="R56" s="45"/>
      <c r="S56" s="55" t="str">
        <f t="shared" si="401"/>
        <v>N/A</v>
      </c>
      <c r="T56" s="45">
        <v>-665107</v>
      </c>
      <c r="U56" s="45">
        <v>-85100</v>
      </c>
      <c r="V56" s="55" t="str">
        <f t="shared" si="402"/>
        <v>N/A</v>
      </c>
      <c r="W56" s="45">
        <v>-909731</v>
      </c>
      <c r="X56" s="45">
        <v>-401241</v>
      </c>
      <c r="Y56" s="55" t="str">
        <f t="shared" si="403"/>
        <v>N/A</v>
      </c>
      <c r="Z56" s="56"/>
      <c r="AA56" s="45">
        <v>-221583</v>
      </c>
      <c r="AB56" s="45">
        <f t="shared" si="339"/>
        <v>-225411</v>
      </c>
      <c r="AC56" s="241">
        <f t="shared" si="404"/>
        <v>-1.6982312309514636E-2</v>
      </c>
      <c r="AD56" s="45">
        <v>-224094</v>
      </c>
      <c r="AE56" s="45">
        <f t="shared" si="405"/>
        <v>-225900</v>
      </c>
      <c r="AF56" s="241">
        <f t="shared" si="406"/>
        <v>-7.9946879150066819E-3</v>
      </c>
      <c r="AG56" s="45">
        <v>-240929</v>
      </c>
      <c r="AH56" s="45">
        <f t="shared" si="407"/>
        <v>-213796</v>
      </c>
      <c r="AI56" s="241">
        <f t="shared" si="408"/>
        <v>0.12691069991954951</v>
      </c>
      <c r="AJ56" s="45">
        <v>-268456</v>
      </c>
      <c r="AK56" s="45">
        <f t="shared" si="409"/>
        <v>-244624</v>
      </c>
      <c r="AL56" s="241">
        <f t="shared" si="410"/>
        <v>9.7422983844594135E-2</v>
      </c>
      <c r="AM56" s="45">
        <v>-445677</v>
      </c>
      <c r="AN56" s="45">
        <f t="shared" si="411"/>
        <v>-451311</v>
      </c>
      <c r="AO56" s="241">
        <f t="shared" si="412"/>
        <v>-1.2483631021623642E-2</v>
      </c>
      <c r="AP56" s="45">
        <v>-686606</v>
      </c>
      <c r="AQ56" s="45">
        <f t="shared" si="413"/>
        <v>-665107</v>
      </c>
      <c r="AR56" s="241">
        <f t="shared" si="414"/>
        <v>3.2324122284083545E-2</v>
      </c>
      <c r="AS56" s="45">
        <v>-955062</v>
      </c>
      <c r="AT56" s="45">
        <f t="shared" si="415"/>
        <v>-909731</v>
      </c>
      <c r="AU56" s="241">
        <f t="shared" si="416"/>
        <v>4.9829015390263631E-2</v>
      </c>
      <c r="AV56" s="56"/>
      <c r="AW56" s="45">
        <f t="shared" si="445"/>
        <v>-220627</v>
      </c>
      <c r="AX56" s="45">
        <f t="shared" si="417"/>
        <v>-221583</v>
      </c>
      <c r="AY56" s="241">
        <f t="shared" si="418"/>
        <v>-4.3144104015199192E-3</v>
      </c>
      <c r="AZ56" s="45">
        <f t="shared" si="446"/>
        <v>-195435</v>
      </c>
      <c r="BA56" s="45">
        <f t="shared" si="419"/>
        <v>-224094</v>
      </c>
      <c r="BB56" s="241">
        <f t="shared" si="420"/>
        <v>-0.12788829687541836</v>
      </c>
      <c r="BC56" s="49">
        <f t="shared" si="447"/>
        <v>-162395</v>
      </c>
      <c r="BD56" s="45">
        <f t="shared" si="421"/>
        <v>-240929</v>
      </c>
      <c r="BE56" s="241">
        <f t="shared" si="422"/>
        <v>-0.32596325058419695</v>
      </c>
      <c r="BF56" s="45">
        <f t="shared" si="448"/>
        <v>-136705</v>
      </c>
      <c r="BG56" s="45">
        <f t="shared" si="423"/>
        <v>-268456</v>
      </c>
      <c r="BH56" s="241">
        <f t="shared" si="424"/>
        <v>-0.49077316208242694</v>
      </c>
      <c r="BI56" s="45">
        <f t="shared" si="449"/>
        <v>-416062</v>
      </c>
      <c r="BJ56" s="45">
        <f t="shared" si="425"/>
        <v>-445677</v>
      </c>
      <c r="BK56" s="241">
        <f t="shared" si="426"/>
        <v>-6.6449469010067874E-2</v>
      </c>
      <c r="BL56" s="49">
        <f t="shared" si="450"/>
        <v>-578457</v>
      </c>
      <c r="BM56" s="45">
        <f t="shared" si="427"/>
        <v>-686606</v>
      </c>
      <c r="BN56" s="241">
        <f t="shared" si="428"/>
        <v>-0.15751245983868478</v>
      </c>
      <c r="BO56" s="45">
        <f t="shared" si="451"/>
        <v>-715162</v>
      </c>
      <c r="BP56" s="45">
        <f t="shared" si="429"/>
        <v>-955062</v>
      </c>
      <c r="BQ56" s="241">
        <f t="shared" si="430"/>
        <v>-0.25118788099620759</v>
      </c>
      <c r="BR56" s="57"/>
      <c r="BS56" s="49">
        <f t="shared" si="452"/>
        <v>-155351</v>
      </c>
      <c r="BT56" s="45">
        <v>-220627</v>
      </c>
      <c r="BU56" s="241">
        <f t="shared" si="431"/>
        <v>-0.29586587317055479</v>
      </c>
      <c r="BV56" s="49">
        <f t="shared" si="453"/>
        <v>-190209</v>
      </c>
      <c r="BW56" s="45">
        <v>-195435</v>
      </c>
      <c r="BX56" s="241">
        <f t="shared" si="432"/>
        <v>-2.6740348453449969E-2</v>
      </c>
      <c r="BY56" s="49">
        <f t="shared" si="454"/>
        <v>-107209</v>
      </c>
      <c r="BZ56" s="45">
        <v>-162395</v>
      </c>
      <c r="CA56" s="241">
        <f t="shared" si="433"/>
        <v>-0.33982573355090984</v>
      </c>
      <c r="CB56" s="49">
        <f t="shared" si="455"/>
        <v>-187905</v>
      </c>
      <c r="CC56" s="45">
        <v>-136705</v>
      </c>
      <c r="CD56" s="241">
        <f t="shared" si="434"/>
        <v>0.37452909549760438</v>
      </c>
      <c r="CE56" s="49">
        <f t="shared" si="456"/>
        <v>-345560</v>
      </c>
      <c r="CF56" s="45">
        <v>-416062</v>
      </c>
      <c r="CG56" s="241">
        <f t="shared" si="435"/>
        <v>-0.16945070686580366</v>
      </c>
      <c r="CH56" s="49">
        <f t="shared" si="457"/>
        <v>-452769</v>
      </c>
      <c r="CI56" s="45">
        <v>-578457</v>
      </c>
      <c r="CJ56" s="241">
        <f t="shared" si="436"/>
        <v>-0.21728149196915236</v>
      </c>
      <c r="CK56" s="49">
        <f t="shared" si="458"/>
        <v>-640674</v>
      </c>
      <c r="CL56" s="45">
        <v>-715162</v>
      </c>
      <c r="CM56" s="241">
        <f t="shared" si="437"/>
        <v>-0.10415542212813322</v>
      </c>
      <c r="CN56" s="57"/>
      <c r="CO56" s="49">
        <v>-199521</v>
      </c>
      <c r="CP56" s="45">
        <v>-155351</v>
      </c>
      <c r="CQ56" s="241">
        <f t="shared" si="438"/>
        <v>0.28432388590997171</v>
      </c>
      <c r="CR56" s="49">
        <v>-132701</v>
      </c>
      <c r="CS56" s="45">
        <v>-190209</v>
      </c>
      <c r="CT56" s="241">
        <f t="shared" si="439"/>
        <v>-0.3023411089906366</v>
      </c>
      <c r="CU56" s="49">
        <v>-156339</v>
      </c>
      <c r="CV56" s="45">
        <v>-107209</v>
      </c>
      <c r="CW56" s="241">
        <f t="shared" si="440"/>
        <v>0.45826376516896905</v>
      </c>
      <c r="CX56" s="49">
        <v>-101977</v>
      </c>
      <c r="CY56" s="45">
        <v>-187905</v>
      </c>
      <c r="CZ56" s="241">
        <f t="shared" si="441"/>
        <v>-0.4572949096617972</v>
      </c>
      <c r="DA56" s="49">
        <v>-332222</v>
      </c>
      <c r="DB56" s="45">
        <v>-345560</v>
      </c>
      <c r="DC56" s="241">
        <f t="shared" si="442"/>
        <v>-3.8598217386271561E-2</v>
      </c>
      <c r="DD56" s="49">
        <v>-488561</v>
      </c>
      <c r="DE56" s="45">
        <v>-452769</v>
      </c>
      <c r="DF56" s="241">
        <f t="shared" si="443"/>
        <v>7.905134848013004E-2</v>
      </c>
      <c r="DG56" s="49">
        <v>-590538</v>
      </c>
      <c r="DH56" s="45">
        <v>-640674</v>
      </c>
      <c r="DI56" s="241">
        <f t="shared" si="444"/>
        <v>-7.8255087610859808E-2</v>
      </c>
      <c r="DJ56" s="104"/>
      <c r="DK56" s="49">
        <v>-149080</v>
      </c>
      <c r="DL56" s="45">
        <v>-199521</v>
      </c>
      <c r="DM56" s="236">
        <f t="shared" ref="DM56:DM57" si="459">IF(AND(DK56&lt;0,DL56&lt;0),((DK56-DL56)/DL56),((DK56-DL56)/ABS(DL56)))</f>
        <v>-0.25281048110223986</v>
      </c>
      <c r="DN56" s="49">
        <v>-169832</v>
      </c>
      <c r="DO56" s="45">
        <v>-132701</v>
      </c>
      <c r="DP56" s="236">
        <f t="shared" ref="DP56:DP57" si="460">IF(AND(DN56&lt;0,DO56&lt;0),((DN56-DO56)/DO56),((DN56-DO56)/ABS(DO56)))</f>
        <v>0.27980949653732828</v>
      </c>
      <c r="DQ56" s="49">
        <v>-199132</v>
      </c>
      <c r="DR56" s="45">
        <v>-156339</v>
      </c>
      <c r="DS56" s="236">
        <f t="shared" ref="DS56:DS57" si="461">IF(AND(DQ56&lt;0,DR56&lt;0),((DQ56-DR56)/DR56),((DQ56-DR56)/ABS(DR56)))</f>
        <v>0.27371928949270496</v>
      </c>
      <c r="DT56" s="49">
        <v>-287470</v>
      </c>
      <c r="DU56" s="45">
        <v>-101977</v>
      </c>
      <c r="DV56" s="236">
        <f t="shared" ref="DV56:DV57" si="462">IF(AND(DT56&lt;0,DU56&lt;0),((DT56-DU56)/DU56),((DT56-DU56)/ABS(DU56)))</f>
        <v>1.8189689832020945</v>
      </c>
      <c r="DW56" s="49">
        <v>-318912</v>
      </c>
      <c r="DX56" s="45">
        <v>-332222</v>
      </c>
      <c r="DY56" s="236">
        <f t="shared" ref="DY56:DY57" si="463">IF(AND(DW56&lt;0,DX56&lt;0),((DW56-DX56)/DX56),((DW56-DX56)/ABS(DX56)))</f>
        <v>-4.0063571948877559E-2</v>
      </c>
      <c r="DZ56" s="49">
        <v>-518044</v>
      </c>
      <c r="EA56" s="45">
        <v>-488561</v>
      </c>
      <c r="EB56" s="236">
        <f t="shared" ref="EB56:EB57" si="464">IF(AND(DZ56&lt;0,EA56&lt;0),((DZ56-EA56)/EA56),((DZ56-EA56)/ABS(EA56)))</f>
        <v>6.0346609737576273E-2</v>
      </c>
      <c r="EC56" s="49">
        <v>-805514</v>
      </c>
      <c r="ED56" s="45">
        <v>-590538</v>
      </c>
      <c r="EE56" s="236">
        <f t="shared" ref="EE56:EE57" si="465">IF(AND(EC56&lt;0,ED56&lt;0),((EC56-ED56)/ED56),((EC56-ED56)/ABS(ED56)))</f>
        <v>0.36403415190893729</v>
      </c>
      <c r="EG56" s="49">
        <v>-202459</v>
      </c>
      <c r="EH56" s="45">
        <v>-149080</v>
      </c>
      <c r="EI56" s="236">
        <f t="shared" ref="EI56:EI57" si="466">IF(AND(EG56&lt;0,EH56&lt;0),((EG56-EH56)/EH56),((EG56-EH56)/ABS(EH56)))</f>
        <v>0.35805607727394689</v>
      </c>
      <c r="EJ56" s="49">
        <v>-256111</v>
      </c>
      <c r="EK56" s="45">
        <v>-169832</v>
      </c>
      <c r="EL56" s="236">
        <f t="shared" ref="EL56:EL57" si="467">IF(AND(EJ56&lt;0,EK56&lt;0),((EJ56-EK56)/EK56),((EJ56-EK56)/ABS(EK56)))</f>
        <v>0.50802557821847472</v>
      </c>
      <c r="EM56" s="49">
        <v>458570</v>
      </c>
      <c r="EN56" s="45">
        <v>-199132</v>
      </c>
      <c r="EO56" s="236">
        <f t="shared" ref="EO56:EO57" si="468">IF(AND(EM56&lt;0,EN56&lt;0),((EM56-EN56)/EN56),((EM56-EN56)/ABS(EN56)))</f>
        <v>3.3028443444549342</v>
      </c>
      <c r="EP56" s="49">
        <v>0</v>
      </c>
      <c r="EQ56" s="45">
        <v>-287470</v>
      </c>
      <c r="ER56" s="236">
        <f t="shared" ref="ER56:ER57" si="469">IF(AND(EP56&lt;0,EQ56&lt;0),((EP56-EQ56)/EQ56),((EP56-EQ56)/ABS(EQ56)))</f>
        <v>1</v>
      </c>
      <c r="ES56" s="49">
        <v>-458570</v>
      </c>
      <c r="ET56" s="45">
        <v>-318912</v>
      </c>
      <c r="EU56" s="236">
        <f t="shared" ref="EU56:EU57" si="470">IF(AND(ES56&lt;0,ET56&lt;0),((ES56-ET56)/ET56),((ES56-ET56)/ABS(ET56)))</f>
        <v>0.43792017860726468</v>
      </c>
      <c r="EV56" s="49">
        <v>0</v>
      </c>
      <c r="EW56" s="45">
        <v>-518044</v>
      </c>
      <c r="EX56" s="236">
        <f t="shared" ref="EX56:EX57" si="471">IF(AND(EV56&lt;0,EW56&lt;0),((EV56-EW56)/EW56),((EV56-EW56)/ABS(EW56)))</f>
        <v>1</v>
      </c>
      <c r="EY56" s="49">
        <v>0</v>
      </c>
      <c r="EZ56" s="45">
        <v>-805514</v>
      </c>
      <c r="FA56" s="236">
        <f t="shared" ref="FA56:FA57" si="472">IF(AND(EY56&lt;0,EZ56&lt;0),((EY56-EZ56)/EZ56),((EY56-EZ56)/ABS(EZ56)))</f>
        <v>1</v>
      </c>
    </row>
    <row r="57" spans="1:160" hidden="1" outlineLevel="1">
      <c r="A57" s="43" t="s">
        <v>97</v>
      </c>
      <c r="B57" s="43"/>
      <c r="C57" s="54" t="s">
        <v>207</v>
      </c>
      <c r="D57" s="44" t="s">
        <v>98</v>
      </c>
      <c r="E57" s="45">
        <v>0</v>
      </c>
      <c r="F57" s="45"/>
      <c r="G57" s="55" t="str">
        <f t="shared" si="397"/>
        <v>N/A</v>
      </c>
      <c r="H57" s="49">
        <v>0</v>
      </c>
      <c r="I57" s="45"/>
      <c r="J57" s="55" t="str">
        <f t="shared" si="398"/>
        <v>N/A</v>
      </c>
      <c r="K57" s="45">
        <v>0</v>
      </c>
      <c r="L57" s="45">
        <v>0</v>
      </c>
      <c r="M57" s="55" t="str">
        <f>IFERROR(IF((ABS((K57/L57)-1))&lt;100%,(K57/L57)-1,"N/A"),"N/A")</f>
        <v>N/A</v>
      </c>
      <c r="N57" s="45">
        <v>0</v>
      </c>
      <c r="O57" s="45">
        <v>0</v>
      </c>
      <c r="P57" s="55" t="str">
        <f>IFERROR(IF((ABS((N57/O57)-1))&lt;100%,(N57/O57)-1,"N/A"),"N/A")</f>
        <v>N/A</v>
      </c>
      <c r="Q57" s="45">
        <v>0</v>
      </c>
      <c r="R57" s="45"/>
      <c r="S57" s="55" t="str">
        <f t="shared" si="401"/>
        <v>N/A</v>
      </c>
      <c r="T57" s="45">
        <v>0</v>
      </c>
      <c r="U57" s="45">
        <v>0</v>
      </c>
      <c r="V57" s="55" t="str">
        <f>IFERROR(IF((ABS((T57/U57)-1))&lt;100%,(T57/U57)-1,"N/A"),"N/A")</f>
        <v>N/A</v>
      </c>
      <c r="W57" s="45">
        <v>0</v>
      </c>
      <c r="X57" s="45">
        <v>0</v>
      </c>
      <c r="Y57" s="55" t="str">
        <f>IFERROR(IF((ABS((W57/X57)-1))&lt;100%,(W57/X57)-1,"N/A"),"N/A")</f>
        <v>N/A</v>
      </c>
      <c r="Z57" s="56"/>
      <c r="AA57" s="45">
        <v>0</v>
      </c>
      <c r="AB57" s="45">
        <f t="shared" si="339"/>
        <v>0</v>
      </c>
      <c r="AC57" s="241" t="str">
        <f>IFERROR(IF((ABS((AA57/AB57)-1))&lt;100%,(AA57/AB57)-1,"N/A"),"N/A")</f>
        <v>N/A</v>
      </c>
      <c r="AD57" s="45">
        <v>0</v>
      </c>
      <c r="AE57" s="45">
        <f t="shared" si="405"/>
        <v>0</v>
      </c>
      <c r="AF57" s="241" t="str">
        <f>IFERROR(IF((ABS((AD57/AE57)-1))&lt;100%,(AD57/AE57)-1,"N/A"),"N/A")</f>
        <v>N/A</v>
      </c>
      <c r="AG57" s="45">
        <v>0</v>
      </c>
      <c r="AH57" s="45">
        <f t="shared" si="407"/>
        <v>0</v>
      </c>
      <c r="AI57" s="241" t="str">
        <f>IFERROR(IF((ABS((AG57/AH57)-1))&lt;100%,(AG57/AH57)-1,"N/A"),"N/A")</f>
        <v>N/A</v>
      </c>
      <c r="AJ57" s="45">
        <v>0</v>
      </c>
      <c r="AK57" s="45">
        <f t="shared" si="409"/>
        <v>0</v>
      </c>
      <c r="AL57" s="241" t="str">
        <f>IFERROR(IF((ABS((AJ57/AK57)-1))&lt;100%,(AJ57/AK57)-1,"N/A"),"N/A")</f>
        <v>N/A</v>
      </c>
      <c r="AM57" s="45">
        <v>0</v>
      </c>
      <c r="AN57" s="45">
        <f t="shared" si="411"/>
        <v>0</v>
      </c>
      <c r="AO57" s="241" t="str">
        <f>IFERROR(IF((ABS((AM57/AN57)-1))&lt;100%,(AM57/AN57)-1,"N/A"),"N/A")</f>
        <v>N/A</v>
      </c>
      <c r="AP57" s="45">
        <v>0</v>
      </c>
      <c r="AQ57" s="45">
        <f t="shared" si="413"/>
        <v>0</v>
      </c>
      <c r="AR57" s="241" t="str">
        <f>IFERROR(IF((ABS((AP57/AQ57)-1))&lt;100%,(AP57/AQ57)-1,"N/A"),"N/A")</f>
        <v>N/A</v>
      </c>
      <c r="AS57" s="45">
        <v>0</v>
      </c>
      <c r="AT57" s="45">
        <f t="shared" si="415"/>
        <v>0</v>
      </c>
      <c r="AU57" s="241" t="str">
        <f>IFERROR(IF((ABS((AS57/AT57)-1))&lt;100%,(AS57/AT57)-1,"N/A"),"N/A")</f>
        <v>N/A</v>
      </c>
      <c r="AV57" s="56"/>
      <c r="AW57" s="45">
        <f t="shared" si="445"/>
        <v>-59</v>
      </c>
      <c r="AX57" s="45">
        <f t="shared" si="417"/>
        <v>0</v>
      </c>
      <c r="AY57" s="241" t="str">
        <f>IFERROR(IF((ABS((AW57/AX57)-1))&lt;100%,(AW57/AX57)-1,"N/A"),"N/A")</f>
        <v>N/A</v>
      </c>
      <c r="AZ57" s="45">
        <f t="shared" si="446"/>
        <v>-51</v>
      </c>
      <c r="BA57" s="45">
        <f t="shared" si="419"/>
        <v>0</v>
      </c>
      <c r="BB57" s="241" t="str">
        <f>IFERROR(IF((ABS((AZ57/BA57)-1))&lt;100%,(AZ57/BA57)-1,"N/A"),"N/A")</f>
        <v>N/A</v>
      </c>
      <c r="BC57" s="49">
        <f t="shared" si="447"/>
        <v>-50</v>
      </c>
      <c r="BD57" s="45">
        <f t="shared" si="421"/>
        <v>0</v>
      </c>
      <c r="BE57" s="241" t="str">
        <f>IFERROR(IF((ABS((BC57/BD57)-1))&lt;100%,(BC57/BD57)-1,"N/A"),"N/A")</f>
        <v>N/A</v>
      </c>
      <c r="BF57" s="45">
        <f t="shared" si="448"/>
        <v>-52</v>
      </c>
      <c r="BG57" s="45">
        <f t="shared" si="423"/>
        <v>0</v>
      </c>
      <c r="BH57" s="241" t="str">
        <f>IFERROR(IF((ABS((BF57/BG57)-1))&lt;100%,(BF57/BG57)-1,"N/A"),"N/A")</f>
        <v>N/A</v>
      </c>
      <c r="BI57" s="45">
        <f t="shared" si="449"/>
        <v>-110</v>
      </c>
      <c r="BJ57" s="45">
        <f t="shared" si="425"/>
        <v>0</v>
      </c>
      <c r="BK57" s="241" t="str">
        <f>IFERROR(IF((ABS((BI57/BJ57)-1))&lt;100%,(BI57/BJ57)-1,"N/A"),"N/A")</f>
        <v>N/A</v>
      </c>
      <c r="BL57" s="49">
        <f t="shared" si="450"/>
        <v>-160</v>
      </c>
      <c r="BM57" s="45">
        <f t="shared" si="427"/>
        <v>0</v>
      </c>
      <c r="BN57" s="241" t="str">
        <f>IFERROR(IF((ABS((BL57/BM57)-1))&lt;100%,(BL57/BM57)-1,"N/A"),"N/A")</f>
        <v>N/A</v>
      </c>
      <c r="BO57" s="45">
        <f t="shared" si="451"/>
        <v>-212</v>
      </c>
      <c r="BP57" s="45">
        <f t="shared" si="429"/>
        <v>0</v>
      </c>
      <c r="BQ57" s="241" t="str">
        <f>IFERROR(IF((ABS((BO57/BP57)-1))&lt;100%,(BO57/BP57)-1,"N/A"),"N/A")</f>
        <v>N/A</v>
      </c>
      <c r="BR57" s="57"/>
      <c r="BS57" s="49">
        <f t="shared" si="452"/>
        <v>-64</v>
      </c>
      <c r="BT57" s="45">
        <v>-59</v>
      </c>
      <c r="BU57" s="241">
        <f t="shared" si="431"/>
        <v>8.4745762711864403E-2</v>
      </c>
      <c r="BV57" s="49">
        <f t="shared" si="453"/>
        <v>-92</v>
      </c>
      <c r="BW57" s="45">
        <v>-51</v>
      </c>
      <c r="BX57" s="241">
        <f t="shared" si="432"/>
        <v>0.80392156862745101</v>
      </c>
      <c r="BY57" s="49">
        <f t="shared" si="454"/>
        <v>-52</v>
      </c>
      <c r="BZ57" s="45">
        <v>-50</v>
      </c>
      <c r="CA57" s="241">
        <f t="shared" si="433"/>
        <v>4.0000000000000036E-2</v>
      </c>
      <c r="CB57" s="49">
        <f t="shared" si="455"/>
        <v>-79</v>
      </c>
      <c r="CC57" s="45">
        <v>-52</v>
      </c>
      <c r="CD57" s="241">
        <f>IFERROR(IF((ABS((CB57/CC57)-1))&lt;100%,(CB57/CC57)-1,"N/A"),"N/A")</f>
        <v>0.51923076923076916</v>
      </c>
      <c r="CE57" s="49">
        <f t="shared" si="456"/>
        <v>-156</v>
      </c>
      <c r="CF57" s="45">
        <v>-110</v>
      </c>
      <c r="CG57" s="241">
        <f t="shared" si="435"/>
        <v>0.41818181818181821</v>
      </c>
      <c r="CH57" s="49">
        <f t="shared" si="457"/>
        <v>-208</v>
      </c>
      <c r="CI57" s="45">
        <v>-160</v>
      </c>
      <c r="CJ57" s="241">
        <f t="shared" si="436"/>
        <v>0.30000000000000004</v>
      </c>
      <c r="CK57" s="49">
        <f t="shared" si="458"/>
        <v>-287</v>
      </c>
      <c r="CL57" s="45">
        <v>-212</v>
      </c>
      <c r="CM57" s="241">
        <f>IFERROR(IF((ABS((CK57/CL57)-1))&lt;100%,(CK57/CL57)-1,"N/A"),"N/A")</f>
        <v>0.35377358490566047</v>
      </c>
      <c r="CN57" s="57"/>
      <c r="CO57" s="49">
        <v>-84</v>
      </c>
      <c r="CP57" s="45">
        <v>-64</v>
      </c>
      <c r="CQ57" s="241">
        <f t="shared" si="438"/>
        <v>0.3125</v>
      </c>
      <c r="CR57" s="49">
        <v>-62</v>
      </c>
      <c r="CS57" s="45">
        <v>-92</v>
      </c>
      <c r="CT57" s="241">
        <f t="shared" si="439"/>
        <v>-0.32608695652173914</v>
      </c>
      <c r="CU57" s="49">
        <v>-75</v>
      </c>
      <c r="CV57" s="45">
        <v>-52</v>
      </c>
      <c r="CW57" s="241">
        <f t="shared" si="440"/>
        <v>0.44230769230769229</v>
      </c>
      <c r="CX57" s="49">
        <v>-460</v>
      </c>
      <c r="CY57" s="45">
        <v>-79</v>
      </c>
      <c r="CZ57" s="241">
        <f t="shared" si="441"/>
        <v>4.8227848101265822</v>
      </c>
      <c r="DA57" s="49">
        <v>-146</v>
      </c>
      <c r="DB57" s="45">
        <v>-156</v>
      </c>
      <c r="DC57" s="241">
        <f t="shared" si="442"/>
        <v>-6.4102564102564097E-2</v>
      </c>
      <c r="DD57" s="49">
        <v>-221</v>
      </c>
      <c r="DE57" s="45">
        <v>-208</v>
      </c>
      <c r="DF57" s="241">
        <f t="shared" si="443"/>
        <v>6.25E-2</v>
      </c>
      <c r="DG57" s="49">
        <v>-681</v>
      </c>
      <c r="DH57" s="45">
        <v>-287</v>
      </c>
      <c r="DI57" s="241">
        <f t="shared" si="444"/>
        <v>1.372822299651568</v>
      </c>
      <c r="DJ57" s="104"/>
      <c r="DK57" s="49">
        <v>171</v>
      </c>
      <c r="DL57" s="45">
        <v>-84</v>
      </c>
      <c r="DM57" s="236">
        <f t="shared" si="459"/>
        <v>3.0357142857142856</v>
      </c>
      <c r="DN57" s="49">
        <v>-185</v>
      </c>
      <c r="DO57" s="45">
        <v>-62</v>
      </c>
      <c r="DP57" s="236">
        <f t="shared" si="460"/>
        <v>1.9838709677419355</v>
      </c>
      <c r="DQ57" s="49">
        <v>-212</v>
      </c>
      <c r="DR57" s="45">
        <v>-75</v>
      </c>
      <c r="DS57" s="236">
        <f t="shared" si="461"/>
        <v>1.8266666666666667</v>
      </c>
      <c r="DT57" s="49">
        <v>-264</v>
      </c>
      <c r="DU57" s="45">
        <v>-460</v>
      </c>
      <c r="DV57" s="236">
        <f t="shared" si="462"/>
        <v>-0.42608695652173911</v>
      </c>
      <c r="DW57" s="49">
        <v>-14</v>
      </c>
      <c r="DX57" s="45">
        <v>-146</v>
      </c>
      <c r="DY57" s="236">
        <f t="shared" si="463"/>
        <v>-0.90410958904109584</v>
      </c>
      <c r="DZ57" s="49">
        <v>-226</v>
      </c>
      <c r="EA57" s="45">
        <v>-221</v>
      </c>
      <c r="EB57" s="236">
        <f t="shared" si="464"/>
        <v>2.2624434389140271E-2</v>
      </c>
      <c r="EC57" s="49">
        <v>-490</v>
      </c>
      <c r="ED57" s="45">
        <v>-681</v>
      </c>
      <c r="EE57" s="236">
        <f t="shared" si="465"/>
        <v>-0.28046989720998533</v>
      </c>
      <c r="EG57" s="49">
        <v>-438</v>
      </c>
      <c r="EH57" s="45">
        <v>171</v>
      </c>
      <c r="EI57" s="236">
        <f t="shared" si="466"/>
        <v>-3.5614035087719298</v>
      </c>
      <c r="EJ57" s="49">
        <v>-708</v>
      </c>
      <c r="EK57" s="45">
        <v>-185</v>
      </c>
      <c r="EL57" s="236">
        <f t="shared" si="467"/>
        <v>2.827027027027027</v>
      </c>
      <c r="EM57" s="49">
        <v>1146</v>
      </c>
      <c r="EN57" s="45">
        <v>-212</v>
      </c>
      <c r="EO57" s="236">
        <f t="shared" si="468"/>
        <v>6.4056603773584904</v>
      </c>
      <c r="EP57" s="49">
        <v>0</v>
      </c>
      <c r="EQ57" s="45">
        <v>-264</v>
      </c>
      <c r="ER57" s="236">
        <f t="shared" si="469"/>
        <v>1</v>
      </c>
      <c r="ES57" s="49">
        <v>-1146</v>
      </c>
      <c r="ET57" s="45">
        <v>-14</v>
      </c>
      <c r="EU57" s="236">
        <f t="shared" si="470"/>
        <v>80.857142857142861</v>
      </c>
      <c r="EV57" s="49">
        <v>0</v>
      </c>
      <c r="EW57" s="45">
        <v>-226</v>
      </c>
      <c r="EX57" s="236">
        <f t="shared" si="471"/>
        <v>1</v>
      </c>
      <c r="EY57" s="49">
        <v>0</v>
      </c>
      <c r="EZ57" s="45">
        <v>-490</v>
      </c>
      <c r="FA57" s="236">
        <f t="shared" si="472"/>
        <v>1</v>
      </c>
    </row>
    <row r="58" spans="1:160" collapsed="1">
      <c r="A58" s="50" t="s">
        <v>7</v>
      </c>
      <c r="B58" s="50"/>
      <c r="C58" s="407" t="s">
        <v>7</v>
      </c>
      <c r="D58" s="398" t="s">
        <v>8</v>
      </c>
      <c r="E58" s="431">
        <v>125358</v>
      </c>
      <c r="F58" s="399"/>
      <c r="G58" s="400" t="str">
        <f t="shared" si="397"/>
        <v>N/A</v>
      </c>
      <c r="H58" s="403">
        <v>107592</v>
      </c>
      <c r="I58" s="399"/>
      <c r="J58" s="400" t="str">
        <f t="shared" si="398"/>
        <v>N/A</v>
      </c>
      <c r="K58" s="431">
        <v>111482</v>
      </c>
      <c r="L58" s="431">
        <v>52183</v>
      </c>
      <c r="M58" s="400" t="str">
        <f t="shared" si="399"/>
        <v>N/A</v>
      </c>
      <c r="N58" s="431">
        <v>138725</v>
      </c>
      <c r="O58" s="431">
        <v>184275</v>
      </c>
      <c r="P58" s="400">
        <f t="shared" si="400"/>
        <v>-0.24718491385158048</v>
      </c>
      <c r="Q58" s="431">
        <v>232950</v>
      </c>
      <c r="R58" s="399"/>
      <c r="S58" s="400" t="str">
        <f t="shared" si="401"/>
        <v>N/A</v>
      </c>
      <c r="T58" s="431">
        <v>344432</v>
      </c>
      <c r="U58" s="431">
        <v>52183</v>
      </c>
      <c r="V58" s="400" t="str">
        <f t="shared" si="402"/>
        <v>N/A</v>
      </c>
      <c r="W58" s="431">
        <v>483157</v>
      </c>
      <c r="X58" s="431">
        <v>236458</v>
      </c>
      <c r="Y58" s="400" t="str">
        <f t="shared" si="403"/>
        <v>N/A</v>
      </c>
      <c r="Z58" s="401"/>
      <c r="AA58" s="431">
        <v>117079</v>
      </c>
      <c r="AB58" s="431">
        <f t="shared" si="339"/>
        <v>125358</v>
      </c>
      <c r="AC58" s="406">
        <f t="shared" si="404"/>
        <v>-6.6042853268239776E-2</v>
      </c>
      <c r="AD58" s="431">
        <v>115854</v>
      </c>
      <c r="AE58" s="431">
        <f t="shared" si="405"/>
        <v>107592</v>
      </c>
      <c r="AF58" s="406">
        <f t="shared" si="406"/>
        <v>7.6790095917912193E-2</v>
      </c>
      <c r="AG58" s="431">
        <v>122058</v>
      </c>
      <c r="AH58" s="431">
        <f t="shared" si="407"/>
        <v>111482</v>
      </c>
      <c r="AI58" s="406">
        <f t="shared" si="408"/>
        <v>9.4867332842970109E-2</v>
      </c>
      <c r="AJ58" s="431">
        <v>156768</v>
      </c>
      <c r="AK58" s="431">
        <f t="shared" si="409"/>
        <v>138725</v>
      </c>
      <c r="AL58" s="406">
        <f t="shared" si="410"/>
        <v>0.13006307442782483</v>
      </c>
      <c r="AM58" s="431">
        <v>232933</v>
      </c>
      <c r="AN58" s="431">
        <f t="shared" si="411"/>
        <v>232950</v>
      </c>
      <c r="AO58" s="406">
        <f t="shared" si="412"/>
        <v>-7.297703369824049E-5</v>
      </c>
      <c r="AP58" s="431">
        <v>354991</v>
      </c>
      <c r="AQ58" s="431">
        <f t="shared" si="413"/>
        <v>344432</v>
      </c>
      <c r="AR58" s="406">
        <f t="shared" si="414"/>
        <v>3.0656268871649628E-2</v>
      </c>
      <c r="AS58" s="431">
        <v>511759</v>
      </c>
      <c r="AT58" s="431">
        <f t="shared" si="415"/>
        <v>483157</v>
      </c>
      <c r="AU58" s="406">
        <f t="shared" si="416"/>
        <v>5.9198148841887788E-2</v>
      </c>
      <c r="AV58" s="401"/>
      <c r="AW58" s="399">
        <f t="shared" si="445"/>
        <v>113132</v>
      </c>
      <c r="AX58" s="431">
        <f t="shared" si="417"/>
        <v>117079</v>
      </c>
      <c r="AY58" s="406">
        <f t="shared" si="418"/>
        <v>-3.3712279742737827E-2</v>
      </c>
      <c r="AZ58" s="399">
        <f t="shared" si="446"/>
        <v>104267</v>
      </c>
      <c r="BA58" s="431">
        <f t="shared" si="419"/>
        <v>115854</v>
      </c>
      <c r="BB58" s="406">
        <f t="shared" si="420"/>
        <v>-0.1000138104856112</v>
      </c>
      <c r="BC58" s="403">
        <f t="shared" si="447"/>
        <v>86371</v>
      </c>
      <c r="BD58" s="431">
        <f t="shared" si="421"/>
        <v>122058</v>
      </c>
      <c r="BE58" s="406">
        <f t="shared" si="422"/>
        <v>-0.29237739435350407</v>
      </c>
      <c r="BF58" s="431">
        <f t="shared" si="448"/>
        <v>81329</v>
      </c>
      <c r="BG58" s="431">
        <f t="shared" si="423"/>
        <v>156768</v>
      </c>
      <c r="BH58" s="406">
        <f t="shared" si="424"/>
        <v>-0.4812142784241682</v>
      </c>
      <c r="BI58" s="399">
        <f t="shared" si="449"/>
        <v>217399</v>
      </c>
      <c r="BJ58" s="431">
        <f t="shared" si="425"/>
        <v>232933</v>
      </c>
      <c r="BK58" s="406">
        <f t="shared" si="426"/>
        <v>-6.6688704477253169E-2</v>
      </c>
      <c r="BL58" s="403">
        <f t="shared" si="450"/>
        <v>303770</v>
      </c>
      <c r="BM58" s="431">
        <f t="shared" si="427"/>
        <v>354991</v>
      </c>
      <c r="BN58" s="406">
        <f t="shared" si="428"/>
        <v>-0.14428816505207176</v>
      </c>
      <c r="BO58" s="431">
        <f t="shared" si="451"/>
        <v>385099</v>
      </c>
      <c r="BP58" s="431">
        <f t="shared" si="429"/>
        <v>511759</v>
      </c>
      <c r="BQ58" s="406">
        <f t="shared" si="430"/>
        <v>-0.24749931119921686</v>
      </c>
      <c r="BR58" s="402"/>
      <c r="BS58" s="403">
        <f t="shared" si="452"/>
        <v>74463</v>
      </c>
      <c r="BT58" s="399">
        <v>113132</v>
      </c>
      <c r="BU58" s="406">
        <f t="shared" si="431"/>
        <v>-0.34180426404553976</v>
      </c>
      <c r="BV58" s="403">
        <f t="shared" si="453"/>
        <v>94779</v>
      </c>
      <c r="BW58" s="399">
        <v>104267</v>
      </c>
      <c r="BX58" s="406">
        <f t="shared" si="432"/>
        <v>-9.0997151543633192E-2</v>
      </c>
      <c r="BY58" s="403">
        <f t="shared" si="454"/>
        <v>58357</v>
      </c>
      <c r="BZ58" s="399">
        <v>86371</v>
      </c>
      <c r="CA58" s="406">
        <f t="shared" si="433"/>
        <v>-0.3243449769019694</v>
      </c>
      <c r="CB58" s="403">
        <f t="shared" si="455"/>
        <v>102254</v>
      </c>
      <c r="CC58" s="399">
        <v>81329</v>
      </c>
      <c r="CD58" s="406">
        <f t="shared" si="434"/>
        <v>0.25728829814703236</v>
      </c>
      <c r="CE58" s="403">
        <f t="shared" si="456"/>
        <v>169242</v>
      </c>
      <c r="CF58" s="399">
        <v>217399</v>
      </c>
      <c r="CG58" s="406">
        <f t="shared" si="435"/>
        <v>-0.22151435839171296</v>
      </c>
      <c r="CH58" s="403">
        <f t="shared" si="457"/>
        <v>227599</v>
      </c>
      <c r="CI58" s="399">
        <v>303770</v>
      </c>
      <c r="CJ58" s="406">
        <f t="shared" si="436"/>
        <v>-0.25075221384600188</v>
      </c>
      <c r="CK58" s="403">
        <f t="shared" si="458"/>
        <v>329853</v>
      </c>
      <c r="CL58" s="399">
        <v>385099</v>
      </c>
      <c r="CM58" s="406">
        <f t="shared" si="437"/>
        <v>-0.1434592143838338</v>
      </c>
      <c r="CN58" s="402"/>
      <c r="CO58" s="403">
        <v>91925</v>
      </c>
      <c r="CP58" s="399">
        <v>74463</v>
      </c>
      <c r="CQ58" s="406">
        <f t="shared" si="438"/>
        <v>0.23450572767683275</v>
      </c>
      <c r="CR58" s="403">
        <v>53825</v>
      </c>
      <c r="CS58" s="399">
        <v>94779</v>
      </c>
      <c r="CT58" s="406">
        <f t="shared" si="439"/>
        <v>-0.4320999377499235</v>
      </c>
      <c r="CU58" s="403">
        <v>79267</v>
      </c>
      <c r="CV58" s="399">
        <v>58357</v>
      </c>
      <c r="CW58" s="406">
        <f t="shared" si="440"/>
        <v>0.35831177065304931</v>
      </c>
      <c r="CX58" s="403">
        <v>57977</v>
      </c>
      <c r="CY58" s="399">
        <v>102254</v>
      </c>
      <c r="CZ58" s="406">
        <f t="shared" si="441"/>
        <v>-0.43300995560075889</v>
      </c>
      <c r="DA58" s="403">
        <v>145750</v>
      </c>
      <c r="DB58" s="399">
        <v>169242</v>
      </c>
      <c r="DC58" s="406">
        <f t="shared" si="442"/>
        <v>-0.13880715188901105</v>
      </c>
      <c r="DD58" s="403">
        <v>225017</v>
      </c>
      <c r="DE58" s="399">
        <v>227599</v>
      </c>
      <c r="DF58" s="406">
        <f t="shared" si="443"/>
        <v>-1.1344513815965799E-2</v>
      </c>
      <c r="DG58" s="403">
        <v>282994</v>
      </c>
      <c r="DH58" s="399">
        <v>329853</v>
      </c>
      <c r="DI58" s="406">
        <f t="shared" si="444"/>
        <v>-0.14206025108154238</v>
      </c>
      <c r="DJ58" s="104"/>
      <c r="DK58" s="403">
        <v>73564</v>
      </c>
      <c r="DL58" s="399">
        <v>91925</v>
      </c>
      <c r="DM58" s="406">
        <f t="shared" ref="DM58:DM70" si="473">(DK58-DL58)/ABS(DL58)</f>
        <v>-0.19973891759586621</v>
      </c>
      <c r="DN58" s="403">
        <v>83612</v>
      </c>
      <c r="DO58" s="399">
        <v>53825</v>
      </c>
      <c r="DP58" s="406">
        <f t="shared" ref="DP58:DP70" si="474">(DN58-DO58)/ABS(DO58)</f>
        <v>0.55340455178820247</v>
      </c>
      <c r="DQ58" s="403">
        <v>102111</v>
      </c>
      <c r="DR58" s="399">
        <v>79267</v>
      </c>
      <c r="DS58" s="406">
        <f t="shared" ref="DS58:DS70" si="475">(DQ58-DR58)/ABS(DR58)</f>
        <v>0.28819054587659432</v>
      </c>
      <c r="DT58" s="403">
        <v>153178</v>
      </c>
      <c r="DU58" s="399">
        <v>57977</v>
      </c>
      <c r="DV58" s="406">
        <f t="shared" ref="DV58:DV70" si="476">(DT58-DU58)/ABS(DU58)</f>
        <v>1.6420477085740897</v>
      </c>
      <c r="DW58" s="403">
        <v>157176</v>
      </c>
      <c r="DX58" s="399">
        <v>145750</v>
      </c>
      <c r="DY58" s="406">
        <f t="shared" ref="DY58:DY70" si="477">(DW58-DX58)/ABS(DX58)</f>
        <v>7.839451114922813E-2</v>
      </c>
      <c r="DZ58" s="403">
        <v>259287</v>
      </c>
      <c r="EA58" s="399">
        <v>225017</v>
      </c>
      <c r="EB58" s="406">
        <f t="shared" ref="EB58:EB70" si="478">(DZ58-EA58)/ABS(EA58)</f>
        <v>0.15229960402991774</v>
      </c>
      <c r="EC58" s="403">
        <v>412465</v>
      </c>
      <c r="ED58" s="399">
        <v>282994</v>
      </c>
      <c r="EE58" s="406">
        <f t="shared" ref="EE58:EE70" si="479">(EC58-ED58)/ABS(ED58)</f>
        <v>0.45750439938655946</v>
      </c>
      <c r="EG58" s="403">
        <v>104109</v>
      </c>
      <c r="EH58" s="399">
        <v>73564</v>
      </c>
      <c r="EI58" s="406">
        <f t="shared" ref="EI58" si="480">(EG58-EH58)/ABS(EH58)</f>
        <v>0.41521668207275297</v>
      </c>
      <c r="EJ58" s="403">
        <v>131362</v>
      </c>
      <c r="EK58" s="399">
        <v>83612</v>
      </c>
      <c r="EL58" s="406">
        <f t="shared" ref="EL58" si="481">(EJ58-EK58)/ABS(EK58)</f>
        <v>0.57109027412333158</v>
      </c>
      <c r="EM58" s="403">
        <v>-235471</v>
      </c>
      <c r="EN58" s="399">
        <v>102111</v>
      </c>
      <c r="EO58" s="406">
        <f t="shared" ref="EO58" si="482">(EM58-EN58)/ABS(EN58)</f>
        <v>-3.3060297127635612</v>
      </c>
      <c r="EP58" s="403">
        <v>0</v>
      </c>
      <c r="EQ58" s="399">
        <v>153178</v>
      </c>
      <c r="ER58" s="406">
        <f t="shared" ref="ER58" si="483">(EP58-EQ58)/ABS(EQ58)</f>
        <v>-1</v>
      </c>
      <c r="ES58" s="403">
        <v>235471</v>
      </c>
      <c r="ET58" s="399">
        <v>157176</v>
      </c>
      <c r="EU58" s="406">
        <f t="shared" ref="EU58" si="484">(ES58-ET58)/ABS(ET58)</f>
        <v>0.49813584771211888</v>
      </c>
      <c r="EV58" s="403">
        <v>0</v>
      </c>
      <c r="EW58" s="399">
        <v>259287</v>
      </c>
      <c r="EX58" s="406">
        <f t="shared" ref="EX58" si="485">(EV58-EW58)/ABS(EW58)</f>
        <v>-1</v>
      </c>
      <c r="EY58" s="403">
        <v>0</v>
      </c>
      <c r="EZ58" s="399">
        <v>412465</v>
      </c>
      <c r="FA58" s="406">
        <f t="shared" ref="FA58" si="486">(EY58-EZ58)/ABS(EZ58)</f>
        <v>-1</v>
      </c>
    </row>
    <row r="59" spans="1:160" s="66" customFormat="1">
      <c r="A59" s="267" t="s">
        <v>9</v>
      </c>
      <c r="B59" s="267"/>
      <c r="C59" s="276" t="s">
        <v>9</v>
      </c>
      <c r="D59" s="60" t="s">
        <v>252</v>
      </c>
      <c r="E59" s="246">
        <f>IFERROR(E58/E$55,"")</f>
        <v>0.35738049827664359</v>
      </c>
      <c r="F59" s="61"/>
      <c r="G59" s="62" t="str">
        <f>IF((ABS((E59-F59)*10000))&lt;100,(E59-F59)*10000,"N/A")</f>
        <v>N/A</v>
      </c>
      <c r="H59" s="246">
        <f>IFERROR(H58/H$55,"")</f>
        <v>0.3226224317225001</v>
      </c>
      <c r="I59" s="61"/>
      <c r="J59" s="62" t="str">
        <f>IF((ABS((H59-I59)*10000))&lt;100,(H59-I59)*10000,"N/A")</f>
        <v>N/A</v>
      </c>
      <c r="K59" s="246">
        <f>IFERROR(K58/K$55,"")</f>
        <v>0.34272837388326294</v>
      </c>
      <c r="L59" s="246">
        <f>IFERROR(L58/L$55,"")</f>
        <v>0.38011261408914432</v>
      </c>
      <c r="M59" s="62" t="str">
        <f>IF((ABS((K59-L59)*10000))&lt;100,(K59-L59)*10000,"N/A")</f>
        <v>N/A</v>
      </c>
      <c r="N59" s="246">
        <f>IFERROR(N58/N$55,"")</f>
        <v>0.36187651461201154</v>
      </c>
      <c r="O59" s="246">
        <f>IFERROR(O58/O$55,"")</f>
        <v>0.3682436213070725</v>
      </c>
      <c r="P59" s="62">
        <f>IF((ABS((N59-O59)*10000))&lt;100,(N59-O59)*10000,"N/A")</f>
        <v>-63.671066950609642</v>
      </c>
      <c r="Q59" s="246">
        <f>IFERROR(Q58/Q$55,"")</f>
        <v>0.34044027059849968</v>
      </c>
      <c r="R59" s="61"/>
      <c r="S59" s="62" t="str">
        <f>IF((ABS((Q59-R59)*10000))&lt;100,(Q59-R59)*10000,"N/A")</f>
        <v>N/A</v>
      </c>
      <c r="T59" s="246">
        <f>IFERROR(T58/T$55,"")</f>
        <v>0.341177507753539</v>
      </c>
      <c r="U59" s="246">
        <f>IFERROR(U58/U$55,"")</f>
        <v>0.38011261408914432</v>
      </c>
      <c r="V59" s="62" t="str">
        <f>IF((ABS((T59-U59)*10000))&lt;100,(T59-U59)*10000,"N/A")</f>
        <v>N/A</v>
      </c>
      <c r="W59" s="246">
        <f>IFERROR(W58/W$55,"")</f>
        <v>0.34687426411886668</v>
      </c>
      <c r="X59" s="246">
        <f>IFERROR(X58/X$55,"")</f>
        <v>0.37079876242553306</v>
      </c>
      <c r="Y59" s="62" t="str">
        <f>IF((ABS((W59-X59)*10000))&lt;100,(W59-X59)*10000,"N/A")</f>
        <v>N/A</v>
      </c>
      <c r="Z59" s="63"/>
      <c r="AA59" s="246">
        <f>IFERROR(AA58/AA$55,"")</f>
        <v>0.34571047238839903</v>
      </c>
      <c r="AB59" s="246">
        <f t="shared" si="339"/>
        <v>0.35738049827664359</v>
      </c>
      <c r="AC59" s="247" t="str">
        <f>IF((ABS((AA59-AB59)*10000))&lt;100,(AA59-AB59)*10000,"N/A")</f>
        <v>N/A</v>
      </c>
      <c r="AD59" s="246">
        <f>IFERROR(AD58/AD$55,"")</f>
        <v>0.34079918105121959</v>
      </c>
      <c r="AE59" s="246">
        <f t="shared" si="405"/>
        <v>0.3226224317225001</v>
      </c>
      <c r="AF59" s="247" t="str">
        <f>IF((ABS((AD59-AE59)*10000))&lt;100,(AD59-AE59)*10000,"N/A")</f>
        <v>N/A</v>
      </c>
      <c r="AG59" s="246">
        <f>IFERROR(AG58/AG$55,"")</f>
        <v>0.33625997625259307</v>
      </c>
      <c r="AH59" s="246">
        <f t="shared" si="407"/>
        <v>0.34272837388326294</v>
      </c>
      <c r="AI59" s="247">
        <f>IF((ABS((AG59-AH59)*10000))&lt;100,(AG59-AH59)*10000,"N/A")</f>
        <v>-64.683976306698639</v>
      </c>
      <c r="AJ59" s="246">
        <f>IFERROR(AJ58/AJ$55,"")</f>
        <v>0.36867157074859369</v>
      </c>
      <c r="AK59" s="246">
        <f t="shared" si="409"/>
        <v>0.36187651461201154</v>
      </c>
      <c r="AL59" s="247">
        <f>IF((ABS((AJ59-AK59)*10000))&lt;100,(AJ59-AK59)*10000,"N/A")</f>
        <v>67.950561365821557</v>
      </c>
      <c r="AM59" s="246">
        <f>IFERROR(AM58/AM$55,"")</f>
        <v>0.34325017314805262</v>
      </c>
      <c r="AN59" s="246">
        <f t="shared" si="411"/>
        <v>0.34044027059849968</v>
      </c>
      <c r="AO59" s="247">
        <f>IF((ABS((AM59-AN59)*10000))&lt;100,(AM59-AN59)*10000,"N/A")</f>
        <v>28.099025495529339</v>
      </c>
      <c r="AP59" s="246">
        <f>IFERROR(AP58/AP$55,"")</f>
        <v>0.34081415365059614</v>
      </c>
      <c r="AQ59" s="246">
        <f t="shared" si="413"/>
        <v>0.341177507753539</v>
      </c>
      <c r="AR59" s="247">
        <f>IF((ABS((AP59-AQ59)*10000))&lt;100,(AP59-AQ59)*10000,"N/A")</f>
        <v>-3.6335410294285886</v>
      </c>
      <c r="AS59" s="246">
        <f>IFERROR(AS58/AS$55,"")</f>
        <v>0.34888987817872802</v>
      </c>
      <c r="AT59" s="246">
        <f t="shared" si="415"/>
        <v>0.34687426411886668</v>
      </c>
      <c r="AU59" s="247">
        <f>IF((ABS((AS59-AT59)*10000))&lt;100,(AS59-AT59)*10000,"N/A")</f>
        <v>20.156140598613369</v>
      </c>
      <c r="AV59" s="63"/>
      <c r="AW59" s="61">
        <f t="shared" si="445"/>
        <v>0.33890323469675093</v>
      </c>
      <c r="AX59" s="246">
        <f t="shared" si="417"/>
        <v>0.34571047238839903</v>
      </c>
      <c r="AY59" s="247">
        <f>IF((ABS((AW59-AX59)*10000))&lt;100,(AW59-AX59)*10000,"N/A")</f>
        <v>-68.072376916480934</v>
      </c>
      <c r="AZ59" s="61">
        <f t="shared" si="446"/>
        <v>0.34784305745063437</v>
      </c>
      <c r="BA59" s="246">
        <f t="shared" si="419"/>
        <v>0.34079918105121959</v>
      </c>
      <c r="BB59" s="247">
        <f>IF((ABS((AZ59-BA59)*10000))&lt;100,(AZ59-BA59)*10000,"N/A")</f>
        <v>70.438763994147834</v>
      </c>
      <c r="BC59" s="65">
        <f t="shared" si="447"/>
        <v>0.34712799819947271</v>
      </c>
      <c r="BD59" s="246">
        <f t="shared" si="421"/>
        <v>0.33625997625259307</v>
      </c>
      <c r="BE59" s="247" t="str">
        <f>IF((ABS((BC59-BD59)*10000))&lt;100,(BC59-BD59)*10000,"N/A")</f>
        <v>N/A</v>
      </c>
      <c r="BF59" s="65">
        <f t="shared" si="448"/>
        <v>0.37292169144282533</v>
      </c>
      <c r="BG59" s="246">
        <f t="shared" si="423"/>
        <v>0.36867157074859369</v>
      </c>
      <c r="BH59" s="247">
        <f>IF((ABS((BF59-BG59)*10000))&lt;100,(BF59-BG59)*10000,"N/A")</f>
        <v>42.501206942316408</v>
      </c>
      <c r="BI59" s="61">
        <f t="shared" si="449"/>
        <v>0.34313281384406796</v>
      </c>
      <c r="BJ59" s="246">
        <f t="shared" si="425"/>
        <v>0.34325017314805262</v>
      </c>
      <c r="BK59" s="247">
        <f>IF((ABS((BI59-BJ59)*10000))&lt;100,(BI59-BJ59)*10000,"N/A")</f>
        <v>-1.1735930398465433</v>
      </c>
      <c r="BL59" s="65">
        <f t="shared" si="450"/>
        <v>0.34425937825466602</v>
      </c>
      <c r="BM59" s="246">
        <f t="shared" si="427"/>
        <v>0.34081415365059614</v>
      </c>
      <c r="BN59" s="247">
        <f>IF((ABS((BL59-BM59)*10000))&lt;100,(BL59-BM59)*10000,"N/A")</f>
        <v>34.452246040698739</v>
      </c>
      <c r="BO59" s="65">
        <f t="shared" si="451"/>
        <v>0.34993952600381834</v>
      </c>
      <c r="BP59" s="246">
        <f t="shared" si="429"/>
        <v>0.34888987817872802</v>
      </c>
      <c r="BQ59" s="247">
        <f>IF((ABS((BO59-BP59)*10000))&lt;100,(BO59-BP59)*10000,"N/A")</f>
        <v>10.496478250903163</v>
      </c>
      <c r="BR59" s="64"/>
      <c r="BS59" s="65">
        <f t="shared" si="452"/>
        <v>0.32392399446663012</v>
      </c>
      <c r="BT59" s="61">
        <f>IFERROR(BT58/BT$55,"")</f>
        <v>0.33890323469675093</v>
      </c>
      <c r="BU59" s="247" t="str">
        <f>IF((ABS((BS59-BT59)*10000))&lt;100,(BS59-BT59)*10000,"N/A")</f>
        <v>N/A</v>
      </c>
      <c r="BV59" s="65">
        <f t="shared" si="453"/>
        <v>0.33246457134839341</v>
      </c>
      <c r="BW59" s="61">
        <f>IFERROR(BW58/BW$55,"")</f>
        <v>0.34784305745063437</v>
      </c>
      <c r="BX59" s="247" t="str">
        <f>IF((ABS((BV59-BW59)*10000))&lt;100,(BV59-BW59)*10000,"N/A")</f>
        <v>N/A</v>
      </c>
      <c r="BY59" s="65">
        <f t="shared" si="454"/>
        <v>0.35235904309918004</v>
      </c>
      <c r="BZ59" s="61">
        <f>IFERROR(BZ58/BZ$55,"")</f>
        <v>0.34712799819947271</v>
      </c>
      <c r="CA59" s="247">
        <f>IF((ABS((BY59-BZ59)*10000))&lt;100,(BY59-BZ59)*10000,"N/A")</f>
        <v>52.310448997073266</v>
      </c>
      <c r="CB59" s="65">
        <f t="shared" si="455"/>
        <v>0.35231086212005319</v>
      </c>
      <c r="CC59" s="61">
        <f>IFERROR(CC58/CC$55,"")</f>
        <v>0.37292169144282533</v>
      </c>
      <c r="CD59" s="247" t="str">
        <f>IF((ABS((CB59-CC59)*10000))&lt;100,(CB59-CC59)*10000,"N/A")</f>
        <v>N/A</v>
      </c>
      <c r="CE59" s="65">
        <f t="shared" si="456"/>
        <v>0.32865204540952853</v>
      </c>
      <c r="CF59" s="61">
        <f>IFERROR(CF58/CF$55,"")</f>
        <v>0.34313281384406796</v>
      </c>
      <c r="CG59" s="247" t="str">
        <f>IF((ABS((CE59-CF59)*10000))&lt;100,(CE59-CF59)*10000,"N/A")</f>
        <v>N/A</v>
      </c>
      <c r="CH59" s="65">
        <f t="shared" si="457"/>
        <v>0.33442113738950535</v>
      </c>
      <c r="CI59" s="61">
        <f>IFERROR(CI58/CI$55,"")</f>
        <v>0.34425937825466602</v>
      </c>
      <c r="CJ59" s="247">
        <f>IF((ABS((CH59-CI59)*10000))&lt;100,(CH59-CI59)*10000,"N/A")</f>
        <v>-98.382408651606639</v>
      </c>
      <c r="CK59" s="65">
        <f t="shared" si="458"/>
        <v>0.33976951300661096</v>
      </c>
      <c r="CL59" s="61">
        <f>IFERROR(CL58/CL$55,"")</f>
        <v>0.34993952600381834</v>
      </c>
      <c r="CM59" s="247" t="str">
        <f>IF((ABS((CK59-CL59)*10000))&lt;100,(CK59-CL59)*10000,"N/A")</f>
        <v>N/A</v>
      </c>
      <c r="CN59" s="64"/>
      <c r="CO59" s="65">
        <f>IFERROR(CO58/CO$55,"")</f>
        <v>0.31531917812918053</v>
      </c>
      <c r="CP59" s="61">
        <f>IFERROR(CP58/CP$55,"")</f>
        <v>0.32392399446663012</v>
      </c>
      <c r="CQ59" s="247">
        <f>IF((ABS((CO59-CP59)*10000))&lt;1000,(CO59-CP59)*10000,"N/A")</f>
        <v>-86.048163374495829</v>
      </c>
      <c r="CR59" s="65">
        <f>IFERROR(CR58/CR$55,"")</f>
        <v>0.288469783694557</v>
      </c>
      <c r="CS59" s="61">
        <f>IFERROR(CS58/CS$55,"")</f>
        <v>0.33246457134839341</v>
      </c>
      <c r="CT59" s="247">
        <f>IF((ABS((CR59-CS59)*10000))&lt;1000,(CR59-CS59)*10000,"N/A")</f>
        <v>-439.94787653836408</v>
      </c>
      <c r="CU59" s="65">
        <f>IFERROR(CU58/CU$55,"")</f>
        <v>0.33633173654219051</v>
      </c>
      <c r="CV59" s="61">
        <f>IFERROR(CV58/CV$55,"")</f>
        <v>0.35235904309918004</v>
      </c>
      <c r="CW59" s="247">
        <f>(CU59-CV59)*10000</f>
        <v>-160.27306556989529</v>
      </c>
      <c r="CX59" s="65">
        <f>IFERROR(CX58/CX$55,"")</f>
        <v>0.36142107297368059</v>
      </c>
      <c r="CY59" s="61">
        <f>IFERROR(CY58/CY$55,"")</f>
        <v>0.35231086212005319</v>
      </c>
      <c r="CZ59" s="247">
        <f>(CX59-CY59)*10000</f>
        <v>91.102108536273988</v>
      </c>
      <c r="DA59" s="65">
        <f>IFERROR(DA58/DA$55,"")</f>
        <v>0.30484106433976549</v>
      </c>
      <c r="DB59" s="61">
        <f>IFERROR(DB58/DB$55,"")</f>
        <v>0.32865204540952853</v>
      </c>
      <c r="DC59" s="247">
        <f>IF((ABS((DA59-DB59)*10000))&lt;1000,(DA59-DB59)*10000,"N/A")</f>
        <v>-238.10981069763037</v>
      </c>
      <c r="DD59" s="65">
        <f>IFERROR(DD58/DD$55,"")</f>
        <v>0.31523860358448247</v>
      </c>
      <c r="DE59" s="61">
        <f>IFERROR(DE58/DE$55,"")</f>
        <v>0.33442113738950535</v>
      </c>
      <c r="DF59" s="247">
        <f>(DD59-DE59)*10000</f>
        <v>-191.82533805022882</v>
      </c>
      <c r="DG59" s="65">
        <f>IFERROR(DG58/DG$55,"")</f>
        <v>0.32371287089073258</v>
      </c>
      <c r="DH59" s="61">
        <f>IFERROR(DH58/DH$55,"")</f>
        <v>0.33976951300661096</v>
      </c>
      <c r="DI59" s="247">
        <f>(DG59-DH59)*10000</f>
        <v>-160.56642115878373</v>
      </c>
      <c r="DJ59" s="104"/>
      <c r="DK59" s="65">
        <f>IFERROR(DK58/DK$55,"")</f>
        <v>0.33066484472273039</v>
      </c>
      <c r="DL59" s="61">
        <f>IFERROR(DL58/DL$55,"")</f>
        <v>0.31531917812918053</v>
      </c>
      <c r="DM59" s="247">
        <f>(DK59-DL59)*10000</f>
        <v>153.45666593549856</v>
      </c>
      <c r="DN59" s="65">
        <f>IFERROR(DN58/DN$55,"")</f>
        <v>0.32966261744516595</v>
      </c>
      <c r="DO59" s="61">
        <f>IFERROR(DO58/DO$55,"")</f>
        <v>0.288469783694557</v>
      </c>
      <c r="DP59" s="247">
        <f>(DN59-DO59)*10000</f>
        <v>411.92833750608946</v>
      </c>
      <c r="DQ59" s="65">
        <f>IFERROR(DQ58/DQ$55,"")</f>
        <v>0.33872717320993184</v>
      </c>
      <c r="DR59" s="61">
        <f>IFERROR(DR58/DR$55,"")</f>
        <v>0.33633173654219051</v>
      </c>
      <c r="DS59" s="247">
        <f>(DQ59-DR59)*10000</f>
        <v>23.954366677413354</v>
      </c>
      <c r="DT59" s="65">
        <f>IFERROR(DT58/DT$55,"")</f>
        <v>0.34741172841746198</v>
      </c>
      <c r="DU59" s="61">
        <f>IFERROR(DU58/DU$55,"")</f>
        <v>0.36142107297368059</v>
      </c>
      <c r="DV59" s="247">
        <f>(DT59-DU59)*10000</f>
        <v>-140.09344556218605</v>
      </c>
      <c r="DW59" s="65">
        <f>IFERROR(DW58/DW$55,"")</f>
        <v>0.33013093832834139</v>
      </c>
      <c r="DX59" s="61">
        <f>IFERROR(DX58/DX$55,"")</f>
        <v>0.30484106433976549</v>
      </c>
      <c r="DY59" s="247">
        <f>(DW59-DX59)*10000</f>
        <v>252.89873988575906</v>
      </c>
      <c r="DZ59" s="65">
        <f>IFERROR(DZ58/DZ$55,"")</f>
        <v>0.33346365604065037</v>
      </c>
      <c r="EA59" s="61">
        <f>IFERROR(EA58/EA$55,"")</f>
        <v>0.31523860358448247</v>
      </c>
      <c r="EB59" s="247">
        <f>(DZ59-EA59)*10000</f>
        <v>182.25052456167901</v>
      </c>
      <c r="EC59" s="65">
        <f>IFERROR(EC58/EC$55,"")</f>
        <v>0.33851086896753219</v>
      </c>
      <c r="ED59" s="61">
        <f>IFERROR(ED58/ED$55,"")</f>
        <v>0.32371287089073258</v>
      </c>
      <c r="EE59" s="247">
        <f>(EC59-ED59)*10000</f>
        <v>147.97998076799601</v>
      </c>
      <c r="EG59" s="65">
        <f>IFERROR(EG58/EG$55,"")</f>
        <v>0.33911063627420962</v>
      </c>
      <c r="EH59" s="61">
        <f>IFERROR(EH58/EH$55,"")</f>
        <v>0.33066484472273039</v>
      </c>
      <c r="EI59" s="247">
        <f>(EG59-EH59)*10000</f>
        <v>84.457915514792319</v>
      </c>
      <c r="EJ59" s="65">
        <f>IFERROR(EJ58/EJ$55,"")</f>
        <v>0.33840399195220788</v>
      </c>
      <c r="EK59" s="61">
        <f>IFERROR(EK58/EK$55,"")</f>
        <v>0.32966261744516595</v>
      </c>
      <c r="EL59" s="247">
        <f>(EJ59-EK59)*10000</f>
        <v>87.413745070419324</v>
      </c>
      <c r="EM59" s="65">
        <f>IFERROR(EM58/EM$55,"")</f>
        <v>0.33871605769382912</v>
      </c>
      <c r="EN59" s="61">
        <f>IFERROR(EN58/EN$55,"")</f>
        <v>0.33872717320993184</v>
      </c>
      <c r="EO59" s="247">
        <f>(EM59-EN59)*10000</f>
        <v>-0.11115516102722101</v>
      </c>
      <c r="EP59" s="65" t="str">
        <f>IFERROR(EP58/EP$55,"")</f>
        <v/>
      </c>
      <c r="EQ59" s="61">
        <f>IFERROR(EQ58/EQ$55,"")</f>
        <v>0.34741172841746198</v>
      </c>
      <c r="ER59" s="247" t="e">
        <f>(EP59-EQ59)*10000</f>
        <v>#VALUE!</v>
      </c>
      <c r="ES59" s="65">
        <f>IFERROR(ES58/ES$55,"")</f>
        <v>0.33871605769382912</v>
      </c>
      <c r="ET59" s="61">
        <f>IFERROR(ET58/ET$55,"")</f>
        <v>0.33013093832834139</v>
      </c>
      <c r="EU59" s="247">
        <f>(ES59-ET59)*10000</f>
        <v>85.85119365487725</v>
      </c>
      <c r="EV59" s="65" t="str">
        <f>IFERROR(EV58/EV$55,"")</f>
        <v/>
      </c>
      <c r="EW59" s="61">
        <f>IFERROR(EW58/EW$55,"")</f>
        <v>0.33346365604065037</v>
      </c>
      <c r="EX59" s="247" t="e">
        <f>(EV59-EW59)*10000</f>
        <v>#VALUE!</v>
      </c>
      <c r="EY59" s="65" t="str">
        <f>IFERROR(EY58/EY$55,"")</f>
        <v/>
      </c>
      <c r="EZ59" s="61">
        <f>IFERROR(EZ58/EZ$55,"")</f>
        <v>0.33851086896753219</v>
      </c>
      <c r="FA59" s="247" t="e">
        <f>(EY59-EZ59)*10000</f>
        <v>#VALUE!</v>
      </c>
    </row>
    <row r="60" spans="1:160" hidden="1" outlineLevel="1">
      <c r="A60" s="265" t="s">
        <v>10</v>
      </c>
      <c r="B60" s="265"/>
      <c r="C60" s="275" t="s">
        <v>10</v>
      </c>
      <c r="D60" s="44" t="s">
        <v>11</v>
      </c>
      <c r="E60" s="45">
        <v>-110699</v>
      </c>
      <c r="F60" s="45"/>
      <c r="G60" s="46" t="str">
        <f>IFERROR(IF((ABS((E60/F60)-1))&lt;100%,(E60/F60)-1,"N/A"),"N/A")</f>
        <v>N/A</v>
      </c>
      <c r="H60" s="49">
        <v>-99604</v>
      </c>
      <c r="I60" s="45"/>
      <c r="J60" s="46" t="str">
        <f>IFERROR(IF((ABS((H60/I60)-1))&lt;100%,(H60/I60)-1,"N/A"),"N/A")</f>
        <v>N/A</v>
      </c>
      <c r="K60" s="45">
        <v>-99368</v>
      </c>
      <c r="L60" s="45">
        <v>-43355.195969700049</v>
      </c>
      <c r="M60" s="46" t="str">
        <f>IFERROR(IF((ABS((K60/L60)-1))&lt;100%,(K60/L60)-1,"N/A"),"")</f>
        <v>N/A</v>
      </c>
      <c r="N60" s="45">
        <v>-104646</v>
      </c>
      <c r="O60" s="45">
        <v>-142124</v>
      </c>
      <c r="P60" s="46">
        <f>IFERROR(IF((ABS((N60/O60)-1))&lt;100%,(N60/O60)-1,"N/A"),"")</f>
        <v>-0.26369930483239989</v>
      </c>
      <c r="Q60" s="45">
        <v>-210303</v>
      </c>
      <c r="R60" s="45"/>
      <c r="S60" s="46" t="str">
        <f>IFERROR(IF((ABS((Q60/R60)-1))&lt;100%,(Q60/R60)-1,"N/A"),"N/A")</f>
        <v>N/A</v>
      </c>
      <c r="T60" s="45">
        <v>-309671</v>
      </c>
      <c r="U60" s="45">
        <v>-43355</v>
      </c>
      <c r="V60" s="46" t="str">
        <f>IFERROR(IF((ABS((T60/U60)-1))&lt;100%,(T60/U60)-1,"N/A"),"")</f>
        <v>N/A</v>
      </c>
      <c r="W60" s="45">
        <v>-414317</v>
      </c>
      <c r="X60" s="45">
        <v>-185478</v>
      </c>
      <c r="Y60" s="46" t="str">
        <f>IFERROR(IF((ABS((W60/X60)-1))&lt;100%,(W60/X60)-1,"N/A"),"")</f>
        <v>N/A</v>
      </c>
      <c r="Z60" s="47"/>
      <c r="AA60" s="45">
        <v>-105918</v>
      </c>
      <c r="AB60" s="45">
        <f t="shared" si="339"/>
        <v>-110699</v>
      </c>
      <c r="AC60" s="236">
        <f>IFERROR(IF((ABS((AA60/AB60)-1))&lt;100%,(AA60/AB60)-1,"N/A"),"")</f>
        <v>-4.3189188700891612E-2</v>
      </c>
      <c r="AD60" s="45">
        <v>-107054</v>
      </c>
      <c r="AE60" s="45">
        <f t="shared" si="405"/>
        <v>-99604</v>
      </c>
      <c r="AF60" s="236">
        <f>IFERROR(IF((ABS((AD60/AE60)-1))&lt;100%,(AD60/AE60)-1,"N/A"),"")</f>
        <v>7.4796192923978877E-2</v>
      </c>
      <c r="AG60" s="45">
        <v>-117714</v>
      </c>
      <c r="AH60" s="45">
        <f t="shared" si="407"/>
        <v>-99368</v>
      </c>
      <c r="AI60" s="236">
        <f>IFERROR(IF((ABS((AG60/AH60)-1))&lt;100%,(AG60/AH60)-1,"N/A"),"")</f>
        <v>0.18462684163915943</v>
      </c>
      <c r="AJ60" s="45">
        <v>-117306</v>
      </c>
      <c r="AK60" s="45">
        <f t="shared" si="409"/>
        <v>-104646</v>
      </c>
      <c r="AL60" s="236">
        <f>IFERROR(IF((ABS((AJ60/AK60)-1))&lt;100%,(AJ60/AK60)-1,"N/A"),"")</f>
        <v>0.12097930164554782</v>
      </c>
      <c r="AM60" s="45">
        <v>-212972</v>
      </c>
      <c r="AN60" s="45">
        <f t="shared" si="411"/>
        <v>-210303</v>
      </c>
      <c r="AO60" s="236">
        <f>IFERROR(IF((ABS((AM60/AN60)-1))&lt;100%,(AM60/AN60)-1,"N/A"),"")</f>
        <v>1.2691212203344682E-2</v>
      </c>
      <c r="AP60" s="45">
        <v>-330686</v>
      </c>
      <c r="AQ60" s="45">
        <f t="shared" si="413"/>
        <v>-309671</v>
      </c>
      <c r="AR60" s="236">
        <f>IFERROR(IF((ABS((AP60/AQ60)-1))&lt;100%,(AP60/AQ60)-1,"N/A"),"")</f>
        <v>6.786234422984383E-2</v>
      </c>
      <c r="AS60" s="45">
        <v>-447992</v>
      </c>
      <c r="AT60" s="45">
        <f t="shared" si="415"/>
        <v>-414317</v>
      </c>
      <c r="AU60" s="236">
        <f>IFERROR(IF((ABS((AS60/AT60)-1))&lt;100%,(AS60/AT60)-1,"N/A"),"")</f>
        <v>8.1278344842234285E-2</v>
      </c>
      <c r="AV60" s="47"/>
      <c r="AW60" s="45">
        <f t="shared" si="445"/>
        <v>-104488</v>
      </c>
      <c r="AX60" s="45">
        <f t="shared" si="417"/>
        <v>-105918</v>
      </c>
      <c r="AY60" s="236">
        <f>IFERROR(IF((ABS((AW60/AX60)-1))&lt;100%,(AW60/AX60)-1,"N/A"),"")</f>
        <v>-1.3501010215449694E-2</v>
      </c>
      <c r="AZ60" s="45">
        <f t="shared" si="446"/>
        <v>-95213</v>
      </c>
      <c r="BA60" s="45">
        <f t="shared" si="419"/>
        <v>-107054</v>
      </c>
      <c r="BB60" s="236">
        <f>IFERROR(IF((ABS((AZ60/BA60)-1))&lt;100%,(AZ60/BA60)-1,"N/A"),"")</f>
        <v>-0.11060773067797558</v>
      </c>
      <c r="BC60" s="49">
        <f t="shared" si="447"/>
        <v>-74597</v>
      </c>
      <c r="BD60" s="45">
        <f t="shared" si="421"/>
        <v>-117714</v>
      </c>
      <c r="BE60" s="236">
        <f>IFERROR(IF((ABS((BC60/BD60)-1))&lt;100%,(BC60/BD60)-1,"N/A"),"")</f>
        <v>-0.36628608321864864</v>
      </c>
      <c r="BF60" s="45">
        <f t="shared" si="448"/>
        <v>-64911</v>
      </c>
      <c r="BG60" s="45">
        <f t="shared" si="423"/>
        <v>-117306</v>
      </c>
      <c r="BH60" s="236">
        <f>IFERROR(IF((ABS((BF60/BG60)-1))&lt;100%,(BF60/BG60)-1,"N/A"),"")</f>
        <v>-0.44665234514858576</v>
      </c>
      <c r="BI60" s="45">
        <f t="shared" si="449"/>
        <v>-199701</v>
      </c>
      <c r="BJ60" s="45">
        <f t="shared" si="425"/>
        <v>-212972</v>
      </c>
      <c r="BK60" s="236">
        <f>IFERROR(IF((ABS((BI60/BJ60)-1))&lt;100%,(BI60/BJ60)-1,"N/A"),"")</f>
        <v>-6.2313355746295263E-2</v>
      </c>
      <c r="BL60" s="49">
        <f t="shared" si="450"/>
        <v>-274298</v>
      </c>
      <c r="BM60" s="45">
        <f t="shared" si="427"/>
        <v>-330686</v>
      </c>
      <c r="BN60" s="236">
        <f>IFERROR(IF((ABS((BL60/BM60)-1))&lt;100%,(BL60/BM60)-1,"N/A"),"")</f>
        <v>-0.17051825598906512</v>
      </c>
      <c r="BO60" s="45">
        <f t="shared" si="451"/>
        <v>-339209</v>
      </c>
      <c r="BP60" s="45">
        <f t="shared" si="429"/>
        <v>-447992</v>
      </c>
      <c r="BQ60" s="236">
        <f>IFERROR(IF((ABS((BO60/BP60)-1))&lt;100%,(BO60/BP60)-1,"N/A"),"")</f>
        <v>-0.24282353256308153</v>
      </c>
      <c r="BR60" s="48"/>
      <c r="BS60" s="49">
        <f t="shared" si="452"/>
        <v>-72992</v>
      </c>
      <c r="BT60" s="45">
        <v>-104488</v>
      </c>
      <c r="BU60" s="236">
        <f>IFERROR(IF((ABS((BS60/BT60)-1))&lt;100%,(BS60/BT60)-1,"N/A"),"")</f>
        <v>-0.30143174335808898</v>
      </c>
      <c r="BV60" s="49">
        <f t="shared" si="453"/>
        <v>-89352</v>
      </c>
      <c r="BW60" s="45">
        <v>-95213</v>
      </c>
      <c r="BX60" s="236">
        <f>IFERROR(IF((ABS((BV60/BW60)-1))&lt;100%,(BV60/BW60)-1,"N/A"),"")</f>
        <v>-6.155672019577163E-2</v>
      </c>
      <c r="BY60" s="49">
        <f t="shared" si="454"/>
        <v>-51229</v>
      </c>
      <c r="BZ60" s="45">
        <v>-74597</v>
      </c>
      <c r="CA60" s="236">
        <f>IFERROR(IF((ABS((BY60/BZ60)-1))&lt;100%,(BY60/BZ60)-1,"N/A"),"")</f>
        <v>-0.31325656527742407</v>
      </c>
      <c r="CB60" s="49">
        <f t="shared" si="455"/>
        <v>-82395</v>
      </c>
      <c r="CC60" s="45">
        <v>-64911</v>
      </c>
      <c r="CD60" s="236">
        <f>IFERROR(IF((ABS((CB60/CC60)-1))&lt;100%,(CB60/CC60)-1,"N/A"),"")</f>
        <v>0.26935342237833337</v>
      </c>
      <c r="CE60" s="49">
        <f t="shared" si="456"/>
        <v>-162344</v>
      </c>
      <c r="CF60" s="45">
        <v>-199701</v>
      </c>
      <c r="CG60" s="236">
        <f>IFERROR(IF((ABS((CE60/CF60)-1))&lt;100%,(CE60/CF60)-1,"N/A"),"")</f>
        <v>-0.18706466166919544</v>
      </c>
      <c r="CH60" s="49">
        <f t="shared" si="457"/>
        <v>-213573</v>
      </c>
      <c r="CI60" s="45">
        <v>-274298</v>
      </c>
      <c r="CJ60" s="236">
        <f>IFERROR(IF((ABS((CH60/CI60)-1))&lt;100%,(CH60/CI60)-1,"N/A"),"")</f>
        <v>-0.22138331303910341</v>
      </c>
      <c r="CK60" s="49">
        <f t="shared" si="458"/>
        <v>-295968</v>
      </c>
      <c r="CL60" s="45">
        <v>-339209</v>
      </c>
      <c r="CM60" s="236">
        <f>IFERROR(IF((ABS((CK60/CL60)-1))&lt;100%,(CK60/CL60)-1,"N/A"),"")</f>
        <v>-0.12747598088494116</v>
      </c>
      <c r="CN60" s="48"/>
      <c r="CO60" s="49">
        <v>-87109</v>
      </c>
      <c r="CP60" s="45">
        <v>-72992</v>
      </c>
      <c r="CQ60" s="236">
        <f>IFERROR(IF((ABS((CO60/CP60)-1))&lt;100%,(CO60/CP60)-1,"N/A"),"")</f>
        <v>0.19340475668566426</v>
      </c>
      <c r="CR60" s="49">
        <v>-64665</v>
      </c>
      <c r="CS60" s="45">
        <v>-89352</v>
      </c>
      <c r="CT60" s="236">
        <f>IFERROR(IF((ABS((CR60/CS60)-1))&lt;1000%,(CR60/CS60)-1,"N/A"),"")</f>
        <v>-0.27628928283642229</v>
      </c>
      <c r="CU60" s="49">
        <v>-74762</v>
      </c>
      <c r="CV60" s="45">
        <v>-51229</v>
      </c>
      <c r="CW60" s="236">
        <f>IF(AND(CU60&lt;0,CV60&lt;0),((CU60-CV60)/CV60),((CU60-CV60)/ABS(CV60)))</f>
        <v>0.45936871693767201</v>
      </c>
      <c r="CX60" s="49">
        <v>-41113</v>
      </c>
      <c r="CY60" s="45">
        <v>-82395</v>
      </c>
      <c r="CZ60" s="236">
        <f>IF(AND(CX60&lt;0,CY60&lt;0),((CX60-CY60)/CY60),((CX60-CY60)/ABS(CY60)))</f>
        <v>-0.50102554766672736</v>
      </c>
      <c r="DA60" s="49">
        <v>-151774</v>
      </c>
      <c r="DB60" s="45">
        <v>-162344</v>
      </c>
      <c r="DC60" s="236">
        <f>IFERROR(IF((ABS((DA60/DB60)-1))&lt;1000%,(DA60/DB60)-1,"N/A"),"")</f>
        <v>-6.5108658157985499E-2</v>
      </c>
      <c r="DD60" s="49">
        <v>-226536</v>
      </c>
      <c r="DE60" s="45">
        <v>-213573</v>
      </c>
      <c r="DF60" s="236">
        <f>IF(AND(DD60&lt;0,DE60&lt;0),((DD60-DE60)/DE60),((DD60-DE60)/ABS(DE60)))</f>
        <v>6.0695874478515544E-2</v>
      </c>
      <c r="DG60" s="49">
        <v>-267649</v>
      </c>
      <c r="DH60" s="45">
        <v>-295968</v>
      </c>
      <c r="DI60" s="236">
        <f>IF(AND(DG60&lt;0,DH60&lt;0),((DG60-DH60)/DH60),((DG60-DH60)/ABS(DH60)))</f>
        <v>-9.5682641366634236E-2</v>
      </c>
      <c r="DJ60" s="104"/>
      <c r="DK60" s="49">
        <v>-73460</v>
      </c>
      <c r="DL60" s="45">
        <v>-87109</v>
      </c>
      <c r="DM60" s="236">
        <f t="shared" ref="DM60:DM61" si="487">IF(AND(DK60&lt;0,DL60&lt;0),((DK60-DL60)/DL60),((DK60-DL60)/ABS(DL60)))</f>
        <v>-0.15668874628339208</v>
      </c>
      <c r="DN60" s="49">
        <v>-84585</v>
      </c>
      <c r="DO60" s="45">
        <v>-64665</v>
      </c>
      <c r="DP60" s="236">
        <f t="shared" ref="DP60:DP61" si="488">IF(AND(DN60&lt;0,DO60&lt;0),((DN60-DO60)/DO60),((DN60-DO60)/ABS(DO60)))</f>
        <v>0.30804917652516817</v>
      </c>
      <c r="DQ60" s="49">
        <v>-93977</v>
      </c>
      <c r="DR60" s="45">
        <v>-74762</v>
      </c>
      <c r="DS60" s="236">
        <f t="shared" ref="DS60:DS61" si="489">IF(AND(DQ60&lt;0,DR60&lt;0),((DQ60-DR60)/DR60),((DQ60-DR60)/ABS(DR60)))</f>
        <v>0.25701559615847624</v>
      </c>
      <c r="DT60" s="49">
        <v>-119617</v>
      </c>
      <c r="DU60" s="45">
        <v>-41113</v>
      </c>
      <c r="DV60" s="236">
        <f t="shared" ref="DV60:DV61" si="490">IF(AND(DT60&lt;0,DU60&lt;0),((DT60-DU60)/DU60),((DT60-DU60)/ABS(DU60)))</f>
        <v>1.9094690243961765</v>
      </c>
      <c r="DW60" s="49">
        <v>-158045</v>
      </c>
      <c r="DX60" s="45">
        <v>-151774</v>
      </c>
      <c r="DY60" s="236">
        <f t="shared" ref="DY60:DY61" si="491">IF(AND(DW60&lt;0,DX60&lt;0),((DW60-DX60)/DX60),((DW60-DX60)/ABS(DX60)))</f>
        <v>4.1318012307773398E-2</v>
      </c>
      <c r="DZ60" s="49">
        <v>-252022</v>
      </c>
      <c r="EA60" s="45">
        <v>-226536</v>
      </c>
      <c r="EB60" s="236">
        <f t="shared" ref="EB60:EB61" si="492">IF(AND(DZ60&lt;0,EA60&lt;0),((DZ60-EA60)/EA60),((DZ60-EA60)/ABS(EA60)))</f>
        <v>0.11250309001659781</v>
      </c>
      <c r="EC60" s="49">
        <v>-371639</v>
      </c>
      <c r="ED60" s="45">
        <v>-267649</v>
      </c>
      <c r="EE60" s="236">
        <f t="shared" ref="EE60:EE61" si="493">IF(AND(EC60&lt;0,ED60&lt;0),((EC60-ED60)/ED60),((EC60-ED60)/ABS(ED60)))</f>
        <v>0.38853124801512429</v>
      </c>
      <c r="EG60" s="49">
        <v>-97158</v>
      </c>
      <c r="EH60" s="45">
        <v>-73460</v>
      </c>
      <c r="EI60" s="236">
        <f t="shared" ref="EI60:EI61" si="494">IF(AND(EG60&lt;0,EH60&lt;0),((EG60-EH60)/EH60),((EG60-EH60)/ABS(EH60)))</f>
        <v>0.32259733188129597</v>
      </c>
      <c r="EJ60" s="49">
        <v>-125124</v>
      </c>
      <c r="EK60" s="45">
        <v>-84585</v>
      </c>
      <c r="EL60" s="236">
        <f t="shared" ref="EL60:EL61" si="495">IF(AND(EJ60&lt;0,EK60&lt;0),((EJ60-EK60)/EK60),((EJ60-EK60)/ABS(EK60)))</f>
        <v>0.47926937400248271</v>
      </c>
      <c r="EM60" s="49">
        <v>222282</v>
      </c>
      <c r="EN60" s="45">
        <v>-93977</v>
      </c>
      <c r="EO60" s="236">
        <f t="shared" ref="EO60:EO61" si="496">IF(AND(EM60&lt;0,EN60&lt;0),((EM60-EN60)/EN60),((EM60-EN60)/ABS(EN60)))</f>
        <v>3.3652808665950178</v>
      </c>
      <c r="EP60" s="49">
        <v>0</v>
      </c>
      <c r="EQ60" s="45">
        <v>-119617</v>
      </c>
      <c r="ER60" s="236">
        <f t="shared" ref="ER60:ER61" si="497">IF(AND(EP60&lt;0,EQ60&lt;0),((EP60-EQ60)/EQ60),((EP60-EQ60)/ABS(EQ60)))</f>
        <v>1</v>
      </c>
      <c r="ES60" s="49">
        <v>-222282</v>
      </c>
      <c r="ET60" s="45">
        <v>-158045</v>
      </c>
      <c r="EU60" s="236">
        <f t="shared" ref="EU60:EU61" si="498">IF(AND(ES60&lt;0,ET60&lt;0),((ES60-ET60)/ET60),((ES60-ET60)/ABS(ET60)))</f>
        <v>0.40644753076655382</v>
      </c>
      <c r="EV60" s="49">
        <v>0</v>
      </c>
      <c r="EW60" s="45">
        <v>-252022</v>
      </c>
      <c r="EX60" s="236">
        <f t="shared" ref="EX60:EX61" si="499">IF(AND(EV60&lt;0,EW60&lt;0),((EV60-EW60)/EW60),((EV60-EW60)/ABS(EW60)))</f>
        <v>1</v>
      </c>
      <c r="EY60" s="49">
        <v>0</v>
      </c>
      <c r="EZ60" s="45">
        <v>-371639</v>
      </c>
      <c r="FA60" s="236">
        <f t="shared" ref="FA60:FA61" si="500">IF(AND(EY60&lt;0,EZ60&lt;0),((EY60-EZ60)/EZ60),((EY60-EZ60)/ABS(EZ60)))</f>
        <v>1</v>
      </c>
    </row>
    <row r="61" spans="1:160" hidden="1" outlineLevel="1">
      <c r="A61" s="265" t="s">
        <v>157</v>
      </c>
      <c r="B61" s="265"/>
      <c r="C61" s="275" t="s">
        <v>201</v>
      </c>
      <c r="D61" s="44" t="s">
        <v>99</v>
      </c>
      <c r="E61" s="45">
        <v>-3711</v>
      </c>
      <c r="F61" s="45"/>
      <c r="G61" s="46" t="str">
        <f>IFERROR(IF((ABS((E61/F61)-1))&lt;100%,(E61/F61)-1,"N/A"),"N/A")</f>
        <v>N/A</v>
      </c>
      <c r="H61" s="49">
        <v>-3548</v>
      </c>
      <c r="I61" s="45"/>
      <c r="J61" s="46" t="str">
        <f>IFERROR(IF((ABS((H61/I61)-1))&lt;100%,(H61/I61)-1,"N/A"),"N/A")</f>
        <v>N/A</v>
      </c>
      <c r="K61" s="45">
        <v>-3239</v>
      </c>
      <c r="L61" s="45">
        <v>-1779.8040302999536</v>
      </c>
      <c r="M61" s="46">
        <f>IFERROR(IF((ABS((K61/L61)-1))&lt;100%,(K61/L61)-1,"N/A"),"")</f>
        <v>0.81986327980958973</v>
      </c>
      <c r="N61" s="45">
        <v>-3585</v>
      </c>
      <c r="O61" s="45">
        <v>-5196</v>
      </c>
      <c r="P61" s="46">
        <f>IFERROR(IF((ABS((N61/O61)-1))&lt;100%,(N61/O61)-1,"N/A"),"")</f>
        <v>-0.31004618937644346</v>
      </c>
      <c r="Q61" s="45">
        <v>-7259</v>
      </c>
      <c r="R61" s="45"/>
      <c r="S61" s="46" t="str">
        <f>IFERROR(IF((ABS((Q61/R61)-1))&lt;100%,(Q61/R61)-1,"N/A"),"N/A")</f>
        <v>N/A</v>
      </c>
      <c r="T61" s="45">
        <v>-10498</v>
      </c>
      <c r="U61" s="45">
        <v>-1780</v>
      </c>
      <c r="V61" s="46" t="str">
        <f>IFERROR(IF((ABS((T61/U61)-1))&lt;100%,(T61/U61)-1,"N/A"),"")</f>
        <v>N/A</v>
      </c>
      <c r="W61" s="45">
        <v>-14083</v>
      </c>
      <c r="X61" s="45">
        <v>-6976</v>
      </c>
      <c r="Y61" s="46" t="str">
        <f>IFERROR(IF((ABS((W61/X61)-1))&lt;100%,(W61/X61)-1,"N/A"),"")</f>
        <v>N/A</v>
      </c>
      <c r="Z61" s="47"/>
      <c r="AA61" s="45">
        <v>-3908</v>
      </c>
      <c r="AB61" s="45">
        <f t="shared" si="339"/>
        <v>-3711</v>
      </c>
      <c r="AC61" s="236">
        <f>IFERROR(IF((ABS((AA61/AB61)-1))&lt;100%,(AA61/AB61)-1,"N/A"),"")</f>
        <v>5.3085421719213155E-2</v>
      </c>
      <c r="AD61" s="45">
        <v>-4035</v>
      </c>
      <c r="AE61" s="45">
        <f t="shared" si="405"/>
        <v>-3548</v>
      </c>
      <c r="AF61" s="236">
        <f>IFERROR(IF((ABS((AD61/AE61)-1))&lt;100%,(AD61/AE61)-1,"N/A"),"")</f>
        <v>0.137260428410372</v>
      </c>
      <c r="AG61" s="45">
        <v>-3887</v>
      </c>
      <c r="AH61" s="45">
        <f t="shared" si="407"/>
        <v>-3239</v>
      </c>
      <c r="AI61" s="236">
        <f>IFERROR(IF((ABS((AG61/AH61)-1))&lt;100%,(AG61/AH61)-1,"N/A"),"")</f>
        <v>0.2000617474529176</v>
      </c>
      <c r="AJ61" s="45">
        <v>-4318</v>
      </c>
      <c r="AK61" s="45">
        <f t="shared" si="409"/>
        <v>-3585</v>
      </c>
      <c r="AL61" s="236">
        <f>IFERROR(IF((ABS((AJ61/AK61)-1))&lt;100%,(AJ61/AK61)-1,"N/A"),"")</f>
        <v>0.20446304044630415</v>
      </c>
      <c r="AM61" s="45">
        <v>-7943</v>
      </c>
      <c r="AN61" s="45">
        <f t="shared" si="411"/>
        <v>-7259</v>
      </c>
      <c r="AO61" s="236">
        <f>IFERROR(IF((ABS((AM61/AN61)-1))&lt;100%,(AM61/AN61)-1,"N/A"),"")</f>
        <v>9.4227855076456812E-2</v>
      </c>
      <c r="AP61" s="45">
        <v>-11830</v>
      </c>
      <c r="AQ61" s="45">
        <f t="shared" si="413"/>
        <v>-10498</v>
      </c>
      <c r="AR61" s="236">
        <f>IFERROR(IF((ABS((AP61/AQ61)-1))&lt;100%,(AP61/AQ61)-1,"N/A"),"")</f>
        <v>0.12688131072585263</v>
      </c>
      <c r="AS61" s="45">
        <v>-16148</v>
      </c>
      <c r="AT61" s="45">
        <f t="shared" si="415"/>
        <v>-14083</v>
      </c>
      <c r="AU61" s="236">
        <f>IFERROR(IF((ABS((AS61/AT61)-1))&lt;100%,(AS61/AT61)-1,"N/A"),"")</f>
        <v>0.14663068948377478</v>
      </c>
      <c r="AV61" s="47"/>
      <c r="AW61" s="45">
        <f t="shared" si="445"/>
        <v>-3770</v>
      </c>
      <c r="AX61" s="45">
        <f t="shared" si="417"/>
        <v>-3908</v>
      </c>
      <c r="AY61" s="236">
        <f>IFERROR(IF((ABS((AW61/AX61)-1))&lt;100%,(AW61/AX61)-1,"N/A"),"")</f>
        <v>-3.5312180143295846E-2</v>
      </c>
      <c r="AZ61" s="45">
        <f t="shared" si="446"/>
        <v>-3526</v>
      </c>
      <c r="BA61" s="45">
        <f t="shared" si="419"/>
        <v>-4035</v>
      </c>
      <c r="BB61" s="236">
        <f>IFERROR(IF((ABS((AZ61/BA61)-1))&lt;100%,(AZ61/BA61)-1,"N/A"),"")</f>
        <v>-0.12614622057001235</v>
      </c>
      <c r="BC61" s="49">
        <f t="shared" si="447"/>
        <v>-2758</v>
      </c>
      <c r="BD61" s="45">
        <f t="shared" si="421"/>
        <v>-3887</v>
      </c>
      <c r="BE61" s="236">
        <f>IFERROR(IF((ABS((BC61/BD61)-1))&lt;100%,(BC61/BD61)-1,"N/A"),"")</f>
        <v>-0.29045536403395933</v>
      </c>
      <c r="BF61" s="45">
        <f t="shared" si="448"/>
        <v>-2367</v>
      </c>
      <c r="BG61" s="45">
        <f t="shared" si="423"/>
        <v>-4318</v>
      </c>
      <c r="BH61" s="236">
        <f>IFERROR(IF((ABS((BF61/BG61)-1))&lt;100%,(BF61/BG61)-1,"N/A"),"")</f>
        <v>-0.45182955071792497</v>
      </c>
      <c r="BI61" s="45">
        <f t="shared" si="449"/>
        <v>-7296</v>
      </c>
      <c r="BJ61" s="45">
        <f t="shared" si="425"/>
        <v>-7943</v>
      </c>
      <c r="BK61" s="236">
        <f>IFERROR(IF((ABS((BI61/BJ61)-1))&lt;100%,(BI61/BJ61)-1,"N/A"),"")</f>
        <v>-8.1455369507742681E-2</v>
      </c>
      <c r="BL61" s="49">
        <f t="shared" si="450"/>
        <v>-10054</v>
      </c>
      <c r="BM61" s="45">
        <f t="shared" si="427"/>
        <v>-11830</v>
      </c>
      <c r="BN61" s="236">
        <f>IFERROR(IF((ABS((BL61/BM61)-1))&lt;100%,(BL61/BM61)-1,"N/A"),"")</f>
        <v>-0.15012679628064241</v>
      </c>
      <c r="BO61" s="45">
        <f t="shared" si="451"/>
        <v>-12421</v>
      </c>
      <c r="BP61" s="45">
        <f t="shared" si="429"/>
        <v>-16148</v>
      </c>
      <c r="BQ61" s="236">
        <f>IFERROR(IF((ABS((BO61/BP61)-1))&lt;100%,(BO61/BP61)-1,"N/A"),"")</f>
        <v>-0.23080257617042355</v>
      </c>
      <c r="BR61" s="48"/>
      <c r="BS61" s="49">
        <f t="shared" si="452"/>
        <v>-9837</v>
      </c>
      <c r="BT61" s="45">
        <v>-3770</v>
      </c>
      <c r="BU61" s="236" t="str">
        <f>IFERROR(IF((ABS((BS61/BT61)-1))&lt;100%,(BS61/BT61)-1,"N/A"),"")</f>
        <v>N/A</v>
      </c>
      <c r="BV61" s="49">
        <f t="shared" si="453"/>
        <v>-249</v>
      </c>
      <c r="BW61" s="45">
        <v>-3526</v>
      </c>
      <c r="BX61" s="236">
        <f>IFERROR(IF((ABS((BV61/BW61)-1))&lt;100%,(BV61/BW61)-1,"N/A"),"")</f>
        <v>-0.9293817356778219</v>
      </c>
      <c r="BY61" s="49">
        <f t="shared" si="454"/>
        <v>40</v>
      </c>
      <c r="BZ61" s="45">
        <v>-2758</v>
      </c>
      <c r="CA61" s="236" t="str">
        <f>IFERROR(IF((ABS((BY61/BZ61)-1))&lt;100%,(BY61/BZ61)-1,"N/A"),"")</f>
        <v>N/A</v>
      </c>
      <c r="CB61" s="49">
        <f t="shared" si="455"/>
        <v>-4597</v>
      </c>
      <c r="CC61" s="45">
        <v>-2367</v>
      </c>
      <c r="CD61" s="236">
        <f>IFERROR(IF((ABS((CB61/CC61)-1))&lt;100%,(CB61/CC61)-1,"N/A"),"")</f>
        <v>0.94212082805238695</v>
      </c>
      <c r="CE61" s="49">
        <f t="shared" si="456"/>
        <v>-10086</v>
      </c>
      <c r="CF61" s="45">
        <v>-7296</v>
      </c>
      <c r="CG61" s="236">
        <f>IFERROR(IF((ABS((CE61/CF61)-1))&lt;100%,(CE61/CF61)-1,"N/A"),"")</f>
        <v>0.38240131578947367</v>
      </c>
      <c r="CH61" s="49">
        <f t="shared" si="457"/>
        <v>-10046</v>
      </c>
      <c r="CI61" s="45">
        <v>-10054</v>
      </c>
      <c r="CJ61" s="236">
        <f>IFERROR(IF((ABS((CH61/CI61)-1))&lt;100%,(CH61/CI61)-1,"N/A"),"")</f>
        <v>-7.9570320270538897E-4</v>
      </c>
      <c r="CK61" s="49">
        <f t="shared" si="458"/>
        <v>-14643</v>
      </c>
      <c r="CL61" s="45">
        <v>-12421</v>
      </c>
      <c r="CM61" s="236">
        <f>IFERROR(IF((ABS((CK61/CL61)-1))&lt;100%,(CK61/CL61)-1,"N/A"),"")</f>
        <v>0.17889058851944295</v>
      </c>
      <c r="CN61" s="48"/>
      <c r="CO61" s="49">
        <v>-4537</v>
      </c>
      <c r="CP61" s="45">
        <v>-9837</v>
      </c>
      <c r="CQ61" s="236">
        <f>IFERROR(IF((ABS((CO61/CP61)-1))&lt;100%,(CO61/CP61)-1,"N/A"),"")</f>
        <v>-0.53878214902917554</v>
      </c>
      <c r="CR61" s="49">
        <v>-4254</v>
      </c>
      <c r="CS61" s="45">
        <v>-249</v>
      </c>
      <c r="CT61" s="236" t="str">
        <f>IFERROR(IF((ABS((CR61/CS61)-1))&lt;1000%,(CR61/CS61)-1,"N/A"),"")</f>
        <v>N/A</v>
      </c>
      <c r="CU61" s="49">
        <v>-5224</v>
      </c>
      <c r="CV61" s="45">
        <v>40</v>
      </c>
      <c r="CW61" s="236" t="str">
        <f>IF(ABS((CU61-CV61)/CV61)&lt;200%,IF(AND(CU61&lt;0,CV61&lt;0),((CU61-CV61)/CV61),((CU61-CV61)/ABS(CV61))),"N/A")</f>
        <v>N/A</v>
      </c>
      <c r="CX61" s="49">
        <v>-3343</v>
      </c>
      <c r="CY61" s="45">
        <v>-4597</v>
      </c>
      <c r="CZ61" s="236">
        <f>IF(ABS((CX61-CY61)/CY61)&lt;200%,IF(AND(CX61&lt;0,CY61&lt;0),((CX61-CY61)/CY61),((CX61-CY61)/ABS(CY61))),"N/A")</f>
        <v>-0.27278659995649335</v>
      </c>
      <c r="DA61" s="49">
        <v>-8791</v>
      </c>
      <c r="DB61" s="45">
        <v>-10086</v>
      </c>
      <c r="DC61" s="236">
        <f>IFERROR(IF((ABS((DA61/DB61)-1))&lt;1000%,(DA61/DB61)-1,"N/A"),"")</f>
        <v>-0.1283957961530835</v>
      </c>
      <c r="DD61" s="49">
        <v>-14015</v>
      </c>
      <c r="DE61" s="45">
        <v>-10046</v>
      </c>
      <c r="DF61" s="236">
        <f>IF(AND(DD61&lt;0,DE61&lt;0),((DD61-DE61)/DE61),((DD61-DE61)/ABS(DE61)))</f>
        <v>0.39508261994823812</v>
      </c>
      <c r="DG61" s="49">
        <v>-17358</v>
      </c>
      <c r="DH61" s="45">
        <v>-14643</v>
      </c>
      <c r="DI61" s="236">
        <f>IF(AND(DG61&lt;0,DH61&lt;0),((DG61-DH61)/DH61),((DG61-DH61)/ABS(DH61)))</f>
        <v>0.18541282524072936</v>
      </c>
      <c r="DJ61" s="104"/>
      <c r="DK61" s="49">
        <v>-4722</v>
      </c>
      <c r="DL61" s="45">
        <v>-4537</v>
      </c>
      <c r="DM61" s="236">
        <f t="shared" si="487"/>
        <v>4.0775843068106679E-2</v>
      </c>
      <c r="DN61" s="49">
        <v>-5583</v>
      </c>
      <c r="DO61" s="45">
        <v>-4254</v>
      </c>
      <c r="DP61" s="236">
        <f t="shared" si="488"/>
        <v>0.31241184767277858</v>
      </c>
      <c r="DQ61" s="49">
        <v>-6398</v>
      </c>
      <c r="DR61" s="45">
        <v>-5224</v>
      </c>
      <c r="DS61" s="236">
        <f t="shared" si="489"/>
        <v>0.22473200612557429</v>
      </c>
      <c r="DT61" s="49">
        <v>-7680</v>
      </c>
      <c r="DU61" s="45">
        <v>-3343</v>
      </c>
      <c r="DV61" s="236">
        <f t="shared" si="490"/>
        <v>1.2973377206102303</v>
      </c>
      <c r="DW61" s="49">
        <v>-10305</v>
      </c>
      <c r="DX61" s="45">
        <v>-8791</v>
      </c>
      <c r="DY61" s="236">
        <f t="shared" si="491"/>
        <v>0.17222159026276873</v>
      </c>
      <c r="DZ61" s="49">
        <v>-16703</v>
      </c>
      <c r="EA61" s="45">
        <v>-14015</v>
      </c>
      <c r="EB61" s="236">
        <f t="shared" si="492"/>
        <v>0.19179450588655012</v>
      </c>
      <c r="EC61" s="49">
        <v>-24383</v>
      </c>
      <c r="ED61" s="45">
        <v>-17358</v>
      </c>
      <c r="EE61" s="236">
        <f t="shared" si="493"/>
        <v>0.4047125244843876</v>
      </c>
      <c r="EG61" s="49">
        <v>-6150</v>
      </c>
      <c r="EH61" s="45">
        <v>-4722</v>
      </c>
      <c r="EI61" s="236">
        <f t="shared" si="494"/>
        <v>0.30241423125794153</v>
      </c>
      <c r="EJ61" s="49">
        <v>-1170</v>
      </c>
      <c r="EK61" s="45">
        <v>-5583</v>
      </c>
      <c r="EL61" s="236">
        <f t="shared" si="495"/>
        <v>-0.7904352498656636</v>
      </c>
      <c r="EM61" s="49">
        <v>7320</v>
      </c>
      <c r="EN61" s="45">
        <v>-6398</v>
      </c>
      <c r="EO61" s="236">
        <f t="shared" si="496"/>
        <v>2.1441075336042514</v>
      </c>
      <c r="EP61" s="49">
        <v>0</v>
      </c>
      <c r="EQ61" s="45">
        <v>-7680</v>
      </c>
      <c r="ER61" s="236">
        <f t="shared" si="497"/>
        <v>1</v>
      </c>
      <c r="ES61" s="49">
        <v>-7320</v>
      </c>
      <c r="ET61" s="45">
        <v>-10305</v>
      </c>
      <c r="EU61" s="236">
        <f t="shared" si="498"/>
        <v>-0.28966521106259097</v>
      </c>
      <c r="EV61" s="49">
        <v>0</v>
      </c>
      <c r="EW61" s="45">
        <v>-16703</v>
      </c>
      <c r="EX61" s="236">
        <f t="shared" si="499"/>
        <v>1</v>
      </c>
      <c r="EY61" s="49">
        <v>0</v>
      </c>
      <c r="EZ61" s="45">
        <v>-24383</v>
      </c>
      <c r="FA61" s="236">
        <f t="shared" si="500"/>
        <v>1</v>
      </c>
    </row>
    <row r="62" spans="1:160" s="37" customFormat="1" collapsed="1">
      <c r="A62" s="68"/>
      <c r="B62" s="68"/>
      <c r="C62" s="69" t="s">
        <v>311</v>
      </c>
      <c r="D62" s="70" t="s">
        <v>312</v>
      </c>
      <c r="E62" s="71">
        <f>+E60+E61</f>
        <v>-114410</v>
      </c>
      <c r="F62" s="71"/>
      <c r="G62" s="72" t="str">
        <f>IFERROR(IF((ABS((E62/F62)-1))&lt;100%,(E62/F62)-1,"N/A"),"N/A")</f>
        <v>N/A</v>
      </c>
      <c r="H62" s="75">
        <v>-103152</v>
      </c>
      <c r="I62" s="71"/>
      <c r="J62" s="72" t="str">
        <f>IFERROR(IF((ABS((H62/I62)-1))&lt;100%,(H62/I62)-1,"N/A"),"N/A")</f>
        <v>N/A</v>
      </c>
      <c r="K62" s="71">
        <f>+K60+K61</f>
        <v>-102607</v>
      </c>
      <c r="L62" s="71">
        <f>+L60+L61</f>
        <v>-45135</v>
      </c>
      <c r="M62" s="72" t="str">
        <f>IFERROR(IF((ABS((K62/L62)-1))&lt;100%,(K62/L62)-1,"N/A"),"")</f>
        <v>N/A</v>
      </c>
      <c r="N62" s="71">
        <f>+N60+N61</f>
        <v>-108231</v>
      </c>
      <c r="O62" s="71">
        <f>+O60+O61</f>
        <v>-147320</v>
      </c>
      <c r="P62" s="72">
        <f>IFERROR(IF((ABS((N62/O62)-1))&lt;100%,(N62/O62)-1,"N/A"),"")</f>
        <v>-0.26533396687483035</v>
      </c>
      <c r="Q62" s="71">
        <f>+Q60+Q61</f>
        <v>-217562</v>
      </c>
      <c r="R62" s="71"/>
      <c r="S62" s="72" t="str">
        <f>IFERROR(IF((ABS((Q62/R62)-1))&lt;100%,(Q62/R62)-1,"N/A"),"N/A")</f>
        <v>N/A</v>
      </c>
      <c r="T62" s="71">
        <f>+T60+T61</f>
        <v>-320169</v>
      </c>
      <c r="U62" s="71">
        <f>+U60+U61</f>
        <v>-45135</v>
      </c>
      <c r="V62" s="72" t="str">
        <f>IFERROR(IF((ABS((T62/U62)-1))&lt;100%,(T62/U62)-1,"N/A"),"")</f>
        <v>N/A</v>
      </c>
      <c r="W62" s="71">
        <f>+W60+W61</f>
        <v>-428400</v>
      </c>
      <c r="X62" s="71">
        <f>+X60+X61</f>
        <v>-192454</v>
      </c>
      <c r="Y62" s="72" t="str">
        <f>IFERROR(IF((ABS((W62/X62)-1))&lt;100%,(W62/X62)-1,"N/A"),"")</f>
        <v>N/A</v>
      </c>
      <c r="Z62" s="73"/>
      <c r="AA62" s="71">
        <f>+AA60+AA61</f>
        <v>-109826</v>
      </c>
      <c r="AB62" s="71">
        <f t="shared" si="339"/>
        <v>-114410</v>
      </c>
      <c r="AC62" s="76">
        <f>IFERROR(IF((ABS((AA62/AB62)-1))&lt;100%,(AA62/AB62)-1,"N/A"),"")</f>
        <v>-4.0066427759811174E-2</v>
      </c>
      <c r="AD62" s="71">
        <f>+AD60+AD61</f>
        <v>-111089</v>
      </c>
      <c r="AE62" s="71">
        <f t="shared" si="405"/>
        <v>-103152</v>
      </c>
      <c r="AF62" s="76">
        <f>IFERROR(IF((ABS((AD62/AE62)-1))&lt;100%,(AD62/AE62)-1,"N/A"),"")</f>
        <v>7.6944702962618239E-2</v>
      </c>
      <c r="AG62" s="71">
        <f>+AG60+AG61</f>
        <v>-121601</v>
      </c>
      <c r="AH62" s="71">
        <f t="shared" si="407"/>
        <v>-102607</v>
      </c>
      <c r="AI62" s="76">
        <f>IFERROR(IF((ABS((AG62/AH62)-1))&lt;100%,(AG62/AH62)-1,"N/A"),"")</f>
        <v>0.18511407603769725</v>
      </c>
      <c r="AJ62" s="71">
        <f>+AJ60+AJ61</f>
        <v>-121624</v>
      </c>
      <c r="AK62" s="71">
        <f t="shared" si="409"/>
        <v>-108231</v>
      </c>
      <c r="AL62" s="76">
        <f>IFERROR(IF((ABS((AJ62/AK62)-1))&lt;100%,(AJ62/AK62)-1,"N/A"),"")</f>
        <v>0.1237445833448827</v>
      </c>
      <c r="AM62" s="71">
        <f>+AM60+AM61</f>
        <v>-220915</v>
      </c>
      <c r="AN62" s="71">
        <f t="shared" si="411"/>
        <v>-217562</v>
      </c>
      <c r="AO62" s="76">
        <f>IFERROR(IF((ABS((AM62/AN62)-1))&lt;100%,(AM62/AN62)-1,"N/A"),"")</f>
        <v>1.5411698734153934E-2</v>
      </c>
      <c r="AP62" s="71">
        <f>+AP60+AP61</f>
        <v>-342516</v>
      </c>
      <c r="AQ62" s="71">
        <f t="shared" si="413"/>
        <v>-320169</v>
      </c>
      <c r="AR62" s="76">
        <f>IFERROR(IF((ABS((AP62/AQ62)-1))&lt;100%,(AP62/AQ62)-1,"N/A"),"")</f>
        <v>6.9797513188347482E-2</v>
      </c>
      <c r="AS62" s="71">
        <f>+AS60+AS61</f>
        <v>-464140</v>
      </c>
      <c r="AT62" s="71">
        <f t="shared" si="415"/>
        <v>-428400</v>
      </c>
      <c r="AU62" s="76">
        <f>IFERROR(IF((ABS((AS62/AT62)-1))&lt;100%,(AS62/AT62)-1,"N/A"),"")</f>
        <v>8.3426704014939235E-2</v>
      </c>
      <c r="AV62" s="73"/>
      <c r="AW62" s="71">
        <f t="shared" si="445"/>
        <v>-108258</v>
      </c>
      <c r="AX62" s="71">
        <f t="shared" si="417"/>
        <v>-109826</v>
      </c>
      <c r="AY62" s="76">
        <f>IFERROR(IF((ABS((AW62/AX62)-1))&lt;100%,(AW62/AX62)-1,"N/A"),"")</f>
        <v>-1.4277129277220357E-2</v>
      </c>
      <c r="AZ62" s="71">
        <f t="shared" si="446"/>
        <v>-98739</v>
      </c>
      <c r="BA62" s="71">
        <f t="shared" si="419"/>
        <v>-111089</v>
      </c>
      <c r="BB62" s="76">
        <f>IFERROR(IF((ABS((AZ62/BA62)-1))&lt;100%,(AZ62/BA62)-1,"N/A"),"")</f>
        <v>-0.11117212325252723</v>
      </c>
      <c r="BC62" s="75">
        <f t="shared" si="447"/>
        <v>-77355</v>
      </c>
      <c r="BD62" s="71">
        <f t="shared" si="421"/>
        <v>-121601</v>
      </c>
      <c r="BE62" s="76">
        <f>IFERROR(IF((ABS((BC62/BD62)-1))&lt;100%,(BC62/BD62)-1,"N/A"),"")</f>
        <v>-0.3638621392916177</v>
      </c>
      <c r="BF62" s="71">
        <f t="shared" si="448"/>
        <v>-67278</v>
      </c>
      <c r="BG62" s="71">
        <f t="shared" si="423"/>
        <v>-121624</v>
      </c>
      <c r="BH62" s="76">
        <f>IFERROR(IF((ABS((BF62/BG62)-1))&lt;100%,(BF62/BG62)-1,"N/A"),"")</f>
        <v>-0.4468361507597185</v>
      </c>
      <c r="BI62" s="71">
        <f t="shared" si="449"/>
        <v>-206997</v>
      </c>
      <c r="BJ62" s="71">
        <f t="shared" si="425"/>
        <v>-220915</v>
      </c>
      <c r="BK62" s="76">
        <f>IFERROR(IF((ABS((BI62/BJ62)-1))&lt;100%,(BI62/BJ62)-1,"N/A"),"")</f>
        <v>-6.3001606952900469E-2</v>
      </c>
      <c r="BL62" s="75">
        <f t="shared" si="450"/>
        <v>-284352</v>
      </c>
      <c r="BM62" s="71">
        <f t="shared" si="427"/>
        <v>-342516</v>
      </c>
      <c r="BN62" s="76">
        <f>IFERROR(IF((ABS((BL62/BM62)-1))&lt;100%,(BL62/BM62)-1,"N/A"),"")</f>
        <v>-0.16981396489507061</v>
      </c>
      <c r="BO62" s="71">
        <f t="shared" si="451"/>
        <v>-351630</v>
      </c>
      <c r="BP62" s="71">
        <f t="shared" si="429"/>
        <v>-464140</v>
      </c>
      <c r="BQ62" s="76">
        <f>IFERROR(IF((ABS((BO62/BP62)-1))&lt;100%,(BO62/BP62)-1,"N/A"),"")</f>
        <v>-0.24240530874305166</v>
      </c>
      <c r="BR62" s="74"/>
      <c r="BS62" s="75">
        <f t="shared" si="452"/>
        <v>-82829</v>
      </c>
      <c r="BT62" s="71">
        <f>+BT60+BT61</f>
        <v>-108258</v>
      </c>
      <c r="BU62" s="76">
        <f>IFERROR(IF((ABS((BS62/BT62)-1))&lt;100%,(BS62/BT62)-1,"N/A"),"")</f>
        <v>-0.23489257144968501</v>
      </c>
      <c r="BV62" s="75">
        <f t="shared" si="453"/>
        <v>-89601</v>
      </c>
      <c r="BW62" s="71">
        <f>+BW60+BW61</f>
        <v>-98739</v>
      </c>
      <c r="BX62" s="76">
        <f>IFERROR(IF((ABS((BV62/BW62)-1))&lt;100%,(BV62/BW62)-1,"N/A"),"")</f>
        <v>-9.254701789566433E-2</v>
      </c>
      <c r="BY62" s="75">
        <f t="shared" si="454"/>
        <v>-51189</v>
      </c>
      <c r="BZ62" s="71">
        <f>+BZ60+BZ61</f>
        <v>-77355</v>
      </c>
      <c r="CA62" s="76">
        <f>IFERROR(IF((ABS((BY62/BZ62)-1))&lt;100%,(BY62/BZ62)-1,"N/A"),"")</f>
        <v>-0.33825867752569327</v>
      </c>
      <c r="CB62" s="75">
        <f t="shared" si="455"/>
        <v>-86992</v>
      </c>
      <c r="CC62" s="71">
        <f>+CC60+CC61</f>
        <v>-67278</v>
      </c>
      <c r="CD62" s="76">
        <f>IFERROR(IF((ABS((CB62/CC62)-1))&lt;100%,(CB62/CC62)-1,"N/A"),"")</f>
        <v>0.29302297928000232</v>
      </c>
      <c r="CE62" s="75">
        <f t="shared" si="456"/>
        <v>-172430</v>
      </c>
      <c r="CF62" s="71">
        <f>+CF60+CF61</f>
        <v>-206997</v>
      </c>
      <c r="CG62" s="76">
        <f>IFERROR(IF((ABS((CE62/CF62)-1))&lt;100%,(CE62/CF62)-1,"N/A"),"")</f>
        <v>-0.16699275834915484</v>
      </c>
      <c r="CH62" s="75">
        <f t="shared" si="457"/>
        <v>-223619</v>
      </c>
      <c r="CI62" s="71">
        <f>+CI60+CI61</f>
        <v>-284352</v>
      </c>
      <c r="CJ62" s="76">
        <f>IFERROR(IF((ABS((CH62/CI62)-1))&lt;100%,(CH62/CI62)-1,"N/A"),"")</f>
        <v>-0.21358386788206163</v>
      </c>
      <c r="CK62" s="75">
        <f t="shared" si="458"/>
        <v>-310611</v>
      </c>
      <c r="CL62" s="71">
        <f>+CL60+CL61</f>
        <v>-351630</v>
      </c>
      <c r="CM62" s="76">
        <f>IFERROR(IF((ABS((CK62/CL62)-1))&lt;100%,(CK62/CL62)-1,"N/A"),"")</f>
        <v>-0.11665386912379494</v>
      </c>
      <c r="CN62" s="74"/>
      <c r="CO62" s="75">
        <f>+CO60+CO61</f>
        <v>-91646</v>
      </c>
      <c r="CP62" s="71">
        <f>+CP60+CP61</f>
        <v>-82829</v>
      </c>
      <c r="CQ62" s="76">
        <f>IFERROR(IF((ABS((CO62/CP62)-1))&lt;100%,(CO62/CP62)-1,"N/A"),"")</f>
        <v>0.10644822465561576</v>
      </c>
      <c r="CR62" s="75">
        <f>+CR60+CR61</f>
        <v>-68919</v>
      </c>
      <c r="CS62" s="71">
        <f>+CS60+CS61</f>
        <v>-89601</v>
      </c>
      <c r="CT62" s="76">
        <f>IFERROR(IF((ABS((CR62/CS62)-1))&lt;1000%,(CR62/CS62)-1,"N/A"),"")</f>
        <v>-0.23082331670405465</v>
      </c>
      <c r="CU62" s="75">
        <f>+CU60+CU61</f>
        <v>-79986</v>
      </c>
      <c r="CV62" s="71">
        <f>+CV60+CV61</f>
        <v>-51189</v>
      </c>
      <c r="CW62" s="76">
        <f>IF(AND(CU62&lt;0,CV62&lt;0),((CU62-CV62)/CV62),((CU62-CV62)/ABS(CV62)))</f>
        <v>0.5625622692375315</v>
      </c>
      <c r="CX62" s="75">
        <f>+CX60+CX61</f>
        <v>-44456</v>
      </c>
      <c r="CY62" s="71">
        <f>+CY60+CY61</f>
        <v>-86992</v>
      </c>
      <c r="CZ62" s="76">
        <f>IF(AND(CX62&lt;0,CY62&lt;0),((CX62-CY62)/CY62),((CX62-CY62)/ABS(CY62)))</f>
        <v>-0.48896450248298695</v>
      </c>
      <c r="DA62" s="75">
        <f>+DA60+DA61</f>
        <v>-160565</v>
      </c>
      <c r="DB62" s="71">
        <f>+DB60+DB61</f>
        <v>-172430</v>
      </c>
      <c r="DC62" s="76">
        <f>IFERROR(IF((ABS((DA62/DB62)-1))&lt;1000%,(DA62/DB62)-1,"N/A"),"")</f>
        <v>-6.8810531810009845E-2</v>
      </c>
      <c r="DD62" s="75">
        <f>+DD60+DD61</f>
        <v>-240551</v>
      </c>
      <c r="DE62" s="71">
        <f>+DE60+DE61</f>
        <v>-223619</v>
      </c>
      <c r="DF62" s="76">
        <f>IF(AND(DD62&lt;0,DE62&lt;0),((DD62-DE62)/DE62),((DD62-DE62)/ABS(DE62)))</f>
        <v>7.5718074045586461E-2</v>
      </c>
      <c r="DG62" s="75">
        <f>+DG60+DG61</f>
        <v>-285007</v>
      </c>
      <c r="DH62" s="71">
        <f>+DH60+DH61</f>
        <v>-310611</v>
      </c>
      <c r="DI62" s="76">
        <f>IF(AND(DG62&lt;0,DH62&lt;0),((DG62-DH62)/DH62),((DG62-DH62)/ABS(DH62)))</f>
        <v>-8.2431079388688752E-2</v>
      </c>
      <c r="DJ62" s="104"/>
      <c r="DK62" s="75">
        <f>+DK60+DK61</f>
        <v>-78182</v>
      </c>
      <c r="DL62" s="71">
        <f>+DL60+DL61</f>
        <v>-91646</v>
      </c>
      <c r="DM62" s="76">
        <f>IF(AND(DK62&lt;0,DL62&lt;0),((DK62-DL62)/DL62),((DK62-DL62)/ABS(DL62)))</f>
        <v>-0.14691312223119393</v>
      </c>
      <c r="DN62" s="75">
        <f>+DN60+DN61</f>
        <v>-90168</v>
      </c>
      <c r="DO62" s="71">
        <f>+DO60+DO61</f>
        <v>-68919</v>
      </c>
      <c r="DP62" s="76">
        <f>IF(AND(DN62&lt;0,DO62&lt;0),((DN62-DO62)/DO62),((DN62-DO62)/ABS(DO62)))</f>
        <v>0.3083184608018108</v>
      </c>
      <c r="DQ62" s="75">
        <f>+DQ60+DQ61</f>
        <v>-100375</v>
      </c>
      <c r="DR62" s="71">
        <f>+DR60+DR61</f>
        <v>-79986</v>
      </c>
      <c r="DS62" s="76">
        <f>IF(AND(DQ62&lt;0,DR62&lt;0),((DQ62-DR62)/DR62),((DQ62-DR62)/ABS(DR62)))</f>
        <v>0.25490710874403022</v>
      </c>
      <c r="DT62" s="75">
        <f>+DT60+DT61</f>
        <v>-127297</v>
      </c>
      <c r="DU62" s="71">
        <f>+DU60+DU61</f>
        <v>-44456</v>
      </c>
      <c r="DV62" s="76">
        <f>IF(AND(DT62&lt;0,DU62&lt;0),((DT62-DU62)/DU62),((DT62-DU62)/ABS(DU62)))</f>
        <v>1.8634380061184093</v>
      </c>
      <c r="DW62" s="75">
        <f>+DW60+DW61</f>
        <v>-168350</v>
      </c>
      <c r="DX62" s="71">
        <f>+DX60+DX61</f>
        <v>-160565</v>
      </c>
      <c r="DY62" s="76">
        <f>IF(AND(DW62&lt;0,DX62&lt;0),((DW62-DX62)/DX62),((DW62-DX62)/ABS(DX62)))</f>
        <v>4.8485037212343908E-2</v>
      </c>
      <c r="DZ62" s="75">
        <f>+DZ60+DZ61</f>
        <v>-268725</v>
      </c>
      <c r="EA62" s="71">
        <f>+EA60+EA61</f>
        <v>-240551</v>
      </c>
      <c r="EB62" s="76">
        <f>IF(AND(DZ62&lt;0,EA62&lt;0),((DZ62-EA62)/EA62),((DZ62-EA62)/ABS(EA62)))</f>
        <v>0.1171227723019235</v>
      </c>
      <c r="EC62" s="75">
        <f>+EC60+EC61</f>
        <v>-396022</v>
      </c>
      <c r="ED62" s="71">
        <f>+ED60+ED61</f>
        <v>-285007</v>
      </c>
      <c r="EE62" s="76">
        <f>IF(AND(EC62&lt;0,ED62&lt;0),((EC62-ED62)/ED62),((EC62-ED62)/ABS(ED62)))</f>
        <v>0.38951674871143516</v>
      </c>
      <c r="EG62" s="75">
        <f>+EG60+EG61</f>
        <v>-103308</v>
      </c>
      <c r="EH62" s="71">
        <f>+EH60+EH61</f>
        <v>-78182</v>
      </c>
      <c r="EI62" s="76">
        <f>IF(AND(EG62&lt;0,EH62&lt;0),((EG62-EH62)/EH62),((EG62-EH62)/ABS(EH62)))</f>
        <v>0.32137832237599445</v>
      </c>
      <c r="EJ62" s="75">
        <f>+EJ60+EJ61</f>
        <v>-126294</v>
      </c>
      <c r="EK62" s="71">
        <f>+EK60+EK61</f>
        <v>-90168</v>
      </c>
      <c r="EL62" s="76">
        <f>IF(AND(EJ62&lt;0,EK62&lt;0),((EJ62-EK62)/EK62),((EJ62-EK62)/ABS(EK62)))</f>
        <v>0.40065211605003992</v>
      </c>
      <c r="EM62" s="75">
        <f>+EM60+EM61</f>
        <v>229602</v>
      </c>
      <c r="EN62" s="71">
        <f>+EN60+EN61</f>
        <v>-100375</v>
      </c>
      <c r="EO62" s="76">
        <f>IF(AND(EM62&lt;0,EN62&lt;0),((EM62-EN62)/EN62),((EM62-EN62)/ABS(EN62)))</f>
        <v>3.287442092154421</v>
      </c>
      <c r="EP62" s="75">
        <f>+EP60+EP61</f>
        <v>0</v>
      </c>
      <c r="EQ62" s="71">
        <f>+EQ60+EQ61</f>
        <v>-127297</v>
      </c>
      <c r="ER62" s="76">
        <f>IF(AND(EP62&lt;0,EQ62&lt;0),((EP62-EQ62)/EQ62),((EP62-EQ62)/ABS(EQ62)))</f>
        <v>1</v>
      </c>
      <c r="ES62" s="75">
        <f>+ES60+ES61</f>
        <v>-229602</v>
      </c>
      <c r="ET62" s="71">
        <f>+ET60+ET61</f>
        <v>-168350</v>
      </c>
      <c r="EU62" s="76">
        <f>IF(AND(ES62&lt;0,ET62&lt;0),((ES62-ET62)/ET62),((ES62-ET62)/ABS(ET62)))</f>
        <v>0.36383724383724386</v>
      </c>
      <c r="EV62" s="75">
        <f>+EV60+EV61</f>
        <v>0</v>
      </c>
      <c r="EW62" s="71">
        <f>+EW60+EW61</f>
        <v>-268725</v>
      </c>
      <c r="EX62" s="76">
        <f>IF(AND(EV62&lt;0,EW62&lt;0),((EV62-EW62)/EW62),((EV62-EW62)/ABS(EW62)))</f>
        <v>1</v>
      </c>
      <c r="EY62" s="75">
        <f>+EY60+EY61</f>
        <v>0</v>
      </c>
      <c r="EZ62" s="71">
        <f>+EZ60+EZ61</f>
        <v>-396022</v>
      </c>
      <c r="FA62" s="76">
        <f>IF(AND(EY62&lt;0,EZ62&lt;0),((EY62-EZ62)/EZ62),((EY62-EZ62)/ABS(EZ62)))</f>
        <v>1</v>
      </c>
    </row>
    <row r="63" spans="1:160" s="66" customFormat="1">
      <c r="A63" s="58" t="s">
        <v>9</v>
      </c>
      <c r="B63" s="58"/>
      <c r="C63" s="59" t="s">
        <v>607</v>
      </c>
      <c r="D63" s="60" t="s">
        <v>606</v>
      </c>
      <c r="E63" s="246">
        <f>IFERROR(-E62/E$55,"")</f>
        <v>0.32616907423404007</v>
      </c>
      <c r="F63" s="246"/>
      <c r="G63" s="62" t="str">
        <f>IF((ABS((E63-F63)*10000))&lt;100,(E63-F63)*10000,"N/A")</f>
        <v>N/A</v>
      </c>
      <c r="H63" s="246">
        <f>IFERROR(-H62/H$55,"")</f>
        <v>0.30930876902594368</v>
      </c>
      <c r="I63" s="246"/>
      <c r="J63" s="62" t="str">
        <f>IF((ABS((H63-I63)*10000))&lt;100,(H63-I63)*10000,"N/A")</f>
        <v>N/A</v>
      </c>
      <c r="K63" s="246">
        <f>IFERROR(-K62/K$55,"")</f>
        <v>0.31544402019195888</v>
      </c>
      <c r="L63" s="246">
        <f>IFERROR(-L62/L$55,"")</f>
        <v>0.32877340967199142</v>
      </c>
      <c r="M63" s="62" t="str">
        <f>IF((ABS((K63-L63)*10000))&lt;100,(K63-L63)*10000,"N/A")</f>
        <v>N/A</v>
      </c>
      <c r="N63" s="246">
        <f>IFERROR(-N62/N$55,"")</f>
        <v>0.28233020041789597</v>
      </c>
      <c r="O63" s="246">
        <f>IFERROR(-O62/O$55,"")</f>
        <v>0.29439506330732829</v>
      </c>
      <c r="P63" s="62" t="str">
        <f>IF((ABS((N63-O63)*10000))&lt;100,(N63-O63)*10000,"N/A")</f>
        <v>N/A</v>
      </c>
      <c r="Q63" s="246">
        <f>IFERROR(-Q62/Q$55,"")</f>
        <v>0.31795177571131483</v>
      </c>
      <c r="R63" s="246"/>
      <c r="S63" s="62" t="str">
        <f>IF((ABS((Q63-R63)*10000))&lt;100,(Q63-R63)*10000,"N/A")</f>
        <v>N/A</v>
      </c>
      <c r="T63" s="246">
        <f>IFERROR(-T62/T$55,"")</f>
        <v>0.31714376561975316</v>
      </c>
      <c r="U63" s="246">
        <f>IFERROR(-U62/U$55,"")</f>
        <v>0.32877340967199142</v>
      </c>
      <c r="V63" s="62" t="str">
        <f>IF((ABS((T63-U63)*10000))&lt;100,(T63-U63)*10000,"N/A")</f>
        <v>N/A</v>
      </c>
      <c r="W63" s="246">
        <f>IFERROR(-W62/W$55,"")</f>
        <v>0.30756241707876009</v>
      </c>
      <c r="X63" s="246">
        <f>IFERROR(-X62/X$55,"")</f>
        <v>0.30179442025156067</v>
      </c>
      <c r="Y63" s="62">
        <f>IF((ABS((W63-X63)*10000))&lt;100,(W63-X63)*10000,"N/A")</f>
        <v>57.679968271994177</v>
      </c>
      <c r="Z63" s="63"/>
      <c r="AA63" s="246">
        <f>IFERROR(-AA62/AA$55,"")</f>
        <v>0.32429383869462769</v>
      </c>
      <c r="AB63" s="246">
        <f t="shared" si="339"/>
        <v>0.32616907423404007</v>
      </c>
      <c r="AC63" s="247">
        <f>IF((ABS((AA63-AB63)*10000))&lt;100,(AA63-AB63)*10000,"N/A")</f>
        <v>-18.752355394123789</v>
      </c>
      <c r="AD63" s="246">
        <f>IFERROR(-AD62/AD$55,"")</f>
        <v>0.32678233141539292</v>
      </c>
      <c r="AE63" s="246">
        <f t="shared" si="405"/>
        <v>0.30930876902594368</v>
      </c>
      <c r="AF63" s="247" t="str">
        <f>IF((ABS((AD63-AE63)*10000))&lt;100,(AD63-AE63)*10000,"N/A")</f>
        <v>N/A</v>
      </c>
      <c r="AG63" s="246">
        <f>IFERROR(-AG62/AG$55,"")</f>
        <v>0.33500097799645717</v>
      </c>
      <c r="AH63" s="246">
        <f t="shared" si="407"/>
        <v>0.31544402019195888</v>
      </c>
      <c r="AI63" s="247" t="str">
        <f>IF((ABS((AG63-AH63)*10000))&lt;100,(AG63-AH63)*10000,"N/A")</f>
        <v>N/A</v>
      </c>
      <c r="AJ63" s="246">
        <f>IFERROR(-AJ62/AJ$55,"")</f>
        <v>0.28602336650800519</v>
      </c>
      <c r="AK63" s="246">
        <f t="shared" si="409"/>
        <v>0.28233020041789597</v>
      </c>
      <c r="AL63" s="247">
        <f>IF((ABS((AJ63-AK63)*10000))&lt;100,(AJ63-AK63)*10000,"N/A")</f>
        <v>36.931660901092236</v>
      </c>
      <c r="AM63" s="246">
        <f>IFERROR(-AM62/AM$55,"")</f>
        <v>0.32554044296429469</v>
      </c>
      <c r="AN63" s="246">
        <f t="shared" si="411"/>
        <v>0.31795177571131483</v>
      </c>
      <c r="AO63" s="247">
        <f>IF((ABS((AM63-AN63)*10000))&lt;100,(AM63-AN63)*10000,"N/A")</f>
        <v>75.886672529798531</v>
      </c>
      <c r="AP63" s="246">
        <f>IFERROR(-AP62/AP$55,"")</f>
        <v>0.3288373526421447</v>
      </c>
      <c r="AQ63" s="246">
        <f t="shared" si="413"/>
        <v>0.31714376561975316</v>
      </c>
      <c r="AR63" s="247" t="str">
        <f>IF((ABS((AP63-AQ63)*10000))&lt;100,(AP63-AQ63)*10000,"N/A")</f>
        <v>N/A</v>
      </c>
      <c r="AS63" s="246">
        <f>IFERROR(-AS62/AS$55,"")</f>
        <v>0.31642579428573764</v>
      </c>
      <c r="AT63" s="246">
        <f t="shared" si="415"/>
        <v>0.30756241707876009</v>
      </c>
      <c r="AU63" s="247">
        <f>IF((ABS((AS63-AT63)*10000))&lt;100,(AS63-AT63)*10000,"N/A")</f>
        <v>88.633772069775517</v>
      </c>
      <c r="AV63" s="63"/>
      <c r="AW63" s="61">
        <f t="shared" si="445"/>
        <v>0.32430246421702846</v>
      </c>
      <c r="AX63" s="246">
        <f t="shared" si="417"/>
        <v>0.32429383869462769</v>
      </c>
      <c r="AY63" s="247">
        <f>IF((ABS((AW63-AX63)*10000))&lt;100,(AW63-AX63)*10000,"N/A")</f>
        <v>8.6255224007736331E-2</v>
      </c>
      <c r="AZ63" s="61">
        <f t="shared" si="446"/>
        <v>0.32940120699375819</v>
      </c>
      <c r="BA63" s="246">
        <f t="shared" si="419"/>
        <v>0.32678233141539292</v>
      </c>
      <c r="BB63" s="247">
        <f>IF((ABS((AZ63-BA63)*10000))&lt;100,(AZ63-BA63)*10000,"N/A")</f>
        <v>26.188755783652653</v>
      </c>
      <c r="BC63" s="65">
        <f t="shared" si="447"/>
        <v>0.31089238634171434</v>
      </c>
      <c r="BD63" s="246">
        <f t="shared" si="421"/>
        <v>0.33500097799645717</v>
      </c>
      <c r="BE63" s="247" t="str">
        <f>IF((ABS((BC63-BD63)*10000))&lt;100,(BC63-BD63)*10000,"N/A")</f>
        <v>N/A</v>
      </c>
      <c r="BF63" s="65">
        <f t="shared" si="448"/>
        <v>0.3084929798336436</v>
      </c>
      <c r="BG63" s="246">
        <f t="shared" si="423"/>
        <v>0.28602336650800519</v>
      </c>
      <c r="BH63" s="247" t="str">
        <f>IF((ABS((BF63-BG63)*10000))&lt;100,(BF63-BG63)*10000,"N/A")</f>
        <v>N/A</v>
      </c>
      <c r="BI63" s="61">
        <f t="shared" si="449"/>
        <v>0.3267147644068305</v>
      </c>
      <c r="BJ63" s="246">
        <f t="shared" si="425"/>
        <v>0.32554044296429469</v>
      </c>
      <c r="BK63" s="247">
        <f>IF((ABS((BI63-BJ63)*10000))&lt;100,(BI63-BJ63)*10000,"N/A")</f>
        <v>11.743214425358195</v>
      </c>
      <c r="BL63" s="65">
        <f t="shared" si="450"/>
        <v>0.32225316102798435</v>
      </c>
      <c r="BM63" s="246">
        <f t="shared" si="427"/>
        <v>0.3288373526421447</v>
      </c>
      <c r="BN63" s="247">
        <f>IF((ABS((BL63-BM63)*10000))&lt;100,(BL63-BM63)*10000,"N/A")</f>
        <v>-65.841916141603505</v>
      </c>
      <c r="BO63" s="65">
        <f t="shared" si="451"/>
        <v>0.31952624008040181</v>
      </c>
      <c r="BP63" s="246">
        <f t="shared" si="429"/>
        <v>0.31642579428573764</v>
      </c>
      <c r="BQ63" s="247">
        <f>IF((ABS((BO63-BP63)*10000))&lt;100,(BO63-BP63)*10000,"N/A")</f>
        <v>31.00445794664175</v>
      </c>
      <c r="BR63" s="64"/>
      <c r="BS63" s="65">
        <f t="shared" si="452"/>
        <v>0.36031721173840037</v>
      </c>
      <c r="BT63" s="61">
        <f>IFERROR(-BT62/BT$55,"")</f>
        <v>0.32430246421702846</v>
      </c>
      <c r="BU63" s="247" t="str">
        <f>IF((ABS((BS63-BT63)*10000))&lt;100,(BS63-BT63)*10000,"N/A")</f>
        <v>N/A</v>
      </c>
      <c r="BV63" s="65">
        <f t="shared" si="453"/>
        <v>0.31430124877227444</v>
      </c>
      <c r="BW63" s="61">
        <f>IFERROR(-BW62/BW$55,"")</f>
        <v>0.32940120699375819</v>
      </c>
      <c r="BX63" s="247" t="str">
        <f>IF((ABS((BV63-BW63)*10000))&lt;100,(BV63-BW63)*10000,"N/A")</f>
        <v>N/A</v>
      </c>
      <c r="BY63" s="65">
        <f t="shared" si="454"/>
        <v>0.30907872332717456</v>
      </c>
      <c r="BZ63" s="61">
        <f>IFERROR(-BZ62/BZ$55,"")</f>
        <v>0.31089238634171434</v>
      </c>
      <c r="CA63" s="247">
        <f>IF((ABS((BY63-BZ63)*10000))&lt;100,(BY63-BZ63)*10000,"N/A")</f>
        <v>-18.136630145397792</v>
      </c>
      <c r="CB63" s="65">
        <f t="shared" si="455"/>
        <v>0.29972643141146232</v>
      </c>
      <c r="CC63" s="61">
        <f>IFERROR(-CC62/CC$55,"")</f>
        <v>0.3084929798336436</v>
      </c>
      <c r="CD63" s="247">
        <f>IF((ABS((CB63-CC63)*10000))&lt;100,(CB63-CC63)*10000,"N/A")</f>
        <v>-87.665484221812747</v>
      </c>
      <c r="CE63" s="65">
        <f t="shared" si="456"/>
        <v>0.33484284155212657</v>
      </c>
      <c r="CF63" s="61">
        <f>IFERROR(-CF62/CF$55,"")</f>
        <v>0.3267147644068305</v>
      </c>
      <c r="CG63" s="247">
        <f>IF((ABS((CE63-CF63)*10000))&lt;100,(CE63-CF63)*10000,"N/A")</f>
        <v>81.280771452960636</v>
      </c>
      <c r="CH63" s="65">
        <f t="shared" si="457"/>
        <v>0.32857314980252023</v>
      </c>
      <c r="CI63" s="61">
        <f>IFERROR(-CI62/CI$55,"")</f>
        <v>0.32225316102798435</v>
      </c>
      <c r="CJ63" s="247">
        <f>IF((ABS((CH63-CI63)*10000))&lt;100,(CH63-CI63)*10000,"N/A")</f>
        <v>63.199887745358787</v>
      </c>
      <c r="CK63" s="65">
        <f t="shared" si="458"/>
        <v>0.31994903246141898</v>
      </c>
      <c r="CL63" s="61">
        <f>IFERROR(-CL62/CL$55,"")</f>
        <v>0.31952624008040181</v>
      </c>
      <c r="CM63" s="247">
        <f>IF((ABS((CK63-CL63)*10000))&lt;100,(CK63-CL63)*10000,"N/A")</f>
        <v>4.2279238101716743</v>
      </c>
      <c r="CN63" s="64"/>
      <c r="CO63" s="65">
        <f>IFERROR(-CO62/CO$55,"")</f>
        <v>0.31436215826844577</v>
      </c>
      <c r="CP63" s="61">
        <f>IFERROR(-CP62/CP$55,"")</f>
        <v>0.36031721173840037</v>
      </c>
      <c r="CQ63" s="247">
        <f>IF((ABS((CO63-CP63)*10000))&lt;1000,(CO63-CP63)*10000,"N/A")</f>
        <v>-459.55053469954601</v>
      </c>
      <c r="CR63" s="65">
        <f>IFERROR(-CR62/CR$55,"")</f>
        <v>0.36936458936265998</v>
      </c>
      <c r="CS63" s="61">
        <f>IFERROR(-CS62/CS$55,"")</f>
        <v>0.31430124877227444</v>
      </c>
      <c r="CT63" s="247">
        <f>IF((ABS((CR63-CS63)*10000))&lt;1000,(CR63-CS63)*10000,"N/A")</f>
        <v>550.63340590385531</v>
      </c>
      <c r="CU63" s="65">
        <f>IFERROR(-CU62/CU$55,"")</f>
        <v>0.33938247037308905</v>
      </c>
      <c r="CV63" s="61">
        <f>IFERROR(-CV62/CV$55,"")</f>
        <v>0.30907872332717456</v>
      </c>
      <c r="CW63" s="247">
        <f>(CU63-CV63)*10000</f>
        <v>303.03747045914486</v>
      </c>
      <c r="CX63" s="65">
        <f>IFERROR(-CX62/CX$55,"")</f>
        <v>0.27713291857319189</v>
      </c>
      <c r="CY63" s="61">
        <f>IFERROR(-CY62/CY$55,"")</f>
        <v>0.29972643141146232</v>
      </c>
      <c r="CZ63" s="247">
        <f>(CX63-CY63)*10000</f>
        <v>-225.93512838270436</v>
      </c>
      <c r="DA63" s="65">
        <f>IFERROR(-DA62/DA$55,"")</f>
        <v>0.33582713890713173</v>
      </c>
      <c r="DB63" s="61">
        <f>IFERROR(-DB62/DB$55,"")</f>
        <v>0.33484284155212657</v>
      </c>
      <c r="DC63" s="247">
        <f>IF((ABS((DA63-DB63)*10000))&lt;1000,(DA63-DB63)*10000,"N/A")</f>
        <v>9.8429735500515925</v>
      </c>
      <c r="DD63" s="65">
        <f>IFERROR(-DD62/DD$55,"")</f>
        <v>0.3370010325035479</v>
      </c>
      <c r="DE63" s="61">
        <f>IFERROR(-DE62/DE$55,"")</f>
        <v>0.32857314980252023</v>
      </c>
      <c r="DF63" s="247">
        <f>(DD63-DE63)*10000</f>
        <v>84.278827010276785</v>
      </c>
      <c r="DG63" s="65">
        <f>IFERROR(-DG62/DG$55,"")</f>
        <v>0.32601551338175022</v>
      </c>
      <c r="DH63" s="61">
        <f>IFERROR(-DH62/DH$55,"")</f>
        <v>0.31994903246141898</v>
      </c>
      <c r="DI63" s="247">
        <f>(DG63-DH63)*10000</f>
        <v>60.664809203312409</v>
      </c>
      <c r="DJ63" s="104"/>
      <c r="DK63" s="65">
        <f>IFERROR(-DK62/DK$55,"")</f>
        <v>0.35142241979925654</v>
      </c>
      <c r="DL63" s="61">
        <f>IFERROR(-DL62/DL$55,"")</f>
        <v>0.31436215826844577</v>
      </c>
      <c r="DM63" s="247">
        <f>(DK63-DL63)*10000</f>
        <v>370.60261530810766</v>
      </c>
      <c r="DN63" s="65">
        <f>IFERROR(-DN62/DN$55,"")</f>
        <v>0.35551139656742725</v>
      </c>
      <c r="DO63" s="61">
        <f>IFERROR(-DO62/DO$55,"")</f>
        <v>0.36936458936265998</v>
      </c>
      <c r="DP63" s="247">
        <f>(DN63-DO63)*10000</f>
        <v>-138.53192795232727</v>
      </c>
      <c r="DQ63" s="65">
        <f>IFERROR(-DQ62/DQ$55,"")</f>
        <v>0.33296843641671225</v>
      </c>
      <c r="DR63" s="61">
        <f>IFERROR(-DR62/DR$55,"")</f>
        <v>0.33938247037308905</v>
      </c>
      <c r="DS63" s="247">
        <f>(DQ63-DR63)*10000</f>
        <v>-64.140339563767967</v>
      </c>
      <c r="DT63" s="65">
        <f>IFERROR(-DT62/DT$55,"")</f>
        <v>0.28871294045070217</v>
      </c>
      <c r="DU63" s="61">
        <f>IFERROR(-DU62/DU$55,"")</f>
        <v>0.27713291857319189</v>
      </c>
      <c r="DV63" s="247">
        <f>(DT63-DU63)*10000</f>
        <v>115.80021877510282</v>
      </c>
      <c r="DW63" s="65">
        <f>IFERROR(-DW62/DW$55,"")</f>
        <v>0.35360069900987601</v>
      </c>
      <c r="DX63" s="61">
        <f>IFERROR(-DX62/DX$55,"")</f>
        <v>0.33582713890713173</v>
      </c>
      <c r="DY63" s="247">
        <f>(DW63-DX63)*10000</f>
        <v>177.73560102744278</v>
      </c>
      <c r="DZ63" s="65">
        <f>IFERROR(-DZ62/DZ$55,"")</f>
        <v>0.34560167293201655</v>
      </c>
      <c r="EA63" s="61">
        <f>IFERROR(-EA62/EA$55,"")</f>
        <v>0.3370010325035479</v>
      </c>
      <c r="EB63" s="247">
        <f>(DZ63-EA63)*10000</f>
        <v>86.006404284686425</v>
      </c>
      <c r="EC63" s="65">
        <f>IFERROR(-EC62/EC$55,"")</f>
        <v>0.32501606524252974</v>
      </c>
      <c r="ED63" s="61">
        <f>IFERROR(-ED62/ED$55,"")</f>
        <v>0.32601551338175022</v>
      </c>
      <c r="EE63" s="247">
        <f>(EC63-ED63)*10000</f>
        <v>-9.9944813922048237</v>
      </c>
      <c r="EG63" s="65">
        <f>IFERROR(-EG62/EG$55,"")</f>
        <v>0.33650156674462389</v>
      </c>
      <c r="EH63" s="61">
        <f>IFERROR(-EH62/EH$55,"")</f>
        <v>0.35142241979925654</v>
      </c>
      <c r="EI63" s="247">
        <f>(EG63-EH63)*10000</f>
        <v>-149.20853054632644</v>
      </c>
      <c r="EJ63" s="65">
        <f>IFERROR(-EJ62/EJ$55,"")</f>
        <v>0.32534822672928349</v>
      </c>
      <c r="EK63" s="61">
        <f>IFERROR(-EK62/EK$55,"")</f>
        <v>0.35551139656742725</v>
      </c>
      <c r="EL63" s="247">
        <f>(EJ63-EK63)*10000</f>
        <v>-301.63169838143767</v>
      </c>
      <c r="EM63" s="65">
        <f>IFERROR(-EM62/EM$55,"")</f>
        <v>0.3302737249114267</v>
      </c>
      <c r="EN63" s="61">
        <f>IFERROR(-EN62/EN$55,"")</f>
        <v>0.33296843641671225</v>
      </c>
      <c r="EO63" s="247">
        <f>(EM63-EN63)*10000</f>
        <v>-26.947115052855519</v>
      </c>
      <c r="EP63" s="65" t="str">
        <f>IFERROR(-EP62/EP$55,"")</f>
        <v/>
      </c>
      <c r="EQ63" s="61">
        <f>IFERROR(-EQ62/EQ$55,"")</f>
        <v>0.28871294045070217</v>
      </c>
      <c r="ER63" s="247" t="e">
        <f>(EP63-EQ63)*10000</f>
        <v>#VALUE!</v>
      </c>
      <c r="ES63" s="65">
        <f>IFERROR(-ES62/ES$55,"")</f>
        <v>0.3302737249114267</v>
      </c>
      <c r="ET63" s="61">
        <f>IFERROR(-ET62/ET$55,"")</f>
        <v>0.35360069900987601</v>
      </c>
      <c r="EU63" s="247">
        <f>(ES63-ET63)*10000</f>
        <v>-233.26974098449304</v>
      </c>
      <c r="EV63" s="65" t="str">
        <f>IFERROR(-EV62/EV$55,"")</f>
        <v/>
      </c>
      <c r="EW63" s="61">
        <f>IFERROR(-EW62/EW$55,"")</f>
        <v>0.34560167293201655</v>
      </c>
      <c r="EX63" s="247" t="e">
        <f>(EV63-EW63)*10000</f>
        <v>#VALUE!</v>
      </c>
      <c r="EY63" s="65" t="str">
        <f>IFERROR(-EY62/EY$55,"")</f>
        <v/>
      </c>
      <c r="EZ63" s="61">
        <f>IFERROR(-EZ62/EZ$55,"")</f>
        <v>0.32501606524252974</v>
      </c>
      <c r="FA63" s="247" t="e">
        <f>(EY63-EZ63)*10000</f>
        <v>#VALUE!</v>
      </c>
    </row>
    <row r="64" spans="1:160">
      <c r="A64" s="50" t="s">
        <v>12</v>
      </c>
      <c r="B64" s="50"/>
      <c r="C64" s="407" t="s">
        <v>12</v>
      </c>
      <c r="D64" s="398" t="s">
        <v>13</v>
      </c>
      <c r="E64" s="431">
        <v>10948</v>
      </c>
      <c r="F64" s="399"/>
      <c r="G64" s="400" t="str">
        <f>IFERROR(IF((ABS((E64/F64)-1))&lt;100%,(E64/F64)-1,"N/A"),"N/A")</f>
        <v>N/A</v>
      </c>
      <c r="H64" s="403">
        <v>4440</v>
      </c>
      <c r="I64" s="399"/>
      <c r="J64" s="400" t="str">
        <f>IFERROR(IF((ABS((H64/I64)-1))&lt;100%,(H64/I64)-1,"N/A"),"N/A")</f>
        <v>N/A</v>
      </c>
      <c r="K64" s="431">
        <v>8875</v>
      </c>
      <c r="L64" s="431">
        <f>+L58+L62</f>
        <v>7048</v>
      </c>
      <c r="M64" s="400">
        <f>IFERROR(IF((ABS((K64/L64)-1))&lt;100%,(K64/L64)-1,"N/A"),"")</f>
        <v>0.25922247446084001</v>
      </c>
      <c r="N64" s="431">
        <v>30494</v>
      </c>
      <c r="O64" s="431">
        <v>36955</v>
      </c>
      <c r="P64" s="400">
        <f>IFERROR(IF((ABS((N64/O64)-1))&lt;100%,(N64/O64)-1,"N/A"),"")</f>
        <v>-0.17483425788120688</v>
      </c>
      <c r="Q64" s="431">
        <v>15388</v>
      </c>
      <c r="R64" s="399"/>
      <c r="S64" s="400" t="str">
        <f>IFERROR(IF((ABS((Q64/R64)-1))&lt;100%,(Q64/R64)-1,"N/A"),"N/A")</f>
        <v>N/A</v>
      </c>
      <c r="T64" s="431">
        <v>24263</v>
      </c>
      <c r="U64" s="431">
        <v>7048</v>
      </c>
      <c r="V64" s="400" t="str">
        <f>IFERROR(IF((ABS((T64/U64)-1))&lt;100%,(T64/U64)-1,"N/A"),"")</f>
        <v>N/A</v>
      </c>
      <c r="W64" s="431">
        <v>54757</v>
      </c>
      <c r="X64" s="431">
        <v>44004</v>
      </c>
      <c r="Y64" s="400">
        <f>IFERROR(IF((ABS((W64/X64)-1))&lt;100%,(W64/X64)-1,"N/A"),"")</f>
        <v>0.24436414871375334</v>
      </c>
      <c r="Z64" s="401"/>
      <c r="AA64" s="431">
        <f>+AA58+AA62</f>
        <v>7253</v>
      </c>
      <c r="AB64" s="431">
        <f t="shared" si="339"/>
        <v>10948</v>
      </c>
      <c r="AC64" s="406">
        <f>IFERROR(IF((ABS((AA64/AB64)-1))&lt;100%,(AA64/AB64)-1,"N/A"),"")</f>
        <v>-0.33750456704420895</v>
      </c>
      <c r="AD64" s="431">
        <f>+AD58+AD62</f>
        <v>4765</v>
      </c>
      <c r="AE64" s="431">
        <f t="shared" si="405"/>
        <v>4440</v>
      </c>
      <c r="AF64" s="406">
        <f>IFERROR(IF((ABS((AD64/AE64)-1))&lt;100%,(AD64/AE64)-1,"N/A"),"")</f>
        <v>7.3198198198198172E-2</v>
      </c>
      <c r="AG64" s="431">
        <v>457</v>
      </c>
      <c r="AH64" s="431">
        <f t="shared" si="407"/>
        <v>8875</v>
      </c>
      <c r="AI64" s="406">
        <f>IFERROR(IF((ABS((AG64/AH64)-1))&lt;100%,(AG64/AH64)-1,"N/A"),"")</f>
        <v>-0.94850704225352112</v>
      </c>
      <c r="AJ64" s="431">
        <v>35144</v>
      </c>
      <c r="AK64" s="431">
        <f t="shared" si="409"/>
        <v>30494</v>
      </c>
      <c r="AL64" s="406">
        <f>IFERROR(IF((ABS((AJ64/AK64)-1))&lt;100%,(AJ64/AK64)-1,"N/A"),"")</f>
        <v>0.1524890142323081</v>
      </c>
      <c r="AM64" s="431">
        <v>12018</v>
      </c>
      <c r="AN64" s="431">
        <f t="shared" si="411"/>
        <v>15388</v>
      </c>
      <c r="AO64" s="406">
        <f>IFERROR(IF((ABS((AM64/AN64)-1))&lt;100%,(AM64/AN64)-1,"N/A"),"")</f>
        <v>-0.21900181959968812</v>
      </c>
      <c r="AP64" s="431">
        <v>12475</v>
      </c>
      <c r="AQ64" s="431">
        <f t="shared" si="413"/>
        <v>24263</v>
      </c>
      <c r="AR64" s="406">
        <f>IFERROR(IF((ABS((AP64/AQ64)-1))&lt;100%,(AP64/AQ64)-1,"N/A"),"")</f>
        <v>-0.48584264105840169</v>
      </c>
      <c r="AS64" s="431">
        <v>47619</v>
      </c>
      <c r="AT64" s="431">
        <f t="shared" si="415"/>
        <v>54757</v>
      </c>
      <c r="AU64" s="406">
        <f>IFERROR(IF((ABS((AS64/AT64)-1))&lt;100%,(AS64/AT64)-1,"N/A"),"")</f>
        <v>-0.13035776247785669</v>
      </c>
      <c r="AV64" s="401"/>
      <c r="AW64" s="399">
        <f t="shared" si="445"/>
        <v>4874</v>
      </c>
      <c r="AX64" s="431">
        <f t="shared" si="417"/>
        <v>7253</v>
      </c>
      <c r="AY64" s="406">
        <f>IFERROR(IF((ABS((AW64/AX64)-1))&lt;100%,(AW64/AX64)-1,"N/A"),"")</f>
        <v>-0.32800220598373087</v>
      </c>
      <c r="AZ64" s="399">
        <f t="shared" si="446"/>
        <v>5528</v>
      </c>
      <c r="BA64" s="431">
        <f t="shared" si="419"/>
        <v>4765</v>
      </c>
      <c r="BB64" s="406">
        <f>IFERROR(IF((ABS((AZ64/BA64)-1))&lt;100%,(AZ64/BA64)-1,"N/A"),"")</f>
        <v>0.16012591815320043</v>
      </c>
      <c r="BC64" s="403">
        <f t="shared" si="447"/>
        <v>9016</v>
      </c>
      <c r="BD64" s="431">
        <f t="shared" si="421"/>
        <v>457</v>
      </c>
      <c r="BE64" s="406" t="str">
        <f>IFERROR(IF((ABS((BC64/BD64)-1))&lt;100%,(BC64/BD64)-1,"N/A"),"")</f>
        <v>N/A</v>
      </c>
      <c r="BF64" s="431">
        <f t="shared" si="448"/>
        <v>14051</v>
      </c>
      <c r="BG64" s="431">
        <f t="shared" si="423"/>
        <v>35144</v>
      </c>
      <c r="BH64" s="406">
        <f>IFERROR(IF((ABS((BF64/BG64)-1))&lt;100%,(BF64/BG64)-1,"N/A"),"")</f>
        <v>-0.60018779877077166</v>
      </c>
      <c r="BI64" s="399">
        <f t="shared" si="449"/>
        <v>10402</v>
      </c>
      <c r="BJ64" s="431">
        <f t="shared" si="425"/>
        <v>12018</v>
      </c>
      <c r="BK64" s="406">
        <f>IFERROR(IF((ABS((BI64/BJ64)-1))&lt;100%,(BI64/BJ64)-1,"N/A"),"")</f>
        <v>-0.13446496921284734</v>
      </c>
      <c r="BL64" s="403">
        <f t="shared" si="450"/>
        <v>19418</v>
      </c>
      <c r="BM64" s="431">
        <f t="shared" si="427"/>
        <v>12475</v>
      </c>
      <c r="BN64" s="406">
        <f>IFERROR(IF((ABS((BL64/BM64)-1))&lt;100%,(BL64/BM64)-1,"N/A"),"")</f>
        <v>0.55655310621242493</v>
      </c>
      <c r="BO64" s="431">
        <f t="shared" si="451"/>
        <v>33469</v>
      </c>
      <c r="BP64" s="431">
        <f t="shared" si="429"/>
        <v>47619</v>
      </c>
      <c r="BQ64" s="406">
        <f>IFERROR(IF((ABS((BO64/BP64)-1))&lt;100%,(BO64/BP64)-1,"N/A"),"")</f>
        <v>-0.29715029715029717</v>
      </c>
      <c r="BR64" s="402"/>
      <c r="BS64" s="403">
        <f t="shared" si="452"/>
        <v>-8366</v>
      </c>
      <c r="BT64" s="399">
        <v>4874</v>
      </c>
      <c r="BU64" s="406" t="str">
        <f>IFERROR(IF((ABS((BS64/BT64)-1))&lt;100%,(BS64/BT64)-1,"N/A"),"")</f>
        <v>N/A</v>
      </c>
      <c r="BV64" s="403">
        <f t="shared" si="453"/>
        <v>5178</v>
      </c>
      <c r="BW64" s="399">
        <v>5528</v>
      </c>
      <c r="BX64" s="406">
        <f>IFERROR(IF((ABS((BV64/BW64)-1))&lt;100%,(BV64/BW64)-1,"N/A"),"")</f>
        <v>-6.3314037626628128E-2</v>
      </c>
      <c r="BY64" s="403">
        <f t="shared" si="454"/>
        <v>7168</v>
      </c>
      <c r="BZ64" s="399">
        <v>9016</v>
      </c>
      <c r="CA64" s="406">
        <f>IFERROR(IF((ABS((BY64/BZ64)-1))&lt;100%,(BY64/BZ64)-1,"N/A"),"")</f>
        <v>-0.20496894409937894</v>
      </c>
      <c r="CB64" s="403">
        <f t="shared" si="455"/>
        <v>15262</v>
      </c>
      <c r="CC64" s="399">
        <v>14051</v>
      </c>
      <c r="CD64" s="406">
        <f>IFERROR(IF((ABS((CB64/CC64)-1))&lt;100%,(CB64/CC64)-1,"N/A"),"")</f>
        <v>8.6186036581026304E-2</v>
      </c>
      <c r="CE64" s="403">
        <f t="shared" si="456"/>
        <v>-3188</v>
      </c>
      <c r="CF64" s="399">
        <v>10402</v>
      </c>
      <c r="CG64" s="406" t="str">
        <f>IFERROR(IF((ABS((CE64/CF64)-1))&lt;100%,(CE64/CF64)-1,"N/A"),"")</f>
        <v>N/A</v>
      </c>
      <c r="CH64" s="403">
        <f t="shared" si="457"/>
        <v>3980</v>
      </c>
      <c r="CI64" s="399">
        <v>19418</v>
      </c>
      <c r="CJ64" s="406">
        <f>IFERROR(IF((ABS((CH64/CI64)-1))&lt;100%,(CH64/CI64)-1,"N/A"),"")</f>
        <v>-0.79503553404058092</v>
      </c>
      <c r="CK64" s="403">
        <f t="shared" si="458"/>
        <v>19242</v>
      </c>
      <c r="CL64" s="399">
        <v>33469</v>
      </c>
      <c r="CM64" s="406">
        <f>IFERROR(IF((ABS((CK64/CL64)-1))&lt;100%,(CK64/CL64)-1,"N/A"),"")</f>
        <v>-0.42507992470644473</v>
      </c>
      <c r="CN64" s="402"/>
      <c r="CO64" s="403">
        <v>279</v>
      </c>
      <c r="CP64" s="399">
        <v>-8366</v>
      </c>
      <c r="CQ64" s="406" t="str">
        <f>IFERROR(IF((ABS((CO64/CP64)-1))&lt;100%,(CO64/CP64)-1,"N/A"),"")</f>
        <v>N/A</v>
      </c>
      <c r="CR64" s="403">
        <v>-15094</v>
      </c>
      <c r="CS64" s="399">
        <v>5178</v>
      </c>
      <c r="CT64" s="406">
        <f>IFERROR(IF((ABS((CR64/CS64)-1))&lt;1000%,(CR64/CS64)-1,"N/A"),"")</f>
        <v>-3.9150251062186174</v>
      </c>
      <c r="CU64" s="403">
        <v>-719</v>
      </c>
      <c r="CV64" s="399">
        <v>7168</v>
      </c>
      <c r="CW64" s="406">
        <f>IF(AND(CU64&lt;0,CV64&lt;0),((CU64-CV64)/CV64),((CU64-CV64)/ABS(CV64)))</f>
        <v>-1.1003069196428572</v>
      </c>
      <c r="CX64" s="403">
        <v>13521</v>
      </c>
      <c r="CY64" s="399">
        <v>15262</v>
      </c>
      <c r="CZ64" s="406">
        <f>IF(AND(CX64&lt;0,CY64&lt;0),((CX64-CY64)/CY64),((CX64-CY64)/ABS(CY64)))</f>
        <v>-0.11407417114401783</v>
      </c>
      <c r="DA64" s="403">
        <v>-14815</v>
      </c>
      <c r="DB64" s="399">
        <v>-3188</v>
      </c>
      <c r="DC64" s="406">
        <f>IFERROR(IF((ABS((DA64/DB64)-1))&lt;1000%,(DA64/DB64)-1,"N/A"),"")</f>
        <v>3.6471141781681302</v>
      </c>
      <c r="DD64" s="403">
        <v>-15534</v>
      </c>
      <c r="DE64" s="399">
        <v>3980</v>
      </c>
      <c r="DF64" s="406">
        <f>IF(AND(DD64&lt;0,DE64&lt;0),((DD64-DE64)/DE64),((DD64-DE64)/ABS(DE64)))</f>
        <v>-4.9030150753768842</v>
      </c>
      <c r="DG64" s="403">
        <v>-2013</v>
      </c>
      <c r="DH64" s="399">
        <v>19242</v>
      </c>
      <c r="DI64" s="406">
        <f>IF(AND(DG64&lt;0,DH64&lt;0),((DG64-DH64)/DH64),((DG64-DH64)/ABS(DH64)))</f>
        <v>-1.1046149048955409</v>
      </c>
      <c r="DJ64" s="104"/>
      <c r="DK64" s="403">
        <v>-4618</v>
      </c>
      <c r="DL64" s="399">
        <v>279</v>
      </c>
      <c r="DM64" s="406">
        <f t="shared" si="473"/>
        <v>-17.551971326164875</v>
      </c>
      <c r="DN64" s="403">
        <v>-6556</v>
      </c>
      <c r="DO64" s="399">
        <v>-15094</v>
      </c>
      <c r="DP64" s="406">
        <f t="shared" si="474"/>
        <v>0.56565522724261297</v>
      </c>
      <c r="DQ64" s="403">
        <v>1736</v>
      </c>
      <c r="DR64" s="399">
        <v>-719</v>
      </c>
      <c r="DS64" s="406">
        <f t="shared" si="475"/>
        <v>3.4144645340751043</v>
      </c>
      <c r="DT64" s="403">
        <v>25881</v>
      </c>
      <c r="DU64" s="399">
        <v>13521</v>
      </c>
      <c r="DV64" s="406">
        <f t="shared" si="476"/>
        <v>0.91413357000221873</v>
      </c>
      <c r="DW64" s="403">
        <v>-11174</v>
      </c>
      <c r="DX64" s="399">
        <v>-14815</v>
      </c>
      <c r="DY64" s="406">
        <f t="shared" si="477"/>
        <v>0.2457644279446507</v>
      </c>
      <c r="DZ64" s="403">
        <v>-9438</v>
      </c>
      <c r="EA64" s="399">
        <v>-15534</v>
      </c>
      <c r="EB64" s="406">
        <f t="shared" si="478"/>
        <v>0.39242950946311317</v>
      </c>
      <c r="EC64" s="403">
        <v>16443</v>
      </c>
      <c r="ED64" s="399">
        <v>-2013</v>
      </c>
      <c r="EE64" s="406">
        <f t="shared" si="479"/>
        <v>9.1684053651266773</v>
      </c>
      <c r="EG64" s="403">
        <v>801</v>
      </c>
      <c r="EH64" s="399">
        <v>-4618</v>
      </c>
      <c r="EI64" s="406">
        <f t="shared" ref="EI64" si="501">(EG64-EH64)/ABS(EH64)</f>
        <v>1.1734517106972715</v>
      </c>
      <c r="EJ64" s="403">
        <v>5068</v>
      </c>
      <c r="EK64" s="399">
        <v>-6556</v>
      </c>
      <c r="EL64" s="406">
        <f t="shared" ref="EL64" si="502">(EJ64-EK64)/ABS(EK64)</f>
        <v>1.7730323367907261</v>
      </c>
      <c r="EM64" s="403">
        <v>-5869</v>
      </c>
      <c r="EN64" s="399">
        <v>1736</v>
      </c>
      <c r="EO64" s="406">
        <f t="shared" ref="EO64" si="503">(EM64-EN64)/ABS(EN64)</f>
        <v>-4.3807603686635943</v>
      </c>
      <c r="EP64" s="403">
        <v>0</v>
      </c>
      <c r="EQ64" s="399">
        <v>25881</v>
      </c>
      <c r="ER64" s="406">
        <f t="shared" ref="ER64" si="504">(EP64-EQ64)/ABS(EQ64)</f>
        <v>-1</v>
      </c>
      <c r="ES64" s="403">
        <v>5869</v>
      </c>
      <c r="ET64" s="399">
        <v>-11174</v>
      </c>
      <c r="EU64" s="406">
        <f t="shared" ref="EU64" si="505">(ES64-ET64)/ABS(ET64)</f>
        <v>1.5252371576874888</v>
      </c>
      <c r="EV64" s="403">
        <v>0</v>
      </c>
      <c r="EW64" s="399">
        <v>-9438</v>
      </c>
      <c r="EX64" s="406">
        <f t="shared" ref="EX64" si="506">(EV64-EW64)/ABS(EW64)</f>
        <v>1</v>
      </c>
      <c r="EY64" s="403">
        <v>0</v>
      </c>
      <c r="EZ64" s="399">
        <v>16443</v>
      </c>
      <c r="FA64" s="406">
        <f t="shared" ref="FA64" si="507">(EY64-EZ64)/ABS(EZ64)</f>
        <v>-1</v>
      </c>
    </row>
    <row r="65" spans="1:160" s="66" customFormat="1">
      <c r="A65" s="267" t="s">
        <v>14</v>
      </c>
      <c r="B65" s="267"/>
      <c r="C65" s="276" t="s">
        <v>14</v>
      </c>
      <c r="D65" s="60" t="s">
        <v>253</v>
      </c>
      <c r="E65" s="246">
        <f>IFERROR(E64/E$55,"")</f>
        <v>3.1211424042603537E-2</v>
      </c>
      <c r="F65" s="61"/>
      <c r="G65" s="62" t="str">
        <f>IF((ABS((E65-F65)*10000))&lt;100,(E65-F65)*10000,"N/A")</f>
        <v>N/A</v>
      </c>
      <c r="H65" s="246">
        <f>IFERROR(H64/H$55,"")</f>
        <v>1.331366269655644E-2</v>
      </c>
      <c r="I65" s="61"/>
      <c r="J65" s="62" t="str">
        <f>IF((ABS((H65-I65)*10000))&lt;100,(H65-I65)*10000,"N/A")</f>
        <v>N/A</v>
      </c>
      <c r="K65" s="246">
        <f>IFERROR(K64/K$55,"")</f>
        <v>2.7284353691304053E-2</v>
      </c>
      <c r="L65" s="246">
        <f>IFERROR(L64/L$55,"")</f>
        <v>5.1339204417152888E-2</v>
      </c>
      <c r="M65" s="62" t="str">
        <f>IF((ABS((K65-L65)*10000))&lt;100,(K65-L65)*10000,"N/A")</f>
        <v>N/A</v>
      </c>
      <c r="N65" s="246">
        <f>IFERROR(N64/N$55,"")</f>
        <v>7.954631419411555E-2</v>
      </c>
      <c r="O65" s="246">
        <f>IFERROR(O64/O$55,"")</f>
        <v>7.3848557999744213E-2</v>
      </c>
      <c r="P65" s="62">
        <f>IF((ABS((N65-O65)*10000))&lt;100,(N65-O65)*10000,"N/A")</f>
        <v>56.977561943713368</v>
      </c>
      <c r="Q65" s="246">
        <f>IFERROR(Q64/Q$55,"")</f>
        <v>2.2488494887184862E-2</v>
      </c>
      <c r="R65" s="61"/>
      <c r="S65" s="62" t="str">
        <f>IF((ABS((Q65-R65)*10000))&lt;100,(Q65-R65)*10000,"N/A")</f>
        <v>N/A</v>
      </c>
      <c r="T65" s="246">
        <f>IFERROR(T64/T$55,"")</f>
        <v>2.4033742133785816E-2</v>
      </c>
      <c r="U65" s="246">
        <f>IFERROR(U64/U$55,"")</f>
        <v>5.1339204417152888E-2</v>
      </c>
      <c r="V65" s="62" t="str">
        <f>IF((ABS((T65-U65)*10000))&lt;100,(T65-U65)*10000,"N/A")</f>
        <v>N/A</v>
      </c>
      <c r="W65" s="246">
        <f>IFERROR(W64/W$55,"")</f>
        <v>3.9311847040106596E-2</v>
      </c>
      <c r="X65" s="246">
        <f>IFERROR(X64/X$55,"")</f>
        <v>6.9004342173972361E-2</v>
      </c>
      <c r="Y65" s="62" t="str">
        <f>IF((ABS((W65-X65)*10000))&lt;100,(W65-X65)*10000,"N/A")</f>
        <v>N/A</v>
      </c>
      <c r="Z65" s="63"/>
      <c r="AA65" s="246">
        <f>IFERROR(AA64/AA$55,"")</f>
        <v>2.1416633693771371E-2</v>
      </c>
      <c r="AB65" s="246">
        <f t="shared" si="339"/>
        <v>3.1211424042603537E-2</v>
      </c>
      <c r="AC65" s="247">
        <f>IF((ABS((AA65-AB65)*10000))&lt;100,(AA65-AB65)*10000,"N/A")</f>
        <v>-97.947903488321657</v>
      </c>
      <c r="AD65" s="246">
        <f>IFERROR(AD64/AD$55,"")</f>
        <v>1.4016849635826657E-2</v>
      </c>
      <c r="AE65" s="246">
        <f t="shared" si="405"/>
        <v>1.331366269655644E-2</v>
      </c>
      <c r="AF65" s="247">
        <f>IF((ABS((AD65-AE65)*10000))&lt;100,(AD65-AE65)*10000,"N/A")</f>
        <v>7.0318693927021689</v>
      </c>
      <c r="AG65" s="246">
        <f>IFERROR(AG64/AG$55,"")</f>
        <v>1.2589982561358947E-3</v>
      </c>
      <c r="AH65" s="246">
        <f t="shared" si="407"/>
        <v>2.7284353691304053E-2</v>
      </c>
      <c r="AI65" s="247" t="str">
        <f>IF((ABS((AG65-AH65)*10000))&lt;100,(AG65-AH65)*10000,"N/A")</f>
        <v>N/A</v>
      </c>
      <c r="AJ65" s="246">
        <f>IFERROR(AJ64/AJ$55,"")</f>
        <v>8.2648204240588496E-2</v>
      </c>
      <c r="AK65" s="246">
        <f t="shared" si="409"/>
        <v>7.954631419411555E-2</v>
      </c>
      <c r="AL65" s="247">
        <f>IF((ABS((AJ65-AK65)*10000))&lt;100,(AJ65-AK65)*10000,"N/A")</f>
        <v>31.018900464729466</v>
      </c>
      <c r="AM65" s="246">
        <f>IFERROR(AM64/AM$55,"")</f>
        <v>1.7709730183757978E-2</v>
      </c>
      <c r="AN65" s="246">
        <f t="shared" si="411"/>
        <v>2.2488494887184862E-2</v>
      </c>
      <c r="AO65" s="247">
        <f>IF((ABS((AM65-AN65)*10000))&lt;100,(AM65-AN65)*10000,"N/A")</f>
        <v>-47.787647034268844</v>
      </c>
      <c r="AP65" s="246">
        <f>IFERROR(AP64/AP$55,"")</f>
        <v>1.1976801008451445E-2</v>
      </c>
      <c r="AQ65" s="246">
        <f t="shared" si="413"/>
        <v>2.4033742133785816E-2</v>
      </c>
      <c r="AR65" s="247" t="str">
        <f>IF((ABS((AP65-AQ65)*10000))&lt;100,(AP65-AQ65)*10000,"N/A")</f>
        <v>N/A</v>
      </c>
      <c r="AS65" s="246">
        <f>IFERROR(AS64/AS$55,"")</f>
        <v>3.2464083892990353E-2</v>
      </c>
      <c r="AT65" s="246">
        <f t="shared" si="415"/>
        <v>3.9311847040106596E-2</v>
      </c>
      <c r="AU65" s="247">
        <f>IF((ABS((AS65-AT65)*10000))&lt;100,(AS65-AT65)*10000,"N/A")</f>
        <v>-68.477631471162425</v>
      </c>
      <c r="AV65" s="63"/>
      <c r="AW65" s="61">
        <f t="shared" si="445"/>
        <v>1.4600770479722483E-2</v>
      </c>
      <c r="AX65" s="246">
        <f t="shared" si="417"/>
        <v>2.1416633693771371E-2</v>
      </c>
      <c r="AY65" s="247">
        <f>IF((ABS((AW65-AX65)*10000))&lt;100,(AW65-AX65)*10000,"N/A")</f>
        <v>-68.158632140488876</v>
      </c>
      <c r="AZ65" s="61">
        <f t="shared" si="446"/>
        <v>1.8441850456876161E-2</v>
      </c>
      <c r="BA65" s="246">
        <f t="shared" si="419"/>
        <v>1.4016849635826657E-2</v>
      </c>
      <c r="BB65" s="247">
        <f>IF((ABS((AZ65-BA65)*10000))&lt;100,(AZ65-BA65)*10000,"N/A")</f>
        <v>44.250008210495047</v>
      </c>
      <c r="BC65" s="65">
        <f t="shared" si="447"/>
        <v>3.6235611857758344E-2</v>
      </c>
      <c r="BD65" s="246">
        <f t="shared" si="421"/>
        <v>1.2589982561358947E-3</v>
      </c>
      <c r="BE65" s="247" t="str">
        <f>IF((ABS((BC65-BD65)*10000))&lt;100,(BC65-BD65)*10000,"N/A")</f>
        <v>N/A</v>
      </c>
      <c r="BF65" s="65">
        <f t="shared" si="448"/>
        <v>6.4428711609181705E-2</v>
      </c>
      <c r="BG65" s="246">
        <f t="shared" si="423"/>
        <v>8.2648204240588496E-2</v>
      </c>
      <c r="BH65" s="247" t="str">
        <f>IF((ABS((BF65-BG65)*10000))&lt;100,(BF65-BG65)*10000,"N/A")</f>
        <v>N/A</v>
      </c>
      <c r="BI65" s="61">
        <f t="shared" si="449"/>
        <v>1.64180494372375E-2</v>
      </c>
      <c r="BJ65" s="246">
        <f t="shared" si="425"/>
        <v>1.7709730183757978E-2</v>
      </c>
      <c r="BK65" s="247">
        <f>IF((ABS((BI65-BJ65)*10000))&lt;100,(BI65-BJ65)*10000,"N/A")</f>
        <v>-12.916807465204773</v>
      </c>
      <c r="BL65" s="65">
        <f t="shared" si="450"/>
        <v>2.2006217226681717E-2</v>
      </c>
      <c r="BM65" s="246">
        <f t="shared" si="427"/>
        <v>1.1976801008451445E-2</v>
      </c>
      <c r="BN65" s="247" t="str">
        <f>IF((ABS((BL65-BM65)*10000))&lt;100,(BL65-BM65)*10000,"N/A")</f>
        <v>N/A</v>
      </c>
      <c r="BO65" s="65">
        <f t="shared" si="451"/>
        <v>3.0413285923416567E-2</v>
      </c>
      <c r="BP65" s="246">
        <f t="shared" si="429"/>
        <v>3.2464083892990353E-2</v>
      </c>
      <c r="BQ65" s="247">
        <f>IF((ABS((BO65-BP65)*10000))&lt;100,(BO65-BP65)*10000,"N/A")</f>
        <v>-20.507979695737859</v>
      </c>
      <c r="BR65" s="64"/>
      <c r="BS65" s="65">
        <f t="shared" si="452"/>
        <v>-3.6393217271770244E-2</v>
      </c>
      <c r="BT65" s="61">
        <f>IFERROR(BT64/BT$55,"")</f>
        <v>1.4600770479722483E-2</v>
      </c>
      <c r="BU65" s="247" t="str">
        <f>IF((ABS((BS65-BT65)*10000))&lt;100,(BS65-BT65)*10000,"N/A")</f>
        <v>N/A</v>
      </c>
      <c r="BV65" s="65">
        <f t="shared" si="453"/>
        <v>1.8163322576118985E-2</v>
      </c>
      <c r="BW65" s="61">
        <f>IFERROR(BW64/BW$55,"")</f>
        <v>1.8441850456876161E-2</v>
      </c>
      <c r="BX65" s="247">
        <f>IF((ABS((BV65-BW65)*10000))&lt;100,(BV65-BW65)*10000,"N/A")</f>
        <v>-2.7852788075717614</v>
      </c>
      <c r="BY65" s="65">
        <f t="shared" si="454"/>
        <v>4.3280319772005457E-2</v>
      </c>
      <c r="BZ65" s="61">
        <f>IFERROR(BZ64/BZ$55,"")</f>
        <v>3.6235611857758344E-2</v>
      </c>
      <c r="CA65" s="247">
        <f>IF((ABS((BY65-BZ65)*10000))&lt;100,(BY65-BZ65)*10000,"N/A")</f>
        <v>70.447079142471125</v>
      </c>
      <c r="CB65" s="65">
        <f t="shared" si="455"/>
        <v>5.2584430708590882E-2</v>
      </c>
      <c r="CC65" s="61">
        <f>IFERROR(CC64/CC$55,"")</f>
        <v>6.4428711609181705E-2</v>
      </c>
      <c r="CD65" s="247" t="str">
        <f>IF((ABS((CB65-CC65)*10000))&lt;100,(CB65-CC65)*10000,"N/A")</f>
        <v>N/A</v>
      </c>
      <c r="CE65" s="65">
        <f t="shared" si="456"/>
        <v>-6.1907961425980368E-3</v>
      </c>
      <c r="CF65" s="61">
        <f>IFERROR(CF64/CF$55,"")</f>
        <v>1.64180494372375E-2</v>
      </c>
      <c r="CG65" s="247" t="str">
        <f>IF((ABS((CE65-CF65)*10000))&lt;100,(CE65-CF65)*10000,"N/A")</f>
        <v>N/A</v>
      </c>
      <c r="CH65" s="65">
        <f t="shared" si="457"/>
        <v>5.8479875869851417E-3</v>
      </c>
      <c r="CI65" s="61">
        <f>IFERROR(CI64/CI$55,"")</f>
        <v>2.2006217226681717E-2</v>
      </c>
      <c r="CJ65" s="247" t="str">
        <f>IF((ABS((CH65-CI65)*10000))&lt;100,(CH65-CI65)*10000,"N/A")</f>
        <v>N/A</v>
      </c>
      <c r="CK65" s="65">
        <f t="shared" si="458"/>
        <v>1.9820480545191973E-2</v>
      </c>
      <c r="CL65" s="61">
        <f>IFERROR(CL64/CL$55,"")</f>
        <v>3.0413285923416567E-2</v>
      </c>
      <c r="CM65" s="247" t="str">
        <f>IF((ABS((CK65-CL65)*10000))&lt;100,(CK65-CL65)*10000,"N/A")</f>
        <v>N/A</v>
      </c>
      <c r="CN65" s="64"/>
      <c r="CO65" s="65">
        <f>IFERROR(CO64/CO$55,"")</f>
        <v>9.5701986073474426E-4</v>
      </c>
      <c r="CP65" s="61">
        <f>IFERROR(CP64/CP$55,"")</f>
        <v>-3.6393217271770244E-2</v>
      </c>
      <c r="CQ65" s="247">
        <f>IF((ABS((CO65-CP65)*10000))&lt;1000,(CO65-CP65)*10000,"N/A")</f>
        <v>373.50237132504986</v>
      </c>
      <c r="CR65" s="65">
        <f>IFERROR(CR64/CR$55,"")</f>
        <v>-8.089480566810299E-2</v>
      </c>
      <c r="CS65" s="61">
        <f>IFERROR(CS64/CS$55,"")</f>
        <v>1.8163322576118985E-2</v>
      </c>
      <c r="CT65" s="247">
        <f>IF((ABS((CR65-CS65)*10000))&lt;1000,(CR65-CS65)*10000,"N/A")</f>
        <v>-990.58128244221973</v>
      </c>
      <c r="CU65" s="65">
        <f>IFERROR(CU64/CU$55,"")</f>
        <v>-3.0507338308985452E-3</v>
      </c>
      <c r="CV65" s="61">
        <f>IFERROR(CV64/CV$55,"")</f>
        <v>4.3280319772005457E-2</v>
      </c>
      <c r="CW65" s="247">
        <f>(CU65-CV65)*10000</f>
        <v>-463.31053602904001</v>
      </c>
      <c r="CX65" s="65">
        <f>IFERROR(CX64/CX$55,"")</f>
        <v>8.428815440048873E-2</v>
      </c>
      <c r="CY65" s="61">
        <f>IFERROR(CY64/CY$55,"")</f>
        <v>5.2584430708590882E-2</v>
      </c>
      <c r="CZ65" s="247">
        <f>(CX65-CY65)*10000</f>
        <v>317.03723691897846</v>
      </c>
      <c r="DA65" s="65">
        <f>IFERROR(DA64/DA$55,"")</f>
        <v>-3.0986074567366215E-2</v>
      </c>
      <c r="DB65" s="61">
        <f>IFERROR(DB64/DB$55,"")</f>
        <v>-6.1907961425980368E-3</v>
      </c>
      <c r="DC65" s="247">
        <f>IF((ABS((DA65-DB65)*10000))&lt;1000,(DA65-DB65)*10000,"N/A")</f>
        <v>-247.95278424768179</v>
      </c>
      <c r="DD65" s="65">
        <f>IFERROR(DD64/DD$55,"")</f>
        <v>-2.1762428919065453E-2</v>
      </c>
      <c r="DE65" s="61">
        <f>IFERROR(DE64/DE$55,"")</f>
        <v>5.8479875869851417E-3</v>
      </c>
      <c r="DF65" s="247">
        <f>(DD65-DE65)*10000</f>
        <v>-276.10416506050598</v>
      </c>
      <c r="DG65" s="65">
        <f>IFERROR(DG64/DG$55,"")</f>
        <v>-2.3026424910176351E-3</v>
      </c>
      <c r="DH65" s="61">
        <f>IFERROR(DH64/DH$55,"")</f>
        <v>1.9820480545191973E-2</v>
      </c>
      <c r="DI65" s="247">
        <f>(DG65-DH65)*10000</f>
        <v>-221.23123036209606</v>
      </c>
      <c r="DJ65" s="104"/>
      <c r="DK65" s="65">
        <f>IFERROR(DK64/DK$55,"")</f>
        <v>-2.075757507652614E-2</v>
      </c>
      <c r="DL65" s="61">
        <f>IFERROR(DL64/DL$55,"")</f>
        <v>9.5701986073474426E-4</v>
      </c>
      <c r="DM65" s="247">
        <f>(DK65-DL65)*10000</f>
        <v>-217.14594937260884</v>
      </c>
      <c r="DN65" s="65">
        <f>IFERROR(DN64/DN$55,"")</f>
        <v>-2.5848779122261255E-2</v>
      </c>
      <c r="DO65" s="61">
        <f>IFERROR(DO64/DO$55,"")</f>
        <v>-8.089480566810299E-2</v>
      </c>
      <c r="DP65" s="247">
        <f>(DN65-DO65)*10000</f>
        <v>550.46026545841733</v>
      </c>
      <c r="DQ65" s="65">
        <f>IFERROR(DQ64/DQ$55,"")</f>
        <v>5.7587367932195521E-3</v>
      </c>
      <c r="DR65" s="61">
        <f>IFERROR(DR64/DR$55,"")</f>
        <v>-3.0507338308985452E-3</v>
      </c>
      <c r="DS65" s="247">
        <f>(DQ65-DR65)*10000</f>
        <v>88.094706241180972</v>
      </c>
      <c r="DT65" s="65">
        <f>IFERROR(DT64/DT$55,"")</f>
        <v>5.8698787966759806E-2</v>
      </c>
      <c r="DU65" s="61">
        <f>IFERROR(DU64/DU$55,"")</f>
        <v>8.428815440048873E-2</v>
      </c>
      <c r="DV65" s="247">
        <f>(DT65-DU65)*10000</f>
        <v>-255.89366433728924</v>
      </c>
      <c r="DW65" s="65">
        <f>IFERROR(DW64/DW$55,"")</f>
        <v>-2.346976068153463E-2</v>
      </c>
      <c r="DX65" s="61">
        <f>IFERROR(DX64/DX$55,"")</f>
        <v>-3.0986074567366215E-2</v>
      </c>
      <c r="DY65" s="247">
        <f>(DW65-DX65)*10000</f>
        <v>75.163138858315847</v>
      </c>
      <c r="DZ65" s="65">
        <f>IFERROR(DZ64/DZ$55,"")</f>
        <v>-1.2138016891366163E-2</v>
      </c>
      <c r="EA65" s="61">
        <f>IFERROR(EA64/EA$55,"")</f>
        <v>-2.1762428919065453E-2</v>
      </c>
      <c r="EB65" s="247">
        <f>(DZ65-EA65)*10000</f>
        <v>96.244120276992902</v>
      </c>
      <c r="EC65" s="65">
        <f>IFERROR(EC64/EC$55,"")</f>
        <v>1.3494803725002441E-2</v>
      </c>
      <c r="ED65" s="61">
        <f>IFERROR(ED64/ED$55,"")</f>
        <v>-2.3026424910176351E-3</v>
      </c>
      <c r="EE65" s="247">
        <f>(EC65-ED65)*10000</f>
        <v>157.97446216020077</v>
      </c>
      <c r="EG65" s="65">
        <f>IFERROR(EG64/EG$55,"")</f>
        <v>2.609069529585741E-3</v>
      </c>
      <c r="EH65" s="61">
        <f>IFERROR(EH64/EH$55,"")</f>
        <v>-2.075757507652614E-2</v>
      </c>
      <c r="EI65" s="247">
        <f>(EG65-EH65)*10000</f>
        <v>233.66644606111882</v>
      </c>
      <c r="EJ65" s="65">
        <f>IFERROR(EJ64/EJ$55,"")</f>
        <v>1.3055765222924358E-2</v>
      </c>
      <c r="EK65" s="61">
        <f>IFERROR(EK64/EK$55,"")</f>
        <v>-2.5848779122261255E-2</v>
      </c>
      <c r="EL65" s="247">
        <f>(EJ65-EK65)*10000</f>
        <v>389.04544345185616</v>
      </c>
      <c r="EM65" s="65">
        <f>IFERROR(EM64/EM$55,"")</f>
        <v>8.4423327824024331E-3</v>
      </c>
      <c r="EN65" s="61">
        <f>IFERROR(EN64/EN$55,"")</f>
        <v>5.7587367932195521E-3</v>
      </c>
      <c r="EO65" s="247">
        <f>(EM65-EN65)*10000</f>
        <v>26.835959891828811</v>
      </c>
      <c r="EP65" s="65" t="str">
        <f>IFERROR(EP64/EP$55,"")</f>
        <v/>
      </c>
      <c r="EQ65" s="61">
        <f>IFERROR(EQ64/EQ$55,"")</f>
        <v>5.8698787966759806E-2</v>
      </c>
      <c r="ER65" s="247" t="e">
        <f>(EP65-EQ65)*10000</f>
        <v>#VALUE!</v>
      </c>
      <c r="ES65" s="65">
        <f>IFERROR(ES64/ES$55,"")</f>
        <v>8.4423327824024331E-3</v>
      </c>
      <c r="ET65" s="61">
        <f>IFERROR(ET64/ET$55,"")</f>
        <v>-2.346976068153463E-2</v>
      </c>
      <c r="EU65" s="247">
        <f>(ES65-ET65)*10000</f>
        <v>319.12093463937066</v>
      </c>
      <c r="EV65" s="65" t="str">
        <f>IFERROR(EV64/EV$55,"")</f>
        <v/>
      </c>
      <c r="EW65" s="61">
        <f>IFERROR(EW64/EW$55,"")</f>
        <v>-1.2138016891366163E-2</v>
      </c>
      <c r="EX65" s="247" t="e">
        <f>(EV65-EW65)*10000</f>
        <v>#VALUE!</v>
      </c>
      <c r="EY65" s="65" t="str">
        <f>IFERROR(EY64/EY$55,"")</f>
        <v/>
      </c>
      <c r="EZ65" s="61">
        <f>IFERROR(EZ64/EZ$55,"")</f>
        <v>1.3494803725002441E-2</v>
      </c>
      <c r="FA65" s="247" t="e">
        <f>(EY65-EZ65)*10000</f>
        <v>#VALUE!</v>
      </c>
    </row>
    <row r="66" spans="1:160" hidden="1" outlineLevel="1">
      <c r="A66" s="265" t="s">
        <v>15</v>
      </c>
      <c r="B66" s="265"/>
      <c r="C66" s="275" t="s">
        <v>15</v>
      </c>
      <c r="D66" s="44" t="s">
        <v>132</v>
      </c>
      <c r="E66" s="45"/>
      <c r="F66" s="45"/>
      <c r="G66" s="46"/>
      <c r="H66" s="49"/>
      <c r="I66" s="45"/>
      <c r="J66" s="46"/>
      <c r="K66" s="45"/>
      <c r="L66" s="45"/>
      <c r="M66" s="46"/>
      <c r="N66" s="45"/>
      <c r="O66" s="45"/>
      <c r="P66" s="46"/>
      <c r="Q66" s="45"/>
      <c r="R66" s="45"/>
      <c r="S66" s="46"/>
      <c r="T66" s="45"/>
      <c r="U66" s="45"/>
      <c r="V66" s="46"/>
      <c r="W66" s="45"/>
      <c r="X66" s="45"/>
      <c r="Y66" s="46"/>
      <c r="Z66" s="47"/>
      <c r="AA66" s="45"/>
      <c r="AB66" s="45"/>
      <c r="AC66" s="236"/>
      <c r="AD66" s="45"/>
      <c r="AE66" s="45"/>
      <c r="AF66" s="236"/>
      <c r="AG66" s="45"/>
      <c r="AH66" s="45"/>
      <c r="AI66" s="236"/>
      <c r="AJ66" s="45"/>
      <c r="AK66" s="45"/>
      <c r="AL66" s="236"/>
      <c r="AM66" s="45"/>
      <c r="AN66" s="45"/>
      <c r="AO66" s="236"/>
      <c r="AP66" s="45"/>
      <c r="AQ66" s="45"/>
      <c r="AR66" s="236"/>
      <c r="AS66" s="45"/>
      <c r="AT66" s="45"/>
      <c r="AU66" s="236"/>
      <c r="AV66" s="47"/>
      <c r="AW66" s="45">
        <f t="shared" si="445"/>
        <v>-3660</v>
      </c>
      <c r="AX66" s="45"/>
      <c r="AY66" s="236"/>
      <c r="AZ66" s="45">
        <f t="shared" si="446"/>
        <v>145</v>
      </c>
      <c r="BA66" s="45"/>
      <c r="BB66" s="236"/>
      <c r="BC66" s="49">
        <f t="shared" si="447"/>
        <v>19151</v>
      </c>
      <c r="BD66" s="45"/>
      <c r="BE66" s="236"/>
      <c r="BF66" s="45">
        <f t="shared" si="448"/>
        <v>-2453</v>
      </c>
      <c r="BG66" s="45"/>
      <c r="BH66" s="236"/>
      <c r="BI66" s="45">
        <f t="shared" si="449"/>
        <v>-3515</v>
      </c>
      <c r="BJ66" s="45"/>
      <c r="BK66" s="236"/>
      <c r="BL66" s="49">
        <f t="shared" si="450"/>
        <v>15636</v>
      </c>
      <c r="BM66" s="45"/>
      <c r="BN66" s="236"/>
      <c r="BO66" s="45">
        <f t="shared" si="451"/>
        <v>13183</v>
      </c>
      <c r="BP66" s="45"/>
      <c r="BQ66" s="236"/>
      <c r="BR66" s="48"/>
      <c r="BS66" s="49">
        <f t="shared" si="452"/>
        <v>-2434</v>
      </c>
      <c r="BT66" s="45">
        <v>-3660</v>
      </c>
      <c r="BU66" s="46">
        <f>IFERROR(IF((ABS((BS66/BT66)-1))&lt;100%,(BS66/BT66)-1,"N/A"),"")</f>
        <v>-0.33497267759562843</v>
      </c>
      <c r="BV66" s="49">
        <f t="shared" si="453"/>
        <v>603</v>
      </c>
      <c r="BW66" s="45">
        <v>145</v>
      </c>
      <c r="BX66" s="46" t="str">
        <f>IFERROR(IF((ABS((BV66/BW66)-1))&lt;100%,(BV66/BW66)-1,"N/A"),"")</f>
        <v>N/A</v>
      </c>
      <c r="BY66" s="49">
        <f t="shared" si="454"/>
        <v>236</v>
      </c>
      <c r="BZ66" s="45">
        <v>19151</v>
      </c>
      <c r="CA66" s="46">
        <f>IFERROR(IF((ABS((BY66/BZ66)-1))&lt;100%,(BY66/BZ66)-1,"N/A"),"")</f>
        <v>-0.98767688371364415</v>
      </c>
      <c r="CB66" s="49">
        <f t="shared" si="455"/>
        <v>919</v>
      </c>
      <c r="CC66" s="45">
        <v>-2453</v>
      </c>
      <c r="CD66" s="46" t="str">
        <f>IFERROR(IF((ABS((CB66/CC66)-1))&lt;100%,(CB66/CC66)-1,"N/A"),"")</f>
        <v>N/A</v>
      </c>
      <c r="CE66" s="49">
        <f t="shared" si="456"/>
        <v>-1831</v>
      </c>
      <c r="CF66" s="45">
        <v>-3515</v>
      </c>
      <c r="CG66" s="46">
        <f>IFERROR(IF((ABS((CE66/CF66)-1))&lt;100%,(CE66/CF66)-1,"N/A"),"")</f>
        <v>-0.47908961593172117</v>
      </c>
      <c r="CH66" s="49">
        <f t="shared" si="457"/>
        <v>-1595</v>
      </c>
      <c r="CI66" s="45">
        <v>15636</v>
      </c>
      <c r="CJ66" s="46" t="str">
        <f>IFERROR(IF((ABS((CH66/CI66)-1))&lt;100%,(CH66/CI66)-1,"N/A"),"")</f>
        <v>N/A</v>
      </c>
      <c r="CK66" s="49">
        <f t="shared" si="458"/>
        <v>-676</v>
      </c>
      <c r="CL66" s="45">
        <v>13183</v>
      </c>
      <c r="CM66" s="46" t="str">
        <f>IFERROR(IF((ABS((CK66/CL66)-1))&lt;100%,(CK66/CL66)-1,"N/A"),"")</f>
        <v>N/A</v>
      </c>
      <c r="CN66" s="48"/>
      <c r="CO66" s="49">
        <v>-6877</v>
      </c>
      <c r="CP66" s="45">
        <v>-2434</v>
      </c>
      <c r="CQ66" s="46" t="str">
        <f>IFERROR(IF((ABS((CO66/CP66)-1))&lt;100%,(CO66/CP66)-1,"N/A"),"")</f>
        <v>N/A</v>
      </c>
      <c r="CR66" s="49">
        <v>-2151</v>
      </c>
      <c r="CS66" s="45">
        <v>603</v>
      </c>
      <c r="CT66" s="46">
        <f>IFERROR(IF((ABS((CR66/CS66)-1))&lt;1000%,(CR66/CS66)-1,"N/A"),"")</f>
        <v>-4.567164179104477</v>
      </c>
      <c r="CU66" s="49">
        <v>-1774</v>
      </c>
      <c r="CV66" s="45">
        <v>236</v>
      </c>
      <c r="CW66" s="46">
        <f>IF(AND(CU66&lt;0,CV66&lt;0),((CU66-CV66)/CV66),((CU66-CV66)/ABS(CV66)))</f>
        <v>-8.5169491525423737</v>
      </c>
      <c r="CX66" s="49">
        <v>1684</v>
      </c>
      <c r="CY66" s="45">
        <v>919</v>
      </c>
      <c r="CZ66" s="46">
        <f>IF(AND(CX66&lt;0,CY66&lt;0),((CX66-CY66)/CY66),((CX66-CY66)/ABS(CY66)))</f>
        <v>0.83242655059847659</v>
      </c>
      <c r="DA66" s="49">
        <v>-9028</v>
      </c>
      <c r="DB66" s="45">
        <v>-1831</v>
      </c>
      <c r="DC66" s="46">
        <f>IFERROR(IF((ABS((DA66/DB66)-1))&lt;1000%,(DA66/DB66)-1,"N/A"),"")</f>
        <v>3.930638995084653</v>
      </c>
      <c r="DD66" s="49">
        <v>-10802</v>
      </c>
      <c r="DE66" s="45">
        <v>-1595</v>
      </c>
      <c r="DF66" s="46">
        <f>IF(AND(DD66&lt;0,DE66&lt;0),((DD66-DE66)/DE66),((DD66-DE66)/ABS(DE66)))</f>
        <v>5.772413793103448</v>
      </c>
      <c r="DG66" s="49">
        <v>-9118</v>
      </c>
      <c r="DH66" s="45">
        <v>-676</v>
      </c>
      <c r="DI66" s="46">
        <f>IF(AND(DG66&lt;0,DH66&lt;0),((DG66-DH66)/DH66),((DG66-DH66)/ABS(DH66)))</f>
        <v>12.488165680473372</v>
      </c>
      <c r="DJ66" s="104"/>
      <c r="DK66" s="49">
        <v>-40</v>
      </c>
      <c r="DL66" s="45">
        <v>-6877</v>
      </c>
      <c r="DM66" s="236">
        <f t="shared" ref="DM66" si="508">IF(AND(DK66&lt;0,DL66&lt;0),((DK66-DL66)/DL66),((DK66-DL66)/ABS(DL66)))</f>
        <v>-0.99418351025156315</v>
      </c>
      <c r="DN66" s="49">
        <v>2</v>
      </c>
      <c r="DO66" s="45">
        <v>-2151</v>
      </c>
      <c r="DP66" s="236">
        <f t="shared" ref="DP66" si="509">IF(AND(DN66&lt;0,DO66&lt;0),((DN66-DO66)/DO66),((DN66-DO66)/ABS(DO66)))</f>
        <v>1.00092980009298</v>
      </c>
      <c r="DQ66" s="49">
        <v>1235</v>
      </c>
      <c r="DR66" s="45">
        <v>-1774</v>
      </c>
      <c r="DS66" s="236">
        <f t="shared" ref="DS66" si="510">IF(AND(DQ66&lt;0,DR66&lt;0),((DQ66-DR66)/DR66),((DQ66-DR66)/ABS(DR66)))</f>
        <v>1.6961668545659527</v>
      </c>
      <c r="DT66" s="49">
        <v>-1488</v>
      </c>
      <c r="DU66" s="45">
        <v>1684</v>
      </c>
      <c r="DV66" s="236">
        <f t="shared" ref="DV66" si="511">IF(AND(DT66&lt;0,DU66&lt;0),((DT66-DU66)/DU66),((DT66-DU66)/ABS(DU66)))</f>
        <v>-1.8836104513064134</v>
      </c>
      <c r="DW66" s="49">
        <v>-38</v>
      </c>
      <c r="DX66" s="45">
        <v>-9028</v>
      </c>
      <c r="DY66" s="236">
        <f t="shared" ref="DY66" si="512">IF(AND(DW66&lt;0,DX66&lt;0),((DW66-DX66)/DX66),((DW66-DX66)/ABS(DX66)))</f>
        <v>-0.99579087284005319</v>
      </c>
      <c r="DZ66" s="49">
        <v>1197</v>
      </c>
      <c r="EA66" s="45">
        <v>-10802</v>
      </c>
      <c r="EB66" s="236">
        <f t="shared" ref="EB66" si="513">IF(AND(DZ66&lt;0,EA66&lt;0),((DZ66-EA66)/EA66),((DZ66-EA66)/ABS(EA66)))</f>
        <v>1.1108128124421404</v>
      </c>
      <c r="EC66" s="49">
        <v>-291</v>
      </c>
      <c r="ED66" s="45">
        <v>-9118</v>
      </c>
      <c r="EE66" s="236">
        <f t="shared" ref="EE66" si="514">IF(AND(EC66&lt;0,ED66&lt;0),((EC66-ED66)/ED66),((EC66-ED66)/ABS(ED66)))</f>
        <v>-0.96808510638297873</v>
      </c>
      <c r="EG66" s="49">
        <v>-243</v>
      </c>
      <c r="EH66" s="45">
        <v>-40</v>
      </c>
      <c r="EI66" s="236">
        <f t="shared" ref="EI66" si="515">IF(AND(EG66&lt;0,EH66&lt;0),((EG66-EH66)/EH66),((EG66-EH66)/ABS(EH66)))</f>
        <v>5.0750000000000002</v>
      </c>
      <c r="EJ66" s="49">
        <v>15409</v>
      </c>
      <c r="EK66" s="45">
        <v>2</v>
      </c>
      <c r="EL66" s="236">
        <f t="shared" ref="EL66" si="516">IF(AND(EJ66&lt;0,EK66&lt;0),((EJ66-EK66)/EK66),((EJ66-EK66)/ABS(EK66)))</f>
        <v>7703.5</v>
      </c>
      <c r="EM66" s="49">
        <v>-15166</v>
      </c>
      <c r="EN66" s="45">
        <v>1235</v>
      </c>
      <c r="EO66" s="236">
        <f t="shared" ref="EO66" si="517">IF(AND(EM66&lt;0,EN66&lt;0),((EM66-EN66)/EN66),((EM66-EN66)/ABS(EN66)))</f>
        <v>-13.280161943319838</v>
      </c>
      <c r="EP66" s="49">
        <v>0</v>
      </c>
      <c r="EQ66" s="45">
        <v>-1488</v>
      </c>
      <c r="ER66" s="236">
        <f t="shared" ref="ER66" si="518">IF(AND(EP66&lt;0,EQ66&lt;0),((EP66-EQ66)/EQ66),((EP66-EQ66)/ABS(EQ66)))</f>
        <v>1</v>
      </c>
      <c r="ES66" s="49">
        <v>15166</v>
      </c>
      <c r="ET66" s="45">
        <v>-38</v>
      </c>
      <c r="EU66" s="236">
        <f t="shared" ref="EU66" si="519">IF(AND(ES66&lt;0,ET66&lt;0),((ES66-ET66)/ET66),((ES66-ET66)/ABS(ET66)))</f>
        <v>400.10526315789474</v>
      </c>
      <c r="EV66" s="49">
        <v>0</v>
      </c>
      <c r="EW66" s="45">
        <v>1197</v>
      </c>
      <c r="EX66" s="236">
        <f t="shared" ref="EX66" si="520">IF(AND(EV66&lt;0,EW66&lt;0),((EV66-EW66)/EW66),((EV66-EW66)/ABS(EW66)))</f>
        <v>-1</v>
      </c>
      <c r="EY66" s="49">
        <v>0</v>
      </c>
      <c r="EZ66" s="45">
        <v>-291</v>
      </c>
      <c r="FA66" s="236">
        <f t="shared" ref="FA66" si="521">IF(AND(EY66&lt;0,EZ66&lt;0),((EY66-EZ66)/EZ66),((EY66-EZ66)/ABS(EZ66)))</f>
        <v>1</v>
      </c>
    </row>
    <row r="67" spans="1:160" hidden="1" outlineLevel="1">
      <c r="A67" s="269" t="s">
        <v>16</v>
      </c>
      <c r="B67" s="269"/>
      <c r="C67" s="277" t="s">
        <v>16</v>
      </c>
      <c r="D67" s="83" t="s">
        <v>250</v>
      </c>
      <c r="E67" s="256"/>
      <c r="F67" s="84"/>
      <c r="G67" s="85"/>
      <c r="H67" s="88"/>
      <c r="I67" s="84"/>
      <c r="J67" s="85"/>
      <c r="K67" s="256"/>
      <c r="L67" s="256"/>
      <c r="M67" s="85"/>
      <c r="N67" s="256"/>
      <c r="O67" s="256"/>
      <c r="P67" s="85"/>
      <c r="Q67" s="256"/>
      <c r="R67" s="84"/>
      <c r="S67" s="85"/>
      <c r="T67" s="256"/>
      <c r="U67" s="256"/>
      <c r="V67" s="85"/>
      <c r="W67" s="256"/>
      <c r="X67" s="256"/>
      <c r="Y67" s="85"/>
      <c r="Z67" s="86"/>
      <c r="AA67" s="256"/>
      <c r="AB67" s="256"/>
      <c r="AC67" s="257"/>
      <c r="AD67" s="256"/>
      <c r="AE67" s="256"/>
      <c r="AF67" s="257"/>
      <c r="AG67" s="256"/>
      <c r="AH67" s="256"/>
      <c r="AI67" s="257"/>
      <c r="AJ67" s="256"/>
      <c r="AK67" s="256"/>
      <c r="AL67" s="257"/>
      <c r="AM67" s="256"/>
      <c r="AN67" s="256"/>
      <c r="AO67" s="257"/>
      <c r="AP67" s="256"/>
      <c r="AQ67" s="256"/>
      <c r="AR67" s="257"/>
      <c r="AS67" s="256"/>
      <c r="AT67" s="256"/>
      <c r="AU67" s="257"/>
      <c r="AV67" s="86"/>
      <c r="AW67" s="84">
        <f t="shared" si="445"/>
        <v>1214</v>
      </c>
      <c r="AX67" s="256"/>
      <c r="AY67" s="257"/>
      <c r="AZ67" s="84">
        <f t="shared" si="446"/>
        <v>5673</v>
      </c>
      <c r="BA67" s="256"/>
      <c r="BB67" s="257"/>
      <c r="BC67" s="88">
        <f t="shared" si="447"/>
        <v>28167</v>
      </c>
      <c r="BD67" s="256"/>
      <c r="BE67" s="257"/>
      <c r="BF67" s="256">
        <f t="shared" si="448"/>
        <v>11598</v>
      </c>
      <c r="BG67" s="256"/>
      <c r="BH67" s="257"/>
      <c r="BI67" s="84">
        <f t="shared" si="449"/>
        <v>6887</v>
      </c>
      <c r="BJ67" s="256"/>
      <c r="BK67" s="257"/>
      <c r="BL67" s="88">
        <f t="shared" si="450"/>
        <v>35054</v>
      </c>
      <c r="BM67" s="256"/>
      <c r="BN67" s="257"/>
      <c r="BO67" s="256">
        <f t="shared" si="451"/>
        <v>46652</v>
      </c>
      <c r="BP67" s="256"/>
      <c r="BQ67" s="257"/>
      <c r="BR67" s="87"/>
      <c r="BS67" s="88">
        <f t="shared" si="452"/>
        <v>-10800</v>
      </c>
      <c r="BT67" s="84">
        <v>1214</v>
      </c>
      <c r="BU67" s="85" t="str">
        <f>IFERROR(IF((ABS((BS67/BT67)-1))&lt;100%,(BS67/BT67)-1,"N/A"),"")</f>
        <v>N/A</v>
      </c>
      <c r="BV67" s="88">
        <f t="shared" si="453"/>
        <v>5781</v>
      </c>
      <c r="BW67" s="84">
        <v>5673</v>
      </c>
      <c r="BX67" s="85">
        <f>IFERROR(IF((ABS((BV67/BW67)-1))&lt;100%,(BV67/BW67)-1,"N/A"),"")</f>
        <v>1.9037546271813754E-2</v>
      </c>
      <c r="BY67" s="88">
        <f t="shared" si="454"/>
        <v>7404</v>
      </c>
      <c r="BZ67" s="84">
        <v>28167</v>
      </c>
      <c r="CA67" s="85">
        <f>IFERROR(IF((ABS((BY67/BZ67)-1))&lt;100%,(BY67/BZ67)-1,"N/A"),"")</f>
        <v>-0.73713920545318989</v>
      </c>
      <c r="CB67" s="88">
        <f t="shared" si="455"/>
        <v>16181</v>
      </c>
      <c r="CC67" s="84">
        <v>11598</v>
      </c>
      <c r="CD67" s="85">
        <f>IFERROR(IF((ABS((CB67/CC67)-1))&lt;100%,(CB67/CC67)-1,"N/A"),"")</f>
        <v>0.3951543369546473</v>
      </c>
      <c r="CE67" s="88">
        <f t="shared" si="456"/>
        <v>-5019</v>
      </c>
      <c r="CF67" s="84">
        <v>6887</v>
      </c>
      <c r="CG67" s="85" t="str">
        <f>IFERROR(IF((ABS((CE67/CF67)-1))&lt;100%,(CE67/CF67)-1,"N/A"),"")</f>
        <v>N/A</v>
      </c>
      <c r="CH67" s="88">
        <f t="shared" si="457"/>
        <v>2385</v>
      </c>
      <c r="CI67" s="84">
        <v>35054</v>
      </c>
      <c r="CJ67" s="85">
        <f>IFERROR(IF((ABS((CH67/CI67)-1))&lt;100%,(CH67/CI67)-1,"N/A"),"")</f>
        <v>-0.93196211559308495</v>
      </c>
      <c r="CK67" s="88">
        <f t="shared" si="458"/>
        <v>18566</v>
      </c>
      <c r="CL67" s="84">
        <v>46652</v>
      </c>
      <c r="CM67" s="85">
        <f>IFERROR(IF((ABS((CK67/CL67)-1))&lt;100%,(CK67/CL67)-1,"N/A"),"")</f>
        <v>-0.60203206722112657</v>
      </c>
      <c r="CN67" s="87"/>
      <c r="CO67" s="88">
        <v>-6598</v>
      </c>
      <c r="CP67" s="84">
        <v>-10800</v>
      </c>
      <c r="CQ67" s="85">
        <f>IFERROR(IF((ABS((CO67/CP67)-1))&lt;100%,(CO67/CP67)-1,"N/A"),"")</f>
        <v>-0.38907407407407413</v>
      </c>
      <c r="CR67" s="88">
        <v>-17245</v>
      </c>
      <c r="CS67" s="84">
        <v>5781</v>
      </c>
      <c r="CT67" s="85" t="str">
        <f>+IF(CS67*CR67&lt;=0,"NA",CR67/CS67-1)</f>
        <v>NA</v>
      </c>
      <c r="CU67" s="88">
        <v>-2493</v>
      </c>
      <c r="CV67" s="84">
        <v>7404</v>
      </c>
      <c r="CW67" s="85">
        <f>IF(AND(CU67&lt;0,CV67&lt;0),((CU67-CV67)/CV67),((CU67-CV67)/ABS(CV67)))</f>
        <v>-1.336709886547812</v>
      </c>
      <c r="CX67" s="88">
        <v>15205</v>
      </c>
      <c r="CY67" s="84">
        <v>16181</v>
      </c>
      <c r="CZ67" s="85">
        <f>IF(AND(CX67&lt;0,CY67&lt;0),((CX67-CY67)/CY67),((CX67-CY67)/ABS(CY67)))</f>
        <v>-6.0317656510722455E-2</v>
      </c>
      <c r="DA67" s="88">
        <v>-23843</v>
      </c>
      <c r="DB67" s="84">
        <v>-5019</v>
      </c>
      <c r="DC67" s="85">
        <f>IFERROR(IF((ABS((DA67/DB67)-1))&lt;1000%,(DA67/DB67)-1,"N/A"),"")</f>
        <v>3.750547917911935</v>
      </c>
      <c r="DD67" s="88">
        <v>-26336</v>
      </c>
      <c r="DE67" s="84">
        <v>2385</v>
      </c>
      <c r="DF67" s="85">
        <f>IF(AND(DD67&lt;0,DE67&lt;0),((DD67-DE67)/DE67),((DD67-DE67)/ABS(DE67)))</f>
        <v>-12.042348008385744</v>
      </c>
      <c r="DG67" s="88">
        <v>-11131</v>
      </c>
      <c r="DH67" s="84">
        <v>18566</v>
      </c>
      <c r="DI67" s="85">
        <f>IF(AND(DG67&lt;0,DH67&lt;0),((DG67-DH67)/DH67),((DG67-DH67)/ABS(DH67)))</f>
        <v>-1.5995367876763977</v>
      </c>
      <c r="DJ67" s="104"/>
      <c r="DK67" s="88">
        <v>-4658</v>
      </c>
      <c r="DL67" s="84">
        <v>-6598</v>
      </c>
      <c r="DM67" s="257">
        <f t="shared" si="473"/>
        <v>0.29402849348287358</v>
      </c>
      <c r="DN67" s="88">
        <v>-6554</v>
      </c>
      <c r="DO67" s="84">
        <v>-17245</v>
      </c>
      <c r="DP67" s="257">
        <f t="shared" si="474"/>
        <v>0.61994781095969842</v>
      </c>
      <c r="DQ67" s="88">
        <v>2971</v>
      </c>
      <c r="DR67" s="84">
        <v>-2493</v>
      </c>
      <c r="DS67" s="257">
        <f t="shared" si="475"/>
        <v>2.1917368632170078</v>
      </c>
      <c r="DT67" s="88">
        <v>24393</v>
      </c>
      <c r="DU67" s="84">
        <v>15205</v>
      </c>
      <c r="DV67" s="257">
        <f t="shared" si="476"/>
        <v>0.6042749095692207</v>
      </c>
      <c r="DW67" s="88">
        <v>-11212</v>
      </c>
      <c r="DX67" s="84">
        <v>-23843</v>
      </c>
      <c r="DY67" s="257">
        <f t="shared" si="477"/>
        <v>0.52975716143102802</v>
      </c>
      <c r="DZ67" s="88">
        <v>-8241</v>
      </c>
      <c r="EA67" s="84">
        <v>-26336</v>
      </c>
      <c r="EB67" s="257">
        <f t="shared" si="478"/>
        <v>0.68708232077764275</v>
      </c>
      <c r="EC67" s="88">
        <v>16152</v>
      </c>
      <c r="ED67" s="84">
        <v>-11131</v>
      </c>
      <c r="EE67" s="257">
        <f t="shared" si="479"/>
        <v>2.4510825622136374</v>
      </c>
      <c r="EG67" s="88">
        <v>558</v>
      </c>
      <c r="EH67" s="84">
        <v>-4658</v>
      </c>
      <c r="EI67" s="257">
        <f t="shared" ref="EI67" si="522">(EG67-EH67)/ABS(EH67)</f>
        <v>1.1197939029626449</v>
      </c>
      <c r="EJ67" s="88">
        <v>20477</v>
      </c>
      <c r="EK67" s="84">
        <v>-6554</v>
      </c>
      <c r="EL67" s="257">
        <f t="shared" ref="EL67" si="523">(EJ67-EK67)/ABS(EK67)</f>
        <v>4.1243515410436373</v>
      </c>
      <c r="EM67" s="88">
        <v>-21035</v>
      </c>
      <c r="EN67" s="84">
        <v>2971</v>
      </c>
      <c r="EO67" s="257">
        <f t="shared" ref="EO67" si="524">(EM67-EN67)/ABS(EN67)</f>
        <v>-8.0801077078424779</v>
      </c>
      <c r="EP67" s="88">
        <v>0</v>
      </c>
      <c r="EQ67" s="84">
        <v>24393</v>
      </c>
      <c r="ER67" s="257">
        <f t="shared" ref="ER67" si="525">(EP67-EQ67)/ABS(EQ67)</f>
        <v>-1</v>
      </c>
      <c r="ES67" s="88">
        <v>21035</v>
      </c>
      <c r="ET67" s="84">
        <v>-11212</v>
      </c>
      <c r="EU67" s="257">
        <f t="shared" ref="EU67" si="526">(ES67-ET67)/ABS(ET67)</f>
        <v>2.8761148769175882</v>
      </c>
      <c r="EV67" s="88">
        <v>0</v>
      </c>
      <c r="EW67" s="84">
        <v>-8241</v>
      </c>
      <c r="EX67" s="257">
        <f t="shared" ref="EX67" si="527">(EV67-EW67)/ABS(EW67)</f>
        <v>1</v>
      </c>
      <c r="EY67" s="88">
        <v>0</v>
      </c>
      <c r="EZ67" s="84">
        <v>16152</v>
      </c>
      <c r="FA67" s="257">
        <f t="shared" ref="FA67" si="528">(EY67-EZ67)/ABS(EZ67)</f>
        <v>-1</v>
      </c>
    </row>
    <row r="68" spans="1:160" s="66" customFormat="1" hidden="1" outlineLevel="1">
      <c r="A68" s="267" t="s">
        <v>17</v>
      </c>
      <c r="B68" s="267"/>
      <c r="C68" s="276" t="s">
        <v>17</v>
      </c>
      <c r="D68" s="60" t="s">
        <v>18</v>
      </c>
      <c r="E68" s="246"/>
      <c r="F68" s="61"/>
      <c r="G68" s="62"/>
      <c r="H68" s="65"/>
      <c r="I68" s="61"/>
      <c r="J68" s="62"/>
      <c r="K68" s="246"/>
      <c r="L68" s="246"/>
      <c r="M68" s="62"/>
      <c r="N68" s="246"/>
      <c r="O68" s="246"/>
      <c r="P68" s="62"/>
      <c r="Q68" s="246"/>
      <c r="R68" s="61"/>
      <c r="S68" s="62"/>
      <c r="T68" s="246"/>
      <c r="U68" s="246"/>
      <c r="V68" s="62"/>
      <c r="W68" s="246"/>
      <c r="X68" s="246"/>
      <c r="Y68" s="62"/>
      <c r="Z68" s="63"/>
      <c r="AA68" s="246"/>
      <c r="AB68" s="246"/>
      <c r="AC68" s="247"/>
      <c r="AD68" s="246"/>
      <c r="AE68" s="246"/>
      <c r="AF68" s="247"/>
      <c r="AG68" s="246"/>
      <c r="AH68" s="246"/>
      <c r="AI68" s="247"/>
      <c r="AJ68" s="246"/>
      <c r="AK68" s="246"/>
      <c r="AL68" s="247"/>
      <c r="AM68" s="246"/>
      <c r="AN68" s="246"/>
      <c r="AO68" s="247"/>
      <c r="AP68" s="246"/>
      <c r="AQ68" s="246"/>
      <c r="AR68" s="247"/>
      <c r="AS68" s="246"/>
      <c r="AT68" s="246"/>
      <c r="AU68" s="247"/>
      <c r="AV68" s="63"/>
      <c r="AW68" s="61">
        <f t="shared" si="445"/>
        <v>3.6367122204314928E-3</v>
      </c>
      <c r="AX68" s="246"/>
      <c r="AY68" s="247"/>
      <c r="AZ68" s="61">
        <f t="shared" si="446"/>
        <v>1.8925582062564845E-2</v>
      </c>
      <c r="BA68" s="246"/>
      <c r="BB68" s="247"/>
      <c r="BC68" s="65">
        <f t="shared" si="447"/>
        <v>0.11320413478232912</v>
      </c>
      <c r="BD68" s="246"/>
      <c r="BE68" s="247"/>
      <c r="BF68" s="65">
        <f t="shared" si="448"/>
        <v>5.3180855258934547E-2</v>
      </c>
      <c r="BG68" s="246"/>
      <c r="BH68" s="247"/>
      <c r="BI68" s="61">
        <f t="shared" si="449"/>
        <v>1.0870131366492468E-2</v>
      </c>
      <c r="BJ68" s="246"/>
      <c r="BK68" s="247"/>
      <c r="BL68" s="65">
        <f t="shared" si="450"/>
        <v>3.9726333230203983E-2</v>
      </c>
      <c r="BM68" s="246"/>
      <c r="BN68" s="247"/>
      <c r="BO68" s="65">
        <f t="shared" si="451"/>
        <v>4.2392680238406574E-2</v>
      </c>
      <c r="BP68" s="246"/>
      <c r="BQ68" s="247"/>
      <c r="BR68" s="64"/>
      <c r="BS68" s="65">
        <f t="shared" si="452"/>
        <v>-4.6981442330279538E-2</v>
      </c>
      <c r="BT68" s="61">
        <f>IFERROR(BT67/BT$55,"")</f>
        <v>3.6367122204314928E-3</v>
      </c>
      <c r="BU68" s="62" t="str">
        <f>IF((ABS((BS68-BT68)*10000))&lt;100,(BS68-BT68)*10000,"N/A")</f>
        <v>N/A</v>
      </c>
      <c r="BV68" s="65">
        <f t="shared" si="453"/>
        <v>2.0278518310649644E-2</v>
      </c>
      <c r="BW68" s="61">
        <f>IFERROR(BW67/BW$55,"")</f>
        <v>1.8925582062564845E-2</v>
      </c>
      <c r="BX68" s="62">
        <f>IF((ABS((BV68-BW68)*10000))&lt;100,(BV68-BW68)*10000,"N/A")</f>
        <v>13.529362480847983</v>
      </c>
      <c r="BY68" s="65">
        <f t="shared" si="454"/>
        <v>4.4705285657356084E-2</v>
      </c>
      <c r="BZ68" s="61">
        <f>IFERROR(BZ67/BZ$55,"")</f>
        <v>0.11320413478232912</v>
      </c>
      <c r="CA68" s="62" t="str">
        <f>IF((ABS((BY68-BZ68)*10000))&lt;100,(BY68-BZ68)*10000,"N/A")</f>
        <v>N/A</v>
      </c>
      <c r="CB68" s="65">
        <f t="shared" si="455"/>
        <v>5.5750797621262553E-2</v>
      </c>
      <c r="CC68" s="61">
        <f>IFERROR(CC67/CC$55,"")</f>
        <v>5.3180855258934547E-2</v>
      </c>
      <c r="CD68" s="62">
        <f>IF((ABS((CB68-CC68)*10000))&lt;100,(CB68-CC68)*10000,"N/A")</f>
        <v>25.699423623280065</v>
      </c>
      <c r="CE68" s="65">
        <f t="shared" si="456"/>
        <v>-9.7464259221140357E-3</v>
      </c>
      <c r="CF68" s="61">
        <f>IFERROR(CF67/CF$55,"")</f>
        <v>1.0870131366492468E-2</v>
      </c>
      <c r="CG68" s="62" t="str">
        <f>IF((ABS((CE68-CF68)*10000))&lt;100,(CE68-CF68)*10000,"N/A")</f>
        <v>N/A</v>
      </c>
      <c r="CH68" s="65">
        <f t="shared" si="457"/>
        <v>3.504384521346624E-3</v>
      </c>
      <c r="CI68" s="61">
        <f>IFERROR(CI67/CI$55,"")</f>
        <v>3.9726333230203983E-2</v>
      </c>
      <c r="CJ68" s="62" t="str">
        <f>IF((ABS((CH68-CI68)*10000))&lt;100,(CH68-CI68)*10000,"N/A")</f>
        <v>N/A</v>
      </c>
      <c r="CK68" s="65">
        <f t="shared" si="458"/>
        <v>1.9124157665629051E-2</v>
      </c>
      <c r="CL68" s="61">
        <f>IFERROR(CL67/CL$55,"")</f>
        <v>4.2392680238406574E-2</v>
      </c>
      <c r="CM68" s="62" t="str">
        <f>IF((ABS((CK68-CL68)*10000))&lt;100,(CK68-CL68)*10000,"N/A")</f>
        <v>N/A</v>
      </c>
      <c r="CN68" s="64"/>
      <c r="CO68" s="65">
        <f>IFERROR(CO67/CO$55,"")</f>
        <v>-2.2632319143827392E-2</v>
      </c>
      <c r="CP68" s="61">
        <f>IFERROR(CP67/CP$55,"")</f>
        <v>-4.6981442330279538E-2</v>
      </c>
      <c r="CQ68" s="62">
        <f>IF((ABS((CO68-CP68)*10000))&lt;1000,(CO68-CP68)*10000,"N/A")</f>
        <v>243.49123186452147</v>
      </c>
      <c r="CR68" s="65">
        <f>IFERROR(CR67/CR$55,"")</f>
        <v>-9.2422878212961176E-2</v>
      </c>
      <c r="CS68" s="61">
        <f>IFERROR(CS67/CS$55,"")</f>
        <v>2.0278518310649644E-2</v>
      </c>
      <c r="CT68" s="62" t="str">
        <f>IF((ABS((CR68-CS68)*10000))&lt;1000,(CR68-CS68)*10000,"N/A")</f>
        <v>N/A</v>
      </c>
      <c r="CU68" s="65">
        <f>IFERROR(CU67/CU$55,"")</f>
        <v>-1.0577857358039044E-2</v>
      </c>
      <c r="CV68" s="61">
        <f>IFERROR(CV67/CV$55,"")</f>
        <v>4.4705285657356084E-2</v>
      </c>
      <c r="CW68" s="62">
        <f>(CU68-CV68)*10000</f>
        <v>-552.83143015395126</v>
      </c>
      <c r="CX68" s="65">
        <f>IFERROR(CX67/CX$55,"")</f>
        <v>9.4785991247646709E-2</v>
      </c>
      <c r="CY68" s="61">
        <f>IFERROR(CY67/CY$55,"")</f>
        <v>5.5750797621262553E-2</v>
      </c>
      <c r="CZ68" s="62">
        <f>(CX68-CY68)*10000</f>
        <v>390.35193626384154</v>
      </c>
      <c r="DA68" s="65">
        <f>IFERROR(DA67/DA$55,"")</f>
        <v>-4.9868442518374127E-2</v>
      </c>
      <c r="DB68" s="61">
        <f>IFERROR(DB67/DB$55,"")</f>
        <v>-9.7464259221140357E-3</v>
      </c>
      <c r="DC68" s="62">
        <f>IF((ABS((DA68-DB68)*10000))&lt;1000,(DA68-DB68)*10000,"N/A")</f>
        <v>-401.22016596260096</v>
      </c>
      <c r="DD68" s="65">
        <f>IFERROR(DD67/DD$55,"")</f>
        <v>-3.6895540621379411E-2</v>
      </c>
      <c r="DE68" s="61">
        <f>IFERROR(DE67/DE$55,"")</f>
        <v>3.504384521346624E-3</v>
      </c>
      <c r="DF68" s="62">
        <f>(DD68-DE68)*10000</f>
        <v>-403.99925142726033</v>
      </c>
      <c r="DG68" s="65">
        <f>IFERROR(DG67/DG$55,"")</f>
        <v>-1.2732594916799452E-2</v>
      </c>
      <c r="DH68" s="61">
        <f>IFERROR(DH67/DH$55,"")</f>
        <v>1.9124157665629051E-2</v>
      </c>
      <c r="DI68" s="62">
        <f>(DG68-DH68)*10000</f>
        <v>-318.56752582428504</v>
      </c>
      <c r="DJ68" s="104"/>
      <c r="DK68" s="65">
        <f>IFERROR(DK67/DK$55,"")</f>
        <v>-2.0937372175499947E-2</v>
      </c>
      <c r="DL68" s="61">
        <f>IFERROR(DL67/DL$55,"")</f>
        <v>-2.2632319143827392E-2</v>
      </c>
      <c r="DM68" s="247">
        <f>(DK68-DL68)*10000</f>
        <v>16.949469683274451</v>
      </c>
      <c r="DN68" s="65">
        <f>IFERROR(DN67/DN$55,"")</f>
        <v>-2.5840893588666911E-2</v>
      </c>
      <c r="DO68" s="61">
        <f>IFERROR(DO67/DO$55,"")</f>
        <v>-9.2422878212961176E-2</v>
      </c>
      <c r="DP68" s="247">
        <f>(DN68-DO68)*10000</f>
        <v>665.81984624294262</v>
      </c>
      <c r="DQ68" s="65">
        <f>IFERROR(DQ67/DQ$55,"")</f>
        <v>9.8555339934650286E-3</v>
      </c>
      <c r="DR68" s="61">
        <f>IFERROR(DR67/DR$55,"")</f>
        <v>-1.0577857358039044E-2</v>
      </c>
      <c r="DS68" s="247">
        <f>(DQ68-DR68)*10000</f>
        <v>204.33391351504071</v>
      </c>
      <c r="DT68" s="65">
        <f>IFERROR(DT67/DT$55,"")</f>
        <v>5.5323964872809085E-2</v>
      </c>
      <c r="DU68" s="61">
        <f>IFERROR(DU67/DU$55,"")</f>
        <v>9.4785991247646709E-2</v>
      </c>
      <c r="DV68" s="247">
        <f>(DT68-DU68)*10000</f>
        <v>-394.62026374837626</v>
      </c>
      <c r="DW68" s="65">
        <f>IFERROR(DW67/DW$55,"")</f>
        <v>-2.3549575511129968E-2</v>
      </c>
      <c r="DX68" s="61">
        <f>IFERROR(DX67/DX$55,"")</f>
        <v>-4.9868442518374127E-2</v>
      </c>
      <c r="DY68" s="247">
        <f>(DW68-DX68)*10000</f>
        <v>263.1886700724416</v>
      </c>
      <c r="DZ68" s="65">
        <f>IFERROR(DZ67/DZ$55,"")</f>
        <v>-1.059857991118336E-2</v>
      </c>
      <c r="EA68" s="61">
        <f>IFERROR(EA67/EA$55,"")</f>
        <v>-3.6895540621379411E-2</v>
      </c>
      <c r="EB68" s="247">
        <f>(DZ68-EA68)*10000</f>
        <v>262.96960710196049</v>
      </c>
      <c r="EC68" s="65">
        <f>IFERROR(EC67/EC$55,"")</f>
        <v>1.3255979429923945E-2</v>
      </c>
      <c r="ED68" s="61">
        <f>IFERROR(ED67/ED$55,"")</f>
        <v>-1.2732594916799452E-2</v>
      </c>
      <c r="EE68" s="247">
        <f>(EC68-ED68)*10000</f>
        <v>259.88574346723397</v>
      </c>
      <c r="EG68" s="65">
        <f>IFERROR(EG67/EG$55,"")</f>
        <v>1.8175540543181566E-3</v>
      </c>
      <c r="EH68" s="61">
        <f>IFERROR(EH67/EH$55,"")</f>
        <v>-2.0937372175499947E-2</v>
      </c>
      <c r="EI68" s="247">
        <f>(EG68-EH68)*10000</f>
        <v>227.54926229818105</v>
      </c>
      <c r="EJ68" s="65">
        <f>IFERROR(EJ67/EJ$55,"")</f>
        <v>5.2751165049294016E-2</v>
      </c>
      <c r="EK68" s="61">
        <f>IFERROR(EK67/EK$55,"")</f>
        <v>-2.5840893588666911E-2</v>
      </c>
      <c r="EL68" s="247">
        <f>(EJ68-EK68)*10000</f>
        <v>785.92058637960929</v>
      </c>
      <c r="EM68" s="65">
        <f>IFERROR(EM67/EM$55,"")</f>
        <v>3.0258045676918584E-2</v>
      </c>
      <c r="EN68" s="61">
        <f>IFERROR(EN67/EN$55,"")</f>
        <v>9.8555339934650286E-3</v>
      </c>
      <c r="EO68" s="247">
        <f>(EM68-EN68)*10000</f>
        <v>204.02511683453557</v>
      </c>
      <c r="EP68" s="65" t="str">
        <f>IFERROR(EP67/EP$55,"")</f>
        <v/>
      </c>
      <c r="EQ68" s="61">
        <f>IFERROR(EQ67/EQ$55,"")</f>
        <v>5.5323964872809085E-2</v>
      </c>
      <c r="ER68" s="247" t="e">
        <f>(EP68-EQ68)*10000</f>
        <v>#VALUE!</v>
      </c>
      <c r="ES68" s="65">
        <f>IFERROR(ES67/ES$55,"")</f>
        <v>3.0258045676918584E-2</v>
      </c>
      <c r="ET68" s="61">
        <f>IFERROR(ET67/ET$55,"")</f>
        <v>-2.3549575511129968E-2</v>
      </c>
      <c r="EU68" s="247">
        <f>(ES68-ET68)*10000</f>
        <v>538.07621188048552</v>
      </c>
      <c r="EV68" s="65" t="str">
        <f>IFERROR(EV67/EV$55,"")</f>
        <v/>
      </c>
      <c r="EW68" s="61">
        <f>IFERROR(EW67/EW$55,"")</f>
        <v>-1.059857991118336E-2</v>
      </c>
      <c r="EX68" s="247" t="e">
        <f>(EV68-EW68)*10000</f>
        <v>#VALUE!</v>
      </c>
      <c r="EY68" s="65" t="str">
        <f>IFERROR(EY67/EY$55,"")</f>
        <v/>
      </c>
      <c r="EZ68" s="61">
        <f>IFERROR(EZ67/EZ$55,"")</f>
        <v>1.3255979429923945E-2</v>
      </c>
      <c r="FA68" s="247" t="e">
        <f>(EY68-EZ68)*10000</f>
        <v>#VALUE!</v>
      </c>
    </row>
    <row r="69" spans="1:160" hidden="1" outlineLevel="1">
      <c r="A69" s="271" t="s">
        <v>19</v>
      </c>
      <c r="B69" s="271"/>
      <c r="C69" s="278" t="s">
        <v>19</v>
      </c>
      <c r="D69" s="169" t="s">
        <v>131</v>
      </c>
      <c r="E69" s="71"/>
      <c r="F69" s="79"/>
      <c r="G69" s="72"/>
      <c r="H69" s="49"/>
      <c r="I69" s="45"/>
      <c r="J69" s="46"/>
      <c r="K69" s="71"/>
      <c r="L69" s="71"/>
      <c r="M69" s="72"/>
      <c r="N69" s="71"/>
      <c r="O69" s="71"/>
      <c r="P69" s="72"/>
      <c r="Q69" s="71"/>
      <c r="R69" s="45"/>
      <c r="S69" s="72"/>
      <c r="T69" s="71"/>
      <c r="U69" s="71"/>
      <c r="V69" s="72"/>
      <c r="W69" s="71"/>
      <c r="X69" s="71"/>
      <c r="Y69" s="72"/>
      <c r="Z69" s="73"/>
      <c r="AA69" s="71"/>
      <c r="AB69" s="71"/>
      <c r="AC69" s="76"/>
      <c r="AD69" s="71"/>
      <c r="AE69" s="71"/>
      <c r="AF69" s="76"/>
      <c r="AG69" s="71"/>
      <c r="AH69" s="71"/>
      <c r="AI69" s="76"/>
      <c r="AJ69" s="71"/>
      <c r="AK69" s="71"/>
      <c r="AL69" s="76"/>
      <c r="AM69" s="71"/>
      <c r="AN69" s="71"/>
      <c r="AO69" s="76"/>
      <c r="AP69" s="71"/>
      <c r="AQ69" s="71"/>
      <c r="AR69" s="76"/>
      <c r="AS69" s="71"/>
      <c r="AT69" s="71"/>
      <c r="AU69" s="76"/>
      <c r="AV69" s="73"/>
      <c r="AW69" s="45">
        <f t="shared" si="445"/>
        <v>-7995</v>
      </c>
      <c r="AX69" s="71"/>
      <c r="AY69" s="76"/>
      <c r="AZ69" s="45">
        <f t="shared" si="446"/>
        <v>-13743</v>
      </c>
      <c r="BA69" s="71"/>
      <c r="BB69" s="76"/>
      <c r="BC69" s="49">
        <f t="shared" si="447"/>
        <v>-13989</v>
      </c>
      <c r="BD69" s="71"/>
      <c r="BE69" s="76"/>
      <c r="BF69" s="71">
        <f t="shared" si="448"/>
        <v>-34193</v>
      </c>
      <c r="BG69" s="71"/>
      <c r="BH69" s="76"/>
      <c r="BI69" s="45">
        <f t="shared" si="449"/>
        <v>-21738</v>
      </c>
      <c r="BJ69" s="71"/>
      <c r="BK69" s="76"/>
      <c r="BL69" s="49">
        <f t="shared" si="450"/>
        <v>-35727</v>
      </c>
      <c r="BM69" s="71"/>
      <c r="BN69" s="76"/>
      <c r="BO69" s="71">
        <f t="shared" si="451"/>
        <v>-69920</v>
      </c>
      <c r="BP69" s="71"/>
      <c r="BQ69" s="76"/>
      <c r="BR69" s="48"/>
      <c r="BS69" s="80">
        <f t="shared" si="452"/>
        <v>-2283</v>
      </c>
      <c r="BT69" s="79">
        <v>-7995</v>
      </c>
      <c r="BU69" s="72">
        <f>IFERROR(IF((ABS((BS69/BT69)-1))&lt;100%,(BS69/BT69)-1,"N/A"),"")</f>
        <v>-0.71444652908067541</v>
      </c>
      <c r="BV69" s="49">
        <f t="shared" si="453"/>
        <v>-12868</v>
      </c>
      <c r="BW69" s="45">
        <v>-13743</v>
      </c>
      <c r="BX69" s="72">
        <f>IFERROR(IF((ABS((BV69/BW69)-1))&lt;100%,(BV69/BW69)-1,"N/A"),"")</f>
        <v>-6.3668776831841689E-2</v>
      </c>
      <c r="BY69" s="49">
        <f t="shared" si="454"/>
        <v>-19133</v>
      </c>
      <c r="BZ69" s="45">
        <v>-13989</v>
      </c>
      <c r="CA69" s="72">
        <f>IFERROR(IF((ABS((BY69/BZ69)-1))&lt;100%,(BY69/BZ69)-1,"N/A"),"")</f>
        <v>0.36771749231539075</v>
      </c>
      <c r="CB69" s="49">
        <f t="shared" si="455"/>
        <v>659</v>
      </c>
      <c r="CC69" s="45">
        <v>-34193</v>
      </c>
      <c r="CD69" s="72" t="str">
        <f>IFERROR(IF((ABS((CB69/CC69)-1))&lt;100%,(CB69/CC69)-1,"N/A"),"")</f>
        <v>N/A</v>
      </c>
      <c r="CE69" s="49">
        <f t="shared" si="456"/>
        <v>-15151</v>
      </c>
      <c r="CF69" s="45">
        <v>-21738</v>
      </c>
      <c r="CG69" s="72">
        <f>IFERROR(IF((ABS((CE69/CF69)-1))&lt;100%,(CE69/CF69)-1,"N/A"),"")</f>
        <v>-0.30301775692335997</v>
      </c>
      <c r="CH69" s="49">
        <f t="shared" si="457"/>
        <v>-34284</v>
      </c>
      <c r="CI69" s="45">
        <v>-35727</v>
      </c>
      <c r="CJ69" s="72">
        <f>IFERROR(IF((ABS((CH69/CI69)-1))&lt;100%,(CH69/CI69)-1,"N/A"),"")</f>
        <v>-4.0389621294819045E-2</v>
      </c>
      <c r="CK69" s="49">
        <f t="shared" si="458"/>
        <v>-33625</v>
      </c>
      <c r="CL69" s="45">
        <v>-69920</v>
      </c>
      <c r="CM69" s="72">
        <f>IFERROR(IF((ABS((CK69/CL69)-1))&lt;100%,(CK69/CL69)-1,"N/A"),"")</f>
        <v>-0.51909324942791768</v>
      </c>
      <c r="CN69" s="48"/>
      <c r="CO69" s="80">
        <v>-7957</v>
      </c>
      <c r="CP69" s="79">
        <v>-2283</v>
      </c>
      <c r="CQ69" s="72" t="str">
        <f>IFERROR(IF((ABS((CO69/CP69)-1))&lt;100%,(CO69/CP69)-1,"N/A"),"")</f>
        <v>N/A</v>
      </c>
      <c r="CR69" s="49">
        <v>-6685</v>
      </c>
      <c r="CS69" s="45">
        <v>-12868</v>
      </c>
      <c r="CT69" s="72">
        <f>IFERROR(IF((ABS((CR69/CS69)-1))&lt;1000%,(CR69/CS69)-1,"N/A"),"")</f>
        <v>-0.48049424930059059</v>
      </c>
      <c r="CU69" s="49">
        <v>-5387</v>
      </c>
      <c r="CV69" s="45">
        <v>-19133</v>
      </c>
      <c r="CW69" s="72">
        <f>IF(AND(CU69&lt;0,CV69&lt;0),((CU69-CV69)/CV69),((CU69-CV69)/ABS(CV69)))</f>
        <v>-0.71844457220509073</v>
      </c>
      <c r="CX69" s="49">
        <v>848</v>
      </c>
      <c r="CY69" s="45">
        <v>659</v>
      </c>
      <c r="CZ69" s="72">
        <f>IF(AND(CX69&lt;0,CY69&lt;0),((CX69-CY69)/CY69),((CX69-CY69)/ABS(CY69)))</f>
        <v>0.28679817905918059</v>
      </c>
      <c r="DA69" s="49">
        <v>-14642</v>
      </c>
      <c r="DB69" s="45">
        <v>-15151</v>
      </c>
      <c r="DC69" s="72">
        <f>IFERROR(IF((ABS((DA69/DB69)-1))&lt;1000%,(DA69/DB69)-1,"N/A"),"")</f>
        <v>-3.3595142234835951E-2</v>
      </c>
      <c r="DD69" s="49">
        <v>-20029</v>
      </c>
      <c r="DE69" s="45">
        <v>-34284</v>
      </c>
      <c r="DF69" s="72">
        <f>IF(AND(DD69&lt;0,DE69&lt;0),((DD69-DE69)/DE69),((DD69-DE69)/ABS(DE69)))</f>
        <v>-0.41579162291447908</v>
      </c>
      <c r="DG69" s="49">
        <v>-19181</v>
      </c>
      <c r="DH69" s="45">
        <v>-33625</v>
      </c>
      <c r="DI69" s="72">
        <f>IF(AND(DG69&lt;0,DH69&lt;0),((DG69-DH69)/DH69),((DG69-DH69)/ABS(DH69)))</f>
        <v>-0.42956133828996285</v>
      </c>
      <c r="DJ69" s="104"/>
      <c r="DK69" s="80">
        <v>-4671</v>
      </c>
      <c r="DL69" s="79">
        <v>-7957</v>
      </c>
      <c r="DM69" s="76">
        <f t="shared" ref="DM69" si="529">IF(AND(DK69&lt;0,DL69&lt;0),((DK69-DL69)/DL69),((DK69-DL69)/ABS(DL69)))</f>
        <v>-0.41296971220309164</v>
      </c>
      <c r="DN69" s="49">
        <v>-3524</v>
      </c>
      <c r="DO69" s="45">
        <v>-6685</v>
      </c>
      <c r="DP69" s="76">
        <f t="shared" ref="DP69" si="530">IF(AND(DN69&lt;0,DO69&lt;0),((DN69-DO69)/DO69),((DN69-DO69)/ABS(DO69)))</f>
        <v>-0.47284966342557966</v>
      </c>
      <c r="DQ69" s="49">
        <v>-1757</v>
      </c>
      <c r="DR69" s="45">
        <v>-5387</v>
      </c>
      <c r="DS69" s="76">
        <f t="shared" ref="DS69" si="531">IF(AND(DQ69&lt;0,DR69&lt;0),((DQ69-DR69)/DR69),((DQ69-DR69)/ABS(DR69)))</f>
        <v>-0.67384444031928714</v>
      </c>
      <c r="DT69" s="49">
        <v>-10127</v>
      </c>
      <c r="DU69" s="45">
        <v>848</v>
      </c>
      <c r="DV69" s="76">
        <f t="shared" ref="DV69" si="532">IF(AND(DT69&lt;0,DU69&lt;0),((DT69-DU69)/DU69),((DT69-DU69)/ABS(DU69)))</f>
        <v>-12.942216981132075</v>
      </c>
      <c r="DW69" s="49">
        <v>-8195</v>
      </c>
      <c r="DX69" s="45">
        <v>-14642</v>
      </c>
      <c r="DY69" s="76">
        <f t="shared" ref="DY69" si="533">IF(AND(DW69&lt;0,DX69&lt;0),((DW69-DX69)/DX69),((DW69-DX69)/ABS(DX69)))</f>
        <v>-0.44030870099713154</v>
      </c>
      <c r="DZ69" s="49">
        <v>-9952</v>
      </c>
      <c r="EA69" s="45">
        <v>-20029</v>
      </c>
      <c r="EB69" s="76">
        <f t="shared" ref="EB69" si="534">IF(AND(DZ69&lt;0,EA69&lt;0),((DZ69-EA69)/EA69),((DZ69-EA69)/ABS(EA69)))</f>
        <v>-0.50312047531079929</v>
      </c>
      <c r="EC69" s="49">
        <v>-20079</v>
      </c>
      <c r="ED69" s="45">
        <v>-19181</v>
      </c>
      <c r="EE69" s="76">
        <f t="shared" ref="EE69" si="535">IF(AND(EC69&lt;0,ED69&lt;0),((EC69-ED69)/ED69),((EC69-ED69)/ABS(ED69)))</f>
        <v>4.6817162817371361E-2</v>
      </c>
      <c r="EG69" s="80">
        <v>-5736</v>
      </c>
      <c r="EH69" s="79">
        <v>-4671</v>
      </c>
      <c r="EI69" s="76">
        <f t="shared" ref="EI69" si="536">IF(AND(EG69&lt;0,EH69&lt;0),((EG69-EH69)/EH69),((EG69-EH69)/ABS(EH69)))</f>
        <v>0.22800256904303148</v>
      </c>
      <c r="EJ69" s="49">
        <v>-30893</v>
      </c>
      <c r="EK69" s="45">
        <v>-3524</v>
      </c>
      <c r="EL69" s="76">
        <f t="shared" ref="EL69" si="537">IF(AND(EJ69&lt;0,EK69&lt;0),((EJ69-EK69)/EK69),((EJ69-EK69)/ABS(EK69)))</f>
        <v>7.7664585698070372</v>
      </c>
      <c r="EM69" s="49">
        <v>36629</v>
      </c>
      <c r="EN69" s="45">
        <v>-1757</v>
      </c>
      <c r="EO69" s="76">
        <f t="shared" ref="EO69" si="538">IF(AND(EM69&lt;0,EN69&lt;0),((EM69-EN69)/EN69),((EM69-EN69)/ABS(EN69)))</f>
        <v>21.847467273762096</v>
      </c>
      <c r="EP69" s="49">
        <v>0</v>
      </c>
      <c r="EQ69" s="45">
        <v>-10127</v>
      </c>
      <c r="ER69" s="76">
        <f t="shared" ref="ER69" si="539">IF(AND(EP69&lt;0,EQ69&lt;0),((EP69-EQ69)/EQ69),((EP69-EQ69)/ABS(EQ69)))</f>
        <v>1</v>
      </c>
      <c r="ES69" s="49">
        <v>-36629</v>
      </c>
      <c r="ET69" s="45">
        <v>-8195</v>
      </c>
      <c r="EU69" s="76">
        <f t="shared" ref="EU69" si="540">IF(AND(ES69&lt;0,ET69&lt;0),((ES69-ET69)/ET69),((ES69-ET69)/ABS(ET69)))</f>
        <v>3.4696766320927397</v>
      </c>
      <c r="EV69" s="49">
        <v>0</v>
      </c>
      <c r="EW69" s="45">
        <v>-9952</v>
      </c>
      <c r="EX69" s="76">
        <f t="shared" ref="EX69" si="541">IF(AND(EV69&lt;0,EW69&lt;0),((EV69-EW69)/EW69),((EV69-EW69)/ABS(EW69)))</f>
        <v>1</v>
      </c>
      <c r="EY69" s="49">
        <v>0</v>
      </c>
      <c r="EZ69" s="45">
        <v>-20079</v>
      </c>
      <c r="FA69" s="76">
        <f t="shared" ref="FA69" si="542">IF(AND(EY69&lt;0,EZ69&lt;0),((EY69-EZ69)/EZ69),((EY69-EZ69)/ABS(EZ69)))</f>
        <v>1</v>
      </c>
    </row>
    <row r="70" spans="1:160" collapsed="1">
      <c r="A70" s="50" t="s">
        <v>161</v>
      </c>
      <c r="B70" s="50" t="s">
        <v>385</v>
      </c>
      <c r="C70" s="407" t="s">
        <v>320</v>
      </c>
      <c r="D70" s="398" t="s">
        <v>34</v>
      </c>
      <c r="E70" s="431">
        <v>14659</v>
      </c>
      <c r="F70" s="399"/>
      <c r="G70" s="400" t="str">
        <f>IFERROR(IF((ABS((E70/F70)-1))&lt;100%,(E70/F70)-1,"N/A"),"N/A")</f>
        <v>N/A</v>
      </c>
      <c r="H70" s="403">
        <v>7988</v>
      </c>
      <c r="I70" s="399"/>
      <c r="J70" s="400" t="str">
        <f>IFERROR(IF((ABS((H70/I70)-1))&lt;100%,(H70/I70)-1,"N/A"),"N/A")</f>
        <v>N/A</v>
      </c>
      <c r="K70" s="431">
        <v>12114</v>
      </c>
      <c r="L70" s="431">
        <f>+L64-L61</f>
        <v>8827.8040302999543</v>
      </c>
      <c r="M70" s="400">
        <f>IFERROR(IF((ABS((K70/L70)-1))&lt;100%,(K70/L70)-1,"N/A"),"")</f>
        <v>0.37225520168104431</v>
      </c>
      <c r="N70" s="431">
        <v>34079</v>
      </c>
      <c r="O70" s="431">
        <v>42151</v>
      </c>
      <c r="P70" s="400">
        <f>IFERROR(IF((ABS((N70/O70)-1))&lt;100%,(N70/O70)-1,"N/A"),"")</f>
        <v>-0.19150198097316795</v>
      </c>
      <c r="Q70" s="431">
        <v>22647</v>
      </c>
      <c r="R70" s="399"/>
      <c r="S70" s="400" t="str">
        <f>IFERROR(IF((ABS((Q70/R70)-1))&lt;100%,(Q70/R70)-1,"N/A"),"N/A")</f>
        <v>N/A</v>
      </c>
      <c r="T70" s="431">
        <v>34761</v>
      </c>
      <c r="U70" s="431">
        <v>8828</v>
      </c>
      <c r="V70" s="400" t="str">
        <f>IFERROR(IF((ABS((T70/U70)-1))&lt;100%,(T70/U70)-1,"N/A"),"")</f>
        <v>N/A</v>
      </c>
      <c r="W70" s="431">
        <v>68840</v>
      </c>
      <c r="X70" s="431">
        <v>50980</v>
      </c>
      <c r="Y70" s="400">
        <f>IFERROR(IF((ABS((W70/X70)-1))&lt;100%,(W70/X70)-1,"N/A"),"")</f>
        <v>0.35033346410357002</v>
      </c>
      <c r="Z70" s="401"/>
      <c r="AA70" s="431">
        <f>+AA64-AA61</f>
        <v>11161</v>
      </c>
      <c r="AB70" s="431">
        <f t="shared" si="339"/>
        <v>14659</v>
      </c>
      <c r="AC70" s="406">
        <f>IFERROR(IF((ABS((AA70/AB70)-1))&lt;100%,(AA70/AB70)-1,"N/A"),"")</f>
        <v>-0.23862473565727538</v>
      </c>
      <c r="AD70" s="431">
        <f>+AD64-AD61</f>
        <v>8800</v>
      </c>
      <c r="AE70" s="431">
        <f t="shared" si="405"/>
        <v>7988</v>
      </c>
      <c r="AF70" s="406">
        <f>IFERROR(IF((ABS((AD70/AE70)-1))&lt;100%,(AD70/AE70)-1,"N/A"),"")</f>
        <v>0.10165247871807703</v>
      </c>
      <c r="AG70" s="431">
        <v>4344</v>
      </c>
      <c r="AH70" s="431">
        <f t="shared" si="407"/>
        <v>12114</v>
      </c>
      <c r="AI70" s="406">
        <f>IFERROR(IF((ABS((AG70/AH70)-1))&lt;100%,(AG70/AH70)-1,"N/A"),"")</f>
        <v>-0.64140663694898459</v>
      </c>
      <c r="AJ70" s="431">
        <v>39462</v>
      </c>
      <c r="AK70" s="431">
        <f t="shared" si="409"/>
        <v>34079</v>
      </c>
      <c r="AL70" s="406">
        <f>IFERROR(IF((ABS((AJ70/AK70)-1))&lt;100%,(AJ70/AK70)-1,"N/A"),"")</f>
        <v>0.15795651280847434</v>
      </c>
      <c r="AM70" s="431">
        <v>19961</v>
      </c>
      <c r="AN70" s="431">
        <f t="shared" si="411"/>
        <v>22647</v>
      </c>
      <c r="AO70" s="406">
        <f>IFERROR(IF((ABS((AM70/AN70)-1))&lt;100%,(AM70/AN70)-1,"N/A"),"")</f>
        <v>-0.11860290546209207</v>
      </c>
      <c r="AP70" s="431">
        <v>24305</v>
      </c>
      <c r="AQ70" s="431">
        <f t="shared" si="413"/>
        <v>34761</v>
      </c>
      <c r="AR70" s="406">
        <f>IFERROR(IF((ABS((AP70/AQ70)-1))&lt;100%,(AP70/AQ70)-1,"N/A"),"")</f>
        <v>-0.30079687005552203</v>
      </c>
      <c r="AS70" s="431">
        <v>63767</v>
      </c>
      <c r="AT70" s="431">
        <f t="shared" si="415"/>
        <v>68840</v>
      </c>
      <c r="AU70" s="406">
        <f>IFERROR(IF((ABS((AS70/AT70)-1))&lt;100%,(AS70/AT70)-1,"N/A"),"")</f>
        <v>-7.3692620569436373E-2</v>
      </c>
      <c r="AV70" s="401"/>
      <c r="AW70" s="399">
        <f t="shared" si="445"/>
        <v>8703</v>
      </c>
      <c r="AX70" s="431">
        <f t="shared" si="417"/>
        <v>11161</v>
      </c>
      <c r="AY70" s="406">
        <f>IFERROR(IF((ABS((AW70/AX70)-1))&lt;100%,(AW70/AX70)-1,"N/A"),"")</f>
        <v>-0.22023116208225069</v>
      </c>
      <c r="AZ70" s="399">
        <f t="shared" si="446"/>
        <v>9105</v>
      </c>
      <c r="BA70" s="431">
        <f t="shared" si="419"/>
        <v>8800</v>
      </c>
      <c r="BB70" s="406">
        <f>IFERROR(IF((ABS((AZ70/BA70)-1))&lt;100%,(AZ70/BA70)-1,"N/A"),"")</f>
        <v>3.4659090909090917E-2</v>
      </c>
      <c r="BC70" s="403">
        <f t="shared" si="447"/>
        <v>11824</v>
      </c>
      <c r="BD70" s="431">
        <f t="shared" si="421"/>
        <v>4344</v>
      </c>
      <c r="BE70" s="406" t="str">
        <f>IFERROR(IF((ABS((BC70/BD70)-1))&lt;100%,(BC70/BD70)-1,"N/A"),"")</f>
        <v>N/A</v>
      </c>
      <c r="BF70" s="431">
        <f t="shared" si="448"/>
        <v>16470</v>
      </c>
      <c r="BG70" s="431">
        <f t="shared" si="423"/>
        <v>39462</v>
      </c>
      <c r="BH70" s="406">
        <f>IFERROR(IF((ABS((BF70/BG70)-1))&lt;100%,(BF70/BG70)-1,"N/A"),"")</f>
        <v>-0.58263646039227612</v>
      </c>
      <c r="BI70" s="399">
        <f t="shared" si="449"/>
        <v>17808</v>
      </c>
      <c r="BJ70" s="431">
        <f t="shared" si="425"/>
        <v>19961</v>
      </c>
      <c r="BK70" s="406">
        <f>IFERROR(IF((ABS((BI70/BJ70)-1))&lt;100%,(BI70/BJ70)-1,"N/A"),"")</f>
        <v>-0.10786032763889586</v>
      </c>
      <c r="BL70" s="403">
        <f t="shared" si="450"/>
        <v>29632</v>
      </c>
      <c r="BM70" s="431">
        <f t="shared" si="427"/>
        <v>24305</v>
      </c>
      <c r="BN70" s="406">
        <f>IFERROR(IF((ABS((BL70/BM70)-1))&lt;100%,(BL70/BM70)-1,"N/A"),"")</f>
        <v>0.2191730096687925</v>
      </c>
      <c r="BO70" s="431">
        <f t="shared" si="451"/>
        <v>46102</v>
      </c>
      <c r="BP70" s="431">
        <f t="shared" si="429"/>
        <v>63767</v>
      </c>
      <c r="BQ70" s="406">
        <f>IFERROR(IF((ABS((BO70/BP70)-1))&lt;100%,(BO70/BP70)-1,"N/A"),"")</f>
        <v>-0.27702416610472502</v>
      </c>
      <c r="BR70" s="402"/>
      <c r="BS70" s="403">
        <f t="shared" si="452"/>
        <v>1535</v>
      </c>
      <c r="BT70" s="399">
        <v>8703</v>
      </c>
      <c r="BU70" s="400">
        <f>IFERROR(IF((ABS((BS70/BT70)-1))&lt;100%,(BS70/BT70)-1,"N/A"),"")</f>
        <v>-0.82362403768815351</v>
      </c>
      <c r="BV70" s="403">
        <f t="shared" si="453"/>
        <v>5519</v>
      </c>
      <c r="BW70" s="399">
        <v>9105</v>
      </c>
      <c r="BX70" s="400">
        <f>IFERROR(IF((ABS((BV70/BW70)-1))&lt;100%,(BV70/BW70)-1,"N/A"),"")</f>
        <v>-0.39384953322350358</v>
      </c>
      <c r="BY70" s="403">
        <f t="shared" si="454"/>
        <v>7180</v>
      </c>
      <c r="BZ70" s="399">
        <v>11824</v>
      </c>
      <c r="CA70" s="400">
        <f>IFERROR(IF((ABS((BY70/BZ70)-1))&lt;100%,(BY70/BZ70)-1,"N/A"),"")</f>
        <v>-0.39276048714479028</v>
      </c>
      <c r="CB70" s="403">
        <f t="shared" si="455"/>
        <v>19938</v>
      </c>
      <c r="CC70" s="399">
        <v>16470</v>
      </c>
      <c r="CD70" s="400">
        <f>IFERROR(IF((ABS((CB70/CC70)-1))&lt;100%,(CB70/CC70)-1,"N/A"),"")</f>
        <v>0.21056466302367949</v>
      </c>
      <c r="CE70" s="403">
        <f t="shared" si="456"/>
        <v>7054</v>
      </c>
      <c r="CF70" s="399">
        <v>17808</v>
      </c>
      <c r="CG70" s="400">
        <f>IFERROR(IF((ABS((CE70/CF70)-1))&lt;100%,(CE70/CF70)-1,"N/A"),"")</f>
        <v>-0.60388589398023362</v>
      </c>
      <c r="CH70" s="403">
        <f t="shared" si="457"/>
        <v>14234</v>
      </c>
      <c r="CI70" s="399">
        <v>29632</v>
      </c>
      <c r="CJ70" s="400">
        <f>IFERROR(IF((ABS((CH70/CI70)-1))&lt;100%,(CH70/CI70)-1,"N/A"),"")</f>
        <v>-0.519640928725702</v>
      </c>
      <c r="CK70" s="403">
        <f t="shared" si="458"/>
        <v>34172</v>
      </c>
      <c r="CL70" s="399">
        <v>46102</v>
      </c>
      <c r="CM70" s="400">
        <f>IFERROR(IF((ABS((CK70/CL70)-1))&lt;100%,(CK70/CL70)-1,"N/A"),"")</f>
        <v>-0.25877402281896666</v>
      </c>
      <c r="CN70" s="402"/>
      <c r="CO70" s="403">
        <v>4900</v>
      </c>
      <c r="CP70" s="399">
        <v>1535</v>
      </c>
      <c r="CQ70" s="400" t="str">
        <f>IFERROR(IF((ABS((CO70/CP70)-1))&lt;100%,(CO70/CP70)-1,"N/A"),"")</f>
        <v>N/A</v>
      </c>
      <c r="CR70" s="403">
        <v>-10778</v>
      </c>
      <c r="CS70" s="399">
        <v>5519</v>
      </c>
      <c r="CT70" s="400">
        <f>IFERROR(IF((ABS((CR70/CS70)-1))&lt;1000%,(CR70/CS70)-1,"N/A"),"")</f>
        <v>-2.9528900163073022</v>
      </c>
      <c r="CU70" s="403">
        <v>4580</v>
      </c>
      <c r="CV70" s="399">
        <v>7180</v>
      </c>
      <c r="CW70" s="400">
        <f>IF(AND(CU70&lt;0,CV70&lt;0),((CU70-CV70)/CV70),((CU70-CV70)/ABS(CV70)))</f>
        <v>-0.36211699164345401</v>
      </c>
      <c r="CX70" s="403">
        <v>17324</v>
      </c>
      <c r="CY70" s="399">
        <v>19938</v>
      </c>
      <c r="CZ70" s="400">
        <f>IF(AND(CX70&lt;0,CY70&lt;0),((CX70-CY70)/CY70),((CX70-CY70)/ABS(CY70)))</f>
        <v>-0.13110642993279165</v>
      </c>
      <c r="DA70" s="403">
        <v>-5878</v>
      </c>
      <c r="DB70" s="399">
        <v>7054</v>
      </c>
      <c r="DC70" s="400">
        <f>IFERROR(IF((ABS((DA70/DB70)-1))&lt;1000%,(DA70/DB70)-1,"N/A"),"")</f>
        <v>-1.8332860788205274</v>
      </c>
      <c r="DD70" s="403">
        <v>-1298</v>
      </c>
      <c r="DE70" s="399">
        <v>14234</v>
      </c>
      <c r="DF70" s="400">
        <f>IF(AND(DD70&lt;0,DE70&lt;0),((DD70-DE70)/DE70),((DD70-DE70)/ABS(DE70)))</f>
        <v>-1.0911901081916537</v>
      </c>
      <c r="DG70" s="403">
        <v>16026</v>
      </c>
      <c r="DH70" s="399">
        <v>34172</v>
      </c>
      <c r="DI70" s="400">
        <f>IF(AND(DG70&lt;0,DH70&lt;0),((DG70-DH70)/DH70),((DG70-DH70)/ABS(DH70)))</f>
        <v>-0.53101954816809083</v>
      </c>
      <c r="DJ70" s="104"/>
      <c r="DK70" s="403">
        <v>-67</v>
      </c>
      <c r="DL70" s="399">
        <v>4900</v>
      </c>
      <c r="DM70" s="406">
        <f t="shared" si="473"/>
        <v>-1.0136734693877552</v>
      </c>
      <c r="DN70" s="403">
        <v>-788</v>
      </c>
      <c r="DO70" s="399">
        <v>-10778</v>
      </c>
      <c r="DP70" s="406">
        <f t="shared" si="474"/>
        <v>0.92688810539988864</v>
      </c>
      <c r="DQ70" s="403">
        <v>8346</v>
      </c>
      <c r="DR70" s="399">
        <v>4580</v>
      </c>
      <c r="DS70" s="406">
        <f t="shared" si="475"/>
        <v>0.82227074235807862</v>
      </c>
      <c r="DT70" s="403">
        <v>33825</v>
      </c>
      <c r="DU70" s="399">
        <v>17324</v>
      </c>
      <c r="DV70" s="406">
        <f t="shared" si="476"/>
        <v>0.95249365042715306</v>
      </c>
      <c r="DW70" s="403">
        <v>-855</v>
      </c>
      <c r="DX70" s="399">
        <v>-5878</v>
      </c>
      <c r="DY70" s="406">
        <f t="shared" si="477"/>
        <v>0.85454236134739703</v>
      </c>
      <c r="DZ70" s="403">
        <v>7491</v>
      </c>
      <c r="EA70" s="399">
        <v>-1298</v>
      </c>
      <c r="EB70" s="406">
        <f t="shared" si="478"/>
        <v>6.7711864406779663</v>
      </c>
      <c r="EC70" s="403">
        <v>41316</v>
      </c>
      <c r="ED70" s="399">
        <v>16026</v>
      </c>
      <c r="EE70" s="406">
        <f t="shared" si="479"/>
        <v>1.5780606514414077</v>
      </c>
      <c r="EG70" s="403">
        <v>7389</v>
      </c>
      <c r="EH70" s="399">
        <v>-67</v>
      </c>
      <c r="EI70" s="406">
        <f t="shared" ref="EI70" si="543">(EG70-EH70)/ABS(EH70)</f>
        <v>111.28358208955224</v>
      </c>
      <c r="EJ70" s="403">
        <v>6946</v>
      </c>
      <c r="EK70" s="399">
        <v>-788</v>
      </c>
      <c r="EL70" s="406">
        <f t="shared" ref="EL70" si="544">(EJ70-EK70)/ABS(EK70)</f>
        <v>9.8147208121827418</v>
      </c>
      <c r="EM70" s="403">
        <v>-14335</v>
      </c>
      <c r="EN70" s="399">
        <v>8346</v>
      </c>
      <c r="EO70" s="406">
        <f t="shared" ref="EO70" si="545">(EM70-EN70)/ABS(EN70)</f>
        <v>-2.7175892643182364</v>
      </c>
      <c r="EP70" s="403">
        <v>0</v>
      </c>
      <c r="EQ70" s="399">
        <v>33825</v>
      </c>
      <c r="ER70" s="406">
        <f t="shared" ref="ER70" si="546">(EP70-EQ70)/ABS(EQ70)</f>
        <v>-1</v>
      </c>
      <c r="ES70" s="403">
        <v>14335</v>
      </c>
      <c r="ET70" s="399">
        <v>-855</v>
      </c>
      <c r="EU70" s="406">
        <f t="shared" ref="EU70" si="547">(ES70-ET70)/ABS(ET70)</f>
        <v>17.76608187134503</v>
      </c>
      <c r="EV70" s="403">
        <v>0</v>
      </c>
      <c r="EW70" s="399">
        <v>7491</v>
      </c>
      <c r="EX70" s="406">
        <f t="shared" ref="EX70" si="548">(EV70-EW70)/ABS(EW70)</f>
        <v>-1</v>
      </c>
      <c r="EY70" s="403">
        <v>0</v>
      </c>
      <c r="EZ70" s="399">
        <v>41316</v>
      </c>
      <c r="FA70" s="406">
        <f t="shared" ref="FA70" si="549">(EY70-EZ70)/ABS(EZ70)</f>
        <v>-1</v>
      </c>
    </row>
    <row r="71" spans="1:160" s="66" customFormat="1">
      <c r="A71" s="58" t="s">
        <v>35</v>
      </c>
      <c r="B71" s="58"/>
      <c r="C71" s="59" t="s">
        <v>35</v>
      </c>
      <c r="D71" s="60" t="s">
        <v>255</v>
      </c>
      <c r="E71" s="246">
        <f>IFERROR(E70/E$55,"")</f>
        <v>4.179103626603263E-2</v>
      </c>
      <c r="F71" s="61"/>
      <c r="G71" s="62" t="str">
        <f>IF((ABS((E71-F71)*10000))&lt;100,(E71-F71)*10000,"N/A")</f>
        <v>N/A</v>
      </c>
      <c r="H71" s="246">
        <f>IFERROR(H70/H$55,"")</f>
        <v>2.395259856308397E-2</v>
      </c>
      <c r="I71" s="61"/>
      <c r="J71" s="62" t="str">
        <f>IF((ABS((H71-I71)*10000))&lt;100,(H71-I71)*10000,"N/A")</f>
        <v>N/A</v>
      </c>
      <c r="K71" s="246">
        <f>IFERROR(K70/K$55,"")</f>
        <v>3.724198992861491E-2</v>
      </c>
      <c r="L71" s="246">
        <f>IFERROR(L70/L$55,"")</f>
        <v>6.4303694050246232E-2</v>
      </c>
      <c r="M71" s="62" t="str">
        <f>IF((ABS((K71-L71)*10000))&lt;100,(K71-L71)*10000,"N/A")</f>
        <v>N/A</v>
      </c>
      <c r="N71" s="246">
        <f>IFERROR(N70/N$55,"")</f>
        <v>8.8898105903497851E-2</v>
      </c>
      <c r="O71" s="246">
        <f>IFERROR(O70/O$55,"")</f>
        <v>8.4231919043355932E-2</v>
      </c>
      <c r="P71" s="62">
        <f>IF((ABS((N71-O71)*10000))&lt;100,(N71-O71)*10000,"N/A")</f>
        <v>46.661868601419187</v>
      </c>
      <c r="Q71" s="246">
        <f>IFERROR(Q70/Q$55,"")</f>
        <v>3.3097019996755621E-2</v>
      </c>
      <c r="R71" s="61"/>
      <c r="S71" s="62" t="str">
        <f>IF((ABS((Q71-R71)*10000))&lt;100,(Q71-R71)*10000,"N/A")</f>
        <v>N/A</v>
      </c>
      <c r="T71" s="246">
        <f>IFERROR(T70/T$55,"")</f>
        <v>3.443254792534018E-2</v>
      </c>
      <c r="U71" s="246">
        <f>IFERROR(U70/U$55,"")</f>
        <v>6.430512153726245E-2</v>
      </c>
      <c r="V71" s="62" t="str">
        <f>IF((ABS((T71-U71)*10000))&lt;100,(T71-U71)*10000,"N/A")</f>
        <v>N/A</v>
      </c>
      <c r="W71" s="246">
        <f>IFERROR(W70/W$55,"")</f>
        <v>4.9422494845242401E-2</v>
      </c>
      <c r="X71" s="246">
        <f>IFERROR(X70/X$55,"")</f>
        <v>7.994367248498116E-2</v>
      </c>
      <c r="Y71" s="62" t="str">
        <f>IF((ABS((W71-X71)*10000))&lt;100,(W71-X71)*10000,"N/A")</f>
        <v>N/A</v>
      </c>
      <c r="Z71" s="63"/>
      <c r="AA71" s="246">
        <f>IFERROR(AA70/AA$55,"")</f>
        <v>3.2956162781770618E-2</v>
      </c>
      <c r="AB71" s="246">
        <f t="shared" si="339"/>
        <v>4.179103626603263E-2</v>
      </c>
      <c r="AC71" s="247">
        <f>IF((ABS((AA71-AB71)*10000))&lt;100,(AA71-AB71)*10000,"N/A")</f>
        <v>-88.348734842620118</v>
      </c>
      <c r="AD71" s="246">
        <f>IFERROR(AD70/AD$55,"")</f>
        <v>2.5886312024191935E-2</v>
      </c>
      <c r="AE71" s="246">
        <f t="shared" si="405"/>
        <v>2.395259856308397E-2</v>
      </c>
      <c r="AF71" s="247">
        <f>IF((ABS((AD71-AE71)*10000))&lt;100,(AD71-AE71)*10000,"N/A")</f>
        <v>19.337134611079644</v>
      </c>
      <c r="AG71" s="246">
        <f>IFERROR(AG70/AG$55,"")</f>
        <v>1.1967370732285178E-2</v>
      </c>
      <c r="AH71" s="246">
        <f t="shared" si="407"/>
        <v>3.724198992861491E-2</v>
      </c>
      <c r="AI71" s="247" t="str">
        <f>IF((ABS((AG71-AH71)*10000))&lt;100,(AG71-AH71)*10000,"N/A")</f>
        <v>N/A</v>
      </c>
      <c r="AJ71" s="246">
        <f>IFERROR(AJ70/AJ$55,"")</f>
        <v>9.280285214381126E-2</v>
      </c>
      <c r="AK71" s="246">
        <f t="shared" si="409"/>
        <v>8.8898105903497851E-2</v>
      </c>
      <c r="AL71" s="247">
        <f>IF((ABS((AJ71-AK71)*10000))&lt;100,(AJ71-AK71)*10000,"N/A")</f>
        <v>39.047462403134084</v>
      </c>
      <c r="AM71" s="246">
        <f>IFERROR(AM70/AM$55,"")</f>
        <v>2.9414538542019718E-2</v>
      </c>
      <c r="AN71" s="246">
        <f t="shared" si="411"/>
        <v>3.3097019996755621E-2</v>
      </c>
      <c r="AO71" s="247">
        <f>IF((ABS((AM71-AN71)*10000))&lt;100,(AM71-AN71)*10000,"N/A")</f>
        <v>-36.824814547359033</v>
      </c>
      <c r="AP71" s="246">
        <f>IFERROR(AP70/AP$55,"")</f>
        <v>2.3334360602037064E-2</v>
      </c>
      <c r="AQ71" s="246">
        <f t="shared" si="413"/>
        <v>3.443254792534018E-2</v>
      </c>
      <c r="AR71" s="247" t="str">
        <f>IF((ABS((AP71-AQ71)*10000))&lt;100,(AP71-AQ71)*10000,"N/A")</f>
        <v>N/A</v>
      </c>
      <c r="AS71" s="246">
        <f>IFERROR(AS70/AS$55,"")</f>
        <v>4.3472925462616094E-2</v>
      </c>
      <c r="AT71" s="246">
        <f t="shared" si="415"/>
        <v>4.9422494845242401E-2</v>
      </c>
      <c r="AU71" s="247">
        <f>IF((ABS((AS71-AT71)*10000))&lt;100,(AS71-AT71)*10000,"N/A")</f>
        <v>-59.495693826263071</v>
      </c>
      <c r="AV71" s="63"/>
      <c r="AW71" s="61">
        <f t="shared" si="445"/>
        <v>2.6071092631314071E-2</v>
      </c>
      <c r="AX71" s="246">
        <f t="shared" si="417"/>
        <v>3.2956162781770618E-2</v>
      </c>
      <c r="AY71" s="247">
        <f>IF((ABS((AW71-AX71)*10000))&lt;100,(AW71-AX71)*10000,"N/A")</f>
        <v>-68.850701504565464</v>
      </c>
      <c r="AZ71" s="61">
        <f t="shared" si="446"/>
        <v>3.0375008757210102E-2</v>
      </c>
      <c r="BA71" s="246">
        <f t="shared" si="419"/>
        <v>2.5886312024191935E-2</v>
      </c>
      <c r="BB71" s="247">
        <f>IF((ABS((AZ71-BA71)*10000))&lt;100,(AZ71-BA71)*10000,"N/A")</f>
        <v>44.886967330181676</v>
      </c>
      <c r="BC71" s="65">
        <f t="shared" si="447"/>
        <v>4.7521059738923545E-2</v>
      </c>
      <c r="BD71" s="246">
        <f t="shared" si="421"/>
        <v>1.1967370732285178E-2</v>
      </c>
      <c r="BE71" s="247" t="str">
        <f>IF((ABS((BC71-BD71)*10000))&lt;100,(BC71-BD71)*10000,"N/A")</f>
        <v>N/A</v>
      </c>
      <c r="BF71" s="65">
        <f t="shared" si="448"/>
        <v>7.5520666159221594E-2</v>
      </c>
      <c r="BG71" s="246">
        <f t="shared" si="423"/>
        <v>9.280285214381126E-2</v>
      </c>
      <c r="BH71" s="247" t="str">
        <f>IF((ABS((BF71-BG71)*10000))&lt;100,(BF71-BG71)*10000,"N/A")</f>
        <v>N/A</v>
      </c>
      <c r="BI71" s="61">
        <f t="shared" si="449"/>
        <v>2.8107347085014941E-2</v>
      </c>
      <c r="BJ71" s="246">
        <f t="shared" si="425"/>
        <v>2.9414538542019718E-2</v>
      </c>
      <c r="BK71" s="247">
        <f>IF((ABS((BI71-BJ71)*10000))&lt;100,(BI71-BJ71)*10000,"N/A")</f>
        <v>-13.07191457004777</v>
      </c>
      <c r="BL71" s="65">
        <f t="shared" si="450"/>
        <v>3.3581637082141964E-2</v>
      </c>
      <c r="BM71" s="246">
        <f t="shared" si="427"/>
        <v>2.3334360602037064E-2</v>
      </c>
      <c r="BN71" s="247" t="str">
        <f>IF((ABS((BL71-BM71)*10000))&lt;100,(BL71-BM71)*10000,"N/A")</f>
        <v>N/A</v>
      </c>
      <c r="BO71" s="65">
        <f t="shared" si="451"/>
        <v>4.1892895145996312E-2</v>
      </c>
      <c r="BP71" s="246">
        <f t="shared" si="429"/>
        <v>4.3472925462616094E-2</v>
      </c>
      <c r="BQ71" s="247">
        <f>IF((ABS((BO71-BP71)*10000))&lt;100,(BO71-BP71)*10000,"N/A")</f>
        <v>-15.800303166197821</v>
      </c>
      <c r="BR71" s="64"/>
      <c r="BS71" s="65">
        <f t="shared" si="452"/>
        <v>6.6774549978684348E-3</v>
      </c>
      <c r="BT71" s="61">
        <f>IFERROR(BT70/BT$55,"")</f>
        <v>2.6071092631314071E-2</v>
      </c>
      <c r="BU71" s="62" t="str">
        <f>IF((ABS((BS71-BT71)*10000))&lt;100,(BS71-BT71)*10000,"N/A")</f>
        <v>N/A</v>
      </c>
      <c r="BV71" s="65">
        <f t="shared" si="453"/>
        <v>1.9359478041251578E-2</v>
      </c>
      <c r="BW71" s="61">
        <f>IFERROR(BW70/BW$55,"")</f>
        <v>3.0375008757210102E-2</v>
      </c>
      <c r="BX71" s="62" t="str">
        <f>IF((ABS((BV71-BW71)*10000))&lt;100,(BV71-BW71)*10000,"N/A")</f>
        <v>N/A</v>
      </c>
      <c r="BY71" s="65">
        <f t="shared" si="454"/>
        <v>4.3352775664480911E-2</v>
      </c>
      <c r="BZ71" s="61">
        <f>IFERROR(BZ70/BZ$55,"")</f>
        <v>4.7521059738923545E-2</v>
      </c>
      <c r="CA71" s="62">
        <f>IF((ABS((BY71-BZ71)*10000))&lt;100,(BY71-BZ71)*10000,"N/A")</f>
        <v>-41.682840744426336</v>
      </c>
      <c r="CB71" s="65">
        <f t="shared" si="455"/>
        <v>6.869534657763629E-2</v>
      </c>
      <c r="CC71" s="61">
        <f>IFERROR(CC70/CC$55,"")</f>
        <v>7.5520666159221594E-2</v>
      </c>
      <c r="CD71" s="62">
        <f>IF((ABS((CB71-CC71)*10000))&lt;100,(CB71-CC71)*10000,"N/A")</f>
        <v>-68.253195815853047</v>
      </c>
      <c r="CE71" s="65">
        <f t="shared" si="456"/>
        <v>1.3698204513766171E-2</v>
      </c>
      <c r="CF71" s="61">
        <f>IFERROR(CF70/CF$55,"")</f>
        <v>2.8107347085014941E-2</v>
      </c>
      <c r="CG71" s="62" t="str">
        <f>IF((ABS((CE71-CF71)*10000))&lt;100,(CE71-CF71)*10000,"N/A")</f>
        <v>N/A</v>
      </c>
      <c r="CH71" s="65">
        <f t="shared" si="457"/>
        <v>2.0914637013353395E-2</v>
      </c>
      <c r="CI71" s="61">
        <f>IFERROR(CI70/CI$55,"")</f>
        <v>3.3581637082141964E-2</v>
      </c>
      <c r="CJ71" s="62" t="str">
        <f>IF((ABS((CH71-CI71)*10000))&lt;100,(CH71-CI71)*10000,"N/A")</f>
        <v>N/A</v>
      </c>
      <c r="CK71" s="65">
        <f t="shared" si="458"/>
        <v>3.5199327574592043E-2</v>
      </c>
      <c r="CL71" s="61">
        <f>IFERROR(CL70/CL$55,"")</f>
        <v>4.1892895145996312E-2</v>
      </c>
      <c r="CM71" s="62">
        <f>IF((ABS((CK71-CL71)*10000))&lt;100,(CK71-CL71)*10000,"N/A")</f>
        <v>-66.935675714042688</v>
      </c>
      <c r="CN71" s="64"/>
      <c r="CO71" s="65">
        <f>IFERROR(CO70/CO$55,"")</f>
        <v>1.6807875690323465E-2</v>
      </c>
      <c r="CP71" s="61">
        <f>IFERROR(CP70/CP$55,"")</f>
        <v>6.6774549978684348E-3</v>
      </c>
      <c r="CQ71" s="62">
        <f>IF((ABS((CO71-CP71)*10000))&lt;1000,(CO71-CP71)*10000,"N/A")</f>
        <v>101.3042069245503</v>
      </c>
      <c r="CR71" s="65">
        <f>IFERROR(CR70/CR$55,"")</f>
        <v>-5.7763628957917978E-2</v>
      </c>
      <c r="CS71" s="61">
        <f>IFERROR(CS70/CS$55,"")</f>
        <v>1.9359478041251578E-2</v>
      </c>
      <c r="CT71" s="62">
        <f>IF((ABS((CR71-CS71)*10000))&lt;1000,(CR71-CS71)*10000,"N/A")</f>
        <v>-771.23106999169545</v>
      </c>
      <c r="CU71" s="65">
        <f>IFERROR(CU70/CU$55,"")</f>
        <v>1.9433047212121468E-2</v>
      </c>
      <c r="CV71" s="61">
        <f>IFERROR(CV70/CV$55,"")</f>
        <v>4.3352775664480911E-2</v>
      </c>
      <c r="CW71" s="62">
        <f>(CU71-CV71)*10000</f>
        <v>-239.19728452359442</v>
      </c>
      <c r="CX71" s="65">
        <f>IFERROR(CX70/CX$55,"")</f>
        <v>0.10799556148465844</v>
      </c>
      <c r="CY71" s="61">
        <f>IFERROR(CY70/CY$55,"")</f>
        <v>6.869534657763629E-2</v>
      </c>
      <c r="CZ71" s="62">
        <f>(CX71-CY71)*10000</f>
        <v>393.00214907022149</v>
      </c>
      <c r="DA71" s="65">
        <f>IFERROR(DA70/DA$55,"")</f>
        <v>-1.2294036200268553E-2</v>
      </c>
      <c r="DB71" s="61">
        <f>IFERROR(DB70/DB$55,"")</f>
        <v>1.3698204513766171E-2</v>
      </c>
      <c r="DC71" s="62">
        <f>IF((ABS((DA71-DB71)*10000))&lt;1000,(DA71-DB71)*10000,"N/A")</f>
        <v>-259.92240714034722</v>
      </c>
      <c r="DD71" s="65">
        <f>IFERROR(DD70/DD$55,"")</f>
        <v>-1.8184390843921049E-3</v>
      </c>
      <c r="DE71" s="61">
        <f>IFERROR(DE70/DE$55,"")</f>
        <v>2.0914637013353395E-2</v>
      </c>
      <c r="DF71" s="62">
        <f>(DD71-DE71)*10000</f>
        <v>-227.33076097745501</v>
      </c>
      <c r="DG71" s="65">
        <f>IFERROR(DG70/DG$55,"")</f>
        <v>1.8331916821186598E-2</v>
      </c>
      <c r="DH71" s="61">
        <f>IFERROR(DH70/DH$55,"")</f>
        <v>3.5199327574592043E-2</v>
      </c>
      <c r="DI71" s="62">
        <f>(DG71-DH71)*10000</f>
        <v>-168.67410753405446</v>
      </c>
      <c r="DJ71" s="104"/>
      <c r="DK71" s="65">
        <f>IFERROR(DK70/DK$55,"")</f>
        <v>-3.0116014078112848E-4</v>
      </c>
      <c r="DL71" s="61">
        <f>IFERROR(DL70/DL$55,"")</f>
        <v>1.6807875690323465E-2</v>
      </c>
      <c r="DM71" s="247">
        <f>(DK71-DL71)*10000</f>
        <v>-171.09035831104592</v>
      </c>
      <c r="DN71" s="65">
        <f>IFERROR(DN70/DN$55,"")</f>
        <v>-3.1069002361717312E-3</v>
      </c>
      <c r="DO71" s="61">
        <f>IFERROR(DO70/DO$55,"")</f>
        <v>-5.7763628957917978E-2</v>
      </c>
      <c r="DP71" s="247">
        <f>(DN71-DO71)*10000</f>
        <v>546.56728721746242</v>
      </c>
      <c r="DQ71" s="65">
        <f>IFERROR(DQ70/DQ$55,"")</f>
        <v>2.7685724237448375E-2</v>
      </c>
      <c r="DR71" s="61">
        <f>IFERROR(DR70/DR$55,"")</f>
        <v>1.9433047212121468E-2</v>
      </c>
      <c r="DS71" s="247">
        <f>(DQ71-DR71)*10000</f>
        <v>82.526770253269078</v>
      </c>
      <c r="DT71" s="65">
        <f>IFERROR(DT70/DT$55,"")</f>
        <v>7.6715988678012853E-2</v>
      </c>
      <c r="DU71" s="61">
        <f>IFERROR(DU70/DU$55,"")</f>
        <v>0.10799556148465844</v>
      </c>
      <c r="DV71" s="247">
        <f>(DT71-DU71)*10000</f>
        <v>-312.79572806645587</v>
      </c>
      <c r="DW71" s="65">
        <f>IFERROR(DW70/DW$55,"")</f>
        <v>-1.7958336658951233E-3</v>
      </c>
      <c r="DX71" s="61">
        <f>IFERROR(DX70/DX$55,"")</f>
        <v>-1.2294036200268553E-2</v>
      </c>
      <c r="DY71" s="247">
        <f>(DW71-DX71)*10000</f>
        <v>104.98202534373429</v>
      </c>
      <c r="DZ71" s="65">
        <f>IFERROR(DZ70/DZ$55,"")</f>
        <v>9.634020399790626E-3</v>
      </c>
      <c r="EA71" s="61">
        <f>IFERROR(EA70/EA$55,"")</f>
        <v>-1.8184390843921049E-3</v>
      </c>
      <c r="EB71" s="247">
        <f>(DZ71-EA71)*10000</f>
        <v>114.52459484182731</v>
      </c>
      <c r="EC71" s="65">
        <f>IFERROR(EC70/EC$55,"")</f>
        <v>3.3908125688876779E-2</v>
      </c>
      <c r="ED71" s="61">
        <f>IFERROR(ED70/ED$55,"")</f>
        <v>1.8331916821186598E-2</v>
      </c>
      <c r="EE71" s="247">
        <f>(EC71-ED71)*10000</f>
        <v>155.76208867690181</v>
      </c>
      <c r="EG71" s="65">
        <f>IFERROR(EG70/EG$55,"")</f>
        <v>2.406793352572914E-2</v>
      </c>
      <c r="EH71" s="61">
        <f>IFERROR(EH70/EH$55,"")</f>
        <v>-3.0116014078112848E-4</v>
      </c>
      <c r="EI71" s="247">
        <f>(EG71-EH71)*10000</f>
        <v>243.6909366651027</v>
      </c>
      <c r="EJ71" s="65">
        <f>IFERROR(EJ70/EJ$55,"")</f>
        <v>1.7893714530077463E-2</v>
      </c>
      <c r="EK71" s="61">
        <f>IFERROR(EK70/EK$55,"")</f>
        <v>-3.1069002361717312E-3</v>
      </c>
      <c r="EL71" s="247">
        <f>(EJ71-EK71)*10000</f>
        <v>210.00614766249194</v>
      </c>
      <c r="EM71" s="65">
        <f>IFERROR(EM70/EM$55,"")</f>
        <v>2.0620351071006793E-2</v>
      </c>
      <c r="EN71" s="61">
        <f>IFERROR(EN70/EN$55,"")</f>
        <v>2.7685724237448375E-2</v>
      </c>
      <c r="EO71" s="247">
        <f>(EM71-EN71)*10000</f>
        <v>-70.65373166441583</v>
      </c>
      <c r="EP71" s="65" t="str">
        <f>IFERROR(EP70/EP$55,"")</f>
        <v/>
      </c>
      <c r="EQ71" s="61">
        <f>IFERROR(EQ70/EQ$55,"")</f>
        <v>7.6715988678012853E-2</v>
      </c>
      <c r="ER71" s="247" t="e">
        <f>(EP71-EQ71)*10000</f>
        <v>#VALUE!</v>
      </c>
      <c r="ES71" s="65">
        <f>IFERROR(ES70/ES$55,"")</f>
        <v>2.0620351071006793E-2</v>
      </c>
      <c r="ET71" s="61">
        <f>IFERROR(ET70/ET$55,"")</f>
        <v>-1.7958336658951233E-3</v>
      </c>
      <c r="EU71" s="247">
        <f>(ES71-ET71)*10000</f>
        <v>224.16184736901917</v>
      </c>
      <c r="EV71" s="65" t="str">
        <f>IFERROR(EV70/EV$55,"")</f>
        <v/>
      </c>
      <c r="EW71" s="61">
        <f>IFERROR(EW70/EW$55,"")</f>
        <v>9.634020399790626E-3</v>
      </c>
      <c r="EX71" s="247" t="e">
        <f>(EV71-EW71)*10000</f>
        <v>#VALUE!</v>
      </c>
      <c r="EY71" s="65" t="str">
        <f>IFERROR(EY70/EY$55,"")</f>
        <v/>
      </c>
      <c r="EZ71" s="61">
        <f>IFERROR(EZ70/EZ$55,"")</f>
        <v>3.3908125688876779E-2</v>
      </c>
      <c r="FA71" s="247" t="e">
        <f>(EY71-EZ71)*10000</f>
        <v>#VALUE!</v>
      </c>
    </row>
    <row r="72" spans="1:160">
      <c r="C72" s="174"/>
      <c r="D72" s="174"/>
      <c r="E72" s="174"/>
      <c r="F72" s="174"/>
      <c r="G72" s="141"/>
      <c r="H72" s="174"/>
      <c r="I72" s="174"/>
      <c r="J72" s="141"/>
      <c r="K72" s="174"/>
      <c r="L72" s="174"/>
      <c r="M72" s="141"/>
      <c r="N72" s="174"/>
      <c r="O72" s="174"/>
      <c r="P72" s="141"/>
      <c r="Q72" s="174"/>
      <c r="R72" s="174"/>
      <c r="S72" s="141"/>
      <c r="T72" s="174"/>
      <c r="U72" s="174"/>
      <c r="V72" s="141"/>
      <c r="W72" s="174"/>
      <c r="X72" s="174"/>
      <c r="Y72" s="141"/>
      <c r="Z72" s="141"/>
      <c r="AA72" s="174"/>
      <c r="AB72" s="174"/>
      <c r="AC72" s="141"/>
      <c r="AD72" s="174"/>
      <c r="AE72" s="174"/>
      <c r="AF72" s="141"/>
      <c r="AG72" s="174"/>
      <c r="AH72" s="174"/>
      <c r="AI72" s="141"/>
      <c r="AJ72" s="174"/>
      <c r="AK72" s="174"/>
      <c r="AL72" s="141"/>
      <c r="AM72" s="174"/>
      <c r="AN72" s="174"/>
      <c r="AO72" s="141"/>
      <c r="AP72" s="174"/>
      <c r="AQ72" s="174"/>
      <c r="AR72" s="141"/>
      <c r="AS72" s="174"/>
      <c r="AT72" s="174"/>
      <c r="AU72" s="141"/>
      <c r="AV72" s="141"/>
      <c r="AW72" s="174"/>
      <c r="AX72" s="174"/>
      <c r="AY72" s="141"/>
      <c r="AZ72" s="174"/>
      <c r="BA72" s="174"/>
      <c r="BB72" s="141"/>
      <c r="BC72" s="174"/>
      <c r="BD72" s="174"/>
      <c r="BE72" s="141"/>
      <c r="BF72" s="174"/>
      <c r="BG72" s="174"/>
      <c r="BH72" s="141"/>
      <c r="BI72" s="174"/>
      <c r="BJ72" s="174"/>
      <c r="BK72" s="141"/>
      <c r="BL72" s="174"/>
      <c r="BM72" s="174"/>
      <c r="BN72" s="141"/>
      <c r="BO72" s="174"/>
      <c r="BP72" s="174"/>
      <c r="BQ72" s="141"/>
      <c r="BR72" s="141"/>
      <c r="BS72" s="174"/>
      <c r="BT72" s="174"/>
      <c r="BU72" s="141"/>
      <c r="BV72" s="174"/>
      <c r="BW72" s="174"/>
      <c r="BX72" s="141"/>
      <c r="BY72" s="174"/>
      <c r="BZ72" s="174"/>
      <c r="CA72" s="141"/>
      <c r="CB72" s="174"/>
      <c r="CC72" s="174"/>
      <c r="CD72" s="141"/>
      <c r="CE72" s="174"/>
      <c r="CF72" s="174"/>
      <c r="CG72" s="141"/>
      <c r="CH72" s="174"/>
      <c r="CI72" s="174"/>
      <c r="CJ72" s="141"/>
      <c r="CK72" s="174"/>
      <c r="CL72" s="174"/>
      <c r="CM72" s="141"/>
      <c r="CN72" s="141"/>
      <c r="CO72" s="174"/>
      <c r="CP72" s="174"/>
      <c r="CQ72" s="141"/>
      <c r="CR72" s="174"/>
      <c r="CS72" s="174"/>
      <c r="CT72" s="141"/>
      <c r="CU72" s="174"/>
      <c r="CV72" s="174"/>
      <c r="CW72" s="141"/>
      <c r="CX72" s="174"/>
      <c r="CY72" s="174"/>
      <c r="CZ72" s="141"/>
      <c r="DA72" s="174"/>
      <c r="DB72" s="174"/>
      <c r="DC72" s="141"/>
      <c r="DD72" s="174"/>
      <c r="DE72" s="174"/>
      <c r="DF72" s="141"/>
      <c r="DG72" s="174"/>
      <c r="DH72" s="174"/>
      <c r="DI72" s="141"/>
      <c r="DJ72" s="104"/>
      <c r="DK72" s="174"/>
      <c r="DL72" s="174"/>
      <c r="DM72" s="141"/>
      <c r="DN72" s="174"/>
      <c r="DO72" s="174"/>
      <c r="DP72" s="141"/>
      <c r="DQ72" s="174"/>
      <c r="DR72" s="174"/>
      <c r="DS72" s="141"/>
      <c r="DT72" s="174"/>
      <c r="DU72" s="174"/>
      <c r="DV72" s="141"/>
      <c r="DW72" s="174"/>
      <c r="DX72" s="174"/>
      <c r="DY72" s="141"/>
      <c r="DZ72" s="174"/>
      <c r="EA72" s="174"/>
      <c r="EB72" s="141"/>
      <c r="EC72" s="174"/>
      <c r="ED72" s="174"/>
      <c r="EE72" s="141"/>
      <c r="EG72" s="174"/>
      <c r="EH72" s="174"/>
      <c r="EI72" s="141"/>
      <c r="EJ72" s="174"/>
      <c r="EK72" s="174"/>
      <c r="EL72" s="141"/>
      <c r="EM72" s="174"/>
      <c r="EN72" s="174"/>
      <c r="EO72" s="141"/>
      <c r="EP72" s="174"/>
      <c r="EQ72" s="174"/>
      <c r="ER72" s="141"/>
      <c r="ES72" s="174"/>
      <c r="ET72" s="174"/>
      <c r="EU72" s="141"/>
      <c r="EV72" s="174"/>
      <c r="EW72" s="174"/>
      <c r="EX72" s="141"/>
      <c r="EY72" s="174"/>
      <c r="EZ72" s="174"/>
      <c r="FA72" s="141"/>
    </row>
    <row r="73" spans="1:160">
      <c r="C73" s="106"/>
      <c r="D73" s="176"/>
      <c r="E73" s="181"/>
      <c r="F73" s="181"/>
      <c r="G73" s="178"/>
      <c r="H73" s="181"/>
      <c r="I73" s="181"/>
      <c r="J73" s="178"/>
      <c r="K73" s="181"/>
      <c r="L73" s="181"/>
      <c r="M73" s="178"/>
      <c r="N73" s="181"/>
      <c r="O73" s="181"/>
      <c r="P73" s="178"/>
      <c r="Q73" s="181"/>
      <c r="R73" s="181"/>
      <c r="S73" s="178"/>
      <c r="T73" s="181"/>
      <c r="U73" s="181"/>
      <c r="V73" s="178"/>
      <c r="W73" s="181"/>
      <c r="X73" s="181"/>
      <c r="Y73" s="178"/>
      <c r="Z73" s="178"/>
      <c r="AA73" s="181"/>
      <c r="AB73" s="181"/>
      <c r="AC73" s="178"/>
      <c r="AD73" s="181"/>
      <c r="AE73" s="181"/>
      <c r="AF73" s="178"/>
      <c r="AG73" s="181"/>
      <c r="AH73" s="181"/>
      <c r="AI73" s="178"/>
      <c r="AJ73" s="181"/>
      <c r="AK73" s="181"/>
      <c r="AL73" s="178"/>
      <c r="AM73" s="181"/>
      <c r="AN73" s="181"/>
      <c r="AO73" s="178"/>
      <c r="AP73" s="181"/>
      <c r="AQ73" s="181"/>
      <c r="AR73" s="178"/>
      <c r="AS73" s="181"/>
      <c r="AT73" s="181"/>
      <c r="AU73" s="178"/>
      <c r="AV73" s="178"/>
      <c r="AW73" s="181"/>
      <c r="AX73" s="181"/>
      <c r="AY73" s="178"/>
      <c r="AZ73" s="181"/>
      <c r="BA73" s="181"/>
      <c r="BB73" s="178"/>
      <c r="BC73" s="181"/>
      <c r="BD73" s="181"/>
      <c r="BE73" s="178"/>
      <c r="BF73" s="181"/>
      <c r="BG73" s="181"/>
      <c r="BH73" s="178"/>
      <c r="BI73" s="181"/>
      <c r="BJ73" s="181"/>
      <c r="BK73" s="178"/>
      <c r="BL73" s="181"/>
      <c r="BM73" s="181"/>
      <c r="BN73" s="178"/>
      <c r="BO73" s="181"/>
      <c r="BP73" s="181"/>
      <c r="BQ73" s="178"/>
      <c r="BR73" s="178"/>
      <c r="BS73" s="181"/>
      <c r="BT73" s="181"/>
      <c r="BU73" s="178"/>
      <c r="BV73" s="181"/>
      <c r="BW73" s="181"/>
      <c r="BX73" s="178"/>
      <c r="BY73" s="181"/>
      <c r="BZ73" s="181"/>
      <c r="CA73" s="178"/>
      <c r="CB73" s="181"/>
      <c r="CC73" s="181"/>
      <c r="CD73" s="178"/>
      <c r="CE73" s="181"/>
      <c r="CF73" s="181"/>
      <c r="CG73" s="178"/>
      <c r="CH73" s="181"/>
      <c r="CI73" s="181"/>
      <c r="CJ73" s="178"/>
      <c r="CK73" s="181"/>
      <c r="CL73" s="181"/>
      <c r="CM73" s="178"/>
      <c r="CN73" s="178"/>
      <c r="CO73" s="181"/>
      <c r="CP73" s="181"/>
      <c r="CQ73" s="178"/>
      <c r="CR73" s="181"/>
      <c r="CS73" s="181"/>
      <c r="CT73" s="178"/>
      <c r="CU73" s="181"/>
      <c r="CV73" s="181"/>
      <c r="CW73" s="178"/>
      <c r="CX73" s="181"/>
      <c r="CY73" s="181"/>
      <c r="CZ73" s="178"/>
      <c r="DA73" s="181"/>
      <c r="DB73" s="181"/>
      <c r="DC73" s="178"/>
      <c r="DD73" s="181"/>
      <c r="DE73" s="181"/>
      <c r="DF73" s="178"/>
      <c r="DG73" s="181"/>
      <c r="DH73" s="181"/>
      <c r="DI73" s="178"/>
      <c r="DJ73" s="104"/>
      <c r="DK73" s="181"/>
      <c r="DL73" s="181"/>
      <c r="DM73" s="178"/>
      <c r="DN73" s="181"/>
      <c r="DO73" s="181"/>
      <c r="DP73" s="178"/>
      <c r="DQ73" s="181"/>
      <c r="DR73" s="181"/>
      <c r="DS73" s="178"/>
      <c r="DT73" s="181"/>
      <c r="DU73" s="181"/>
      <c r="DV73" s="178"/>
      <c r="DW73" s="181"/>
      <c r="DX73" s="181"/>
      <c r="DY73" s="178"/>
      <c r="DZ73" s="181"/>
      <c r="EA73" s="181"/>
      <c r="EB73" s="178"/>
      <c r="EC73" s="181"/>
      <c r="ED73" s="181"/>
      <c r="EE73" s="178"/>
      <c r="EG73" s="181"/>
      <c r="EH73" s="181"/>
      <c r="EI73" s="178"/>
      <c r="EJ73" s="181"/>
      <c r="EK73" s="181"/>
      <c r="EL73" s="178"/>
      <c r="EM73" s="181"/>
      <c r="EN73" s="181"/>
      <c r="EO73" s="178"/>
      <c r="EP73" s="181"/>
      <c r="EQ73" s="181"/>
      <c r="ER73" s="178"/>
      <c r="ES73" s="181"/>
      <c r="ET73" s="181"/>
      <c r="EU73" s="178"/>
      <c r="EV73" s="181"/>
      <c r="EW73" s="181"/>
      <c r="EX73" s="178"/>
      <c r="EY73" s="181"/>
      <c r="EZ73" s="181"/>
      <c r="FA73" s="178"/>
    </row>
    <row r="74" spans="1:160">
      <c r="C74" s="28" t="s">
        <v>240</v>
      </c>
      <c r="D74" s="28" t="s">
        <v>112</v>
      </c>
      <c r="E74" s="27"/>
      <c r="F74" s="27"/>
      <c r="G74" s="264"/>
      <c r="H74" s="27"/>
      <c r="I74" s="27"/>
      <c r="J74" s="264"/>
      <c r="K74" s="27"/>
      <c r="L74" s="27"/>
      <c r="M74" s="264"/>
      <c r="N74" s="27"/>
      <c r="O74" s="27"/>
      <c r="P74" s="264"/>
      <c r="Q74" s="27"/>
      <c r="R74" s="27"/>
      <c r="S74" s="264"/>
      <c r="T74" s="27"/>
      <c r="U74" s="27"/>
      <c r="V74" s="264"/>
      <c r="W74" s="27"/>
      <c r="X74" s="27"/>
      <c r="Y74" s="264"/>
      <c r="Z74" s="264"/>
      <c r="AA74" s="27"/>
      <c r="AB74" s="27"/>
      <c r="AC74" s="264"/>
      <c r="AD74" s="27"/>
      <c r="AE74" s="27"/>
      <c r="AF74" s="264"/>
      <c r="AG74" s="27"/>
      <c r="AH74" s="27"/>
      <c r="AI74" s="264"/>
      <c r="AJ74" s="27"/>
      <c r="AK74" s="27"/>
      <c r="AL74" s="264"/>
      <c r="AM74" s="27"/>
      <c r="AN74" s="27"/>
      <c r="AO74" s="264"/>
      <c r="AP74" s="27"/>
      <c r="AQ74" s="27"/>
      <c r="AR74" s="264"/>
      <c r="AS74" s="27"/>
      <c r="AT74" s="27"/>
      <c r="AU74" s="264"/>
      <c r="AV74" s="264"/>
      <c r="AW74" s="27"/>
      <c r="AX74" s="27"/>
      <c r="AY74" s="264"/>
      <c r="AZ74" s="27"/>
      <c r="BA74" s="27"/>
      <c r="BB74" s="264"/>
      <c r="BC74" s="27"/>
      <c r="BD74" s="27"/>
      <c r="BE74" s="264"/>
      <c r="BF74" s="27"/>
      <c r="BG74" s="27"/>
      <c r="BH74" s="264"/>
      <c r="BI74" s="27"/>
      <c r="BJ74" s="27"/>
      <c r="BK74" s="264"/>
      <c r="BL74" s="27"/>
      <c r="BM74" s="27"/>
      <c r="BN74" s="264"/>
      <c r="BO74" s="27"/>
      <c r="BP74" s="27"/>
      <c r="BQ74" s="264"/>
      <c r="BR74" s="264"/>
      <c r="BS74" s="27"/>
      <c r="BT74" s="27"/>
      <c r="BU74" s="264"/>
      <c r="BV74" s="27"/>
      <c r="BW74" s="27"/>
      <c r="BX74" s="264"/>
      <c r="BY74" s="27"/>
      <c r="BZ74" s="27"/>
      <c r="CA74" s="264"/>
      <c r="CB74" s="27"/>
      <c r="CC74" s="27"/>
      <c r="CD74" s="264"/>
      <c r="CE74" s="27"/>
      <c r="CF74" s="27"/>
      <c r="CG74" s="264"/>
      <c r="CH74" s="27"/>
      <c r="CI74" s="27"/>
      <c r="CJ74" s="264"/>
      <c r="CK74" s="27"/>
      <c r="CL74" s="27"/>
      <c r="CM74" s="264"/>
      <c r="CN74" s="264"/>
      <c r="CO74" s="27"/>
      <c r="CP74" s="27"/>
      <c r="CQ74" s="264"/>
      <c r="CR74" s="27"/>
      <c r="CS74" s="27"/>
      <c r="CT74" s="264"/>
      <c r="CU74" s="27"/>
      <c r="CV74" s="27"/>
      <c r="CW74" s="264"/>
      <c r="CX74" s="27"/>
      <c r="CY74" s="27"/>
      <c r="CZ74" s="264"/>
      <c r="DA74" s="27"/>
      <c r="DB74" s="27"/>
      <c r="DC74" s="264"/>
      <c r="DD74" s="27"/>
      <c r="DE74" s="27"/>
      <c r="DF74" s="264"/>
      <c r="DG74" s="27"/>
      <c r="DH74" s="27"/>
      <c r="DI74" s="264"/>
      <c r="DJ74" s="104"/>
      <c r="DK74" s="27"/>
      <c r="DL74" s="27"/>
      <c r="DM74" s="264"/>
      <c r="DN74" s="27"/>
      <c r="DO74" s="27"/>
      <c r="DP74" s="264"/>
      <c r="DQ74" s="27"/>
      <c r="DR74" s="27"/>
      <c r="DS74" s="264"/>
      <c r="DT74" s="27"/>
      <c r="DU74" s="27"/>
      <c r="DV74" s="264"/>
      <c r="DW74" s="27"/>
      <c r="DX74" s="27"/>
      <c r="DY74" s="264"/>
      <c r="DZ74" s="27"/>
      <c r="EA74" s="27"/>
      <c r="EB74" s="264"/>
      <c r="EC74" s="27"/>
      <c r="ED74" s="27"/>
      <c r="EE74" s="264"/>
      <c r="EG74" s="27"/>
      <c r="EH74" s="27"/>
      <c r="EI74" s="264"/>
      <c r="EJ74" s="27"/>
      <c r="EK74" s="27"/>
      <c r="EL74" s="264"/>
      <c r="EM74" s="27"/>
      <c r="EN74" s="27"/>
      <c r="EO74" s="264"/>
      <c r="EP74" s="27"/>
      <c r="EQ74" s="27"/>
      <c r="ER74" s="264"/>
      <c r="ES74" s="27"/>
      <c r="ET74" s="27"/>
      <c r="EU74" s="264"/>
      <c r="EV74" s="27"/>
      <c r="EW74" s="27"/>
      <c r="EX74" s="264"/>
      <c r="EY74" s="27"/>
      <c r="EZ74" s="27"/>
      <c r="FA74" s="264"/>
    </row>
    <row r="75" spans="1:160" s="38" customFormat="1" ht="19.5" customHeight="1">
      <c r="A75" s="158"/>
      <c r="B75" s="158"/>
      <c r="C75" s="32" t="s">
        <v>318</v>
      </c>
      <c r="D75" s="32" t="s">
        <v>239</v>
      </c>
      <c r="E75" s="23" t="str">
        <f>$C74&amp;E76</f>
        <v>Brasil1Q16</v>
      </c>
      <c r="F75" s="23" t="str">
        <f>$C74&amp;F76</f>
        <v>Brasil1Q15</v>
      </c>
      <c r="G75" s="233"/>
      <c r="H75" s="23" t="s">
        <v>387</v>
      </c>
      <c r="I75" s="23" t="str">
        <f>$C74&amp;I76</f>
        <v>Brasil2Q15</v>
      </c>
      <c r="J75" s="234"/>
      <c r="K75" s="23" t="str">
        <f>$C74&amp;K76</f>
        <v>Brasil3Q16</v>
      </c>
      <c r="L75" s="23" t="str">
        <f>$C74&amp;L76</f>
        <v>Brasil3Q15</v>
      </c>
      <c r="M75" s="234"/>
      <c r="N75" s="23" t="str">
        <f>$C74&amp;N76</f>
        <v>Brasil4Q16</v>
      </c>
      <c r="O75" s="23" t="str">
        <f>$C74&amp;O76</f>
        <v>Brasil4Q15</v>
      </c>
      <c r="P75" s="234"/>
      <c r="Q75" s="23" t="str">
        <f>$C74&amp;Q76</f>
        <v>Brasil1H16</v>
      </c>
      <c r="R75" s="23" t="str">
        <f>$C74&amp;R76</f>
        <v>Brasil1H15</v>
      </c>
      <c r="S75" s="234"/>
      <c r="T75" s="23" t="str">
        <f>$C74&amp;T76</f>
        <v>Brasil9M16</v>
      </c>
      <c r="U75" s="23" t="str">
        <f>$C74&amp;U76</f>
        <v>Brasil9M15</v>
      </c>
      <c r="V75" s="234"/>
      <c r="W75" s="23" t="str">
        <f>$C74&amp;W76</f>
        <v>BrasilFY16</v>
      </c>
      <c r="X75" s="23" t="str">
        <f>$C74&amp;X76</f>
        <v>BrasilFY15</v>
      </c>
      <c r="Y75" s="234"/>
      <c r="Z75" s="234"/>
      <c r="AA75" s="23" t="str">
        <f>$C74&amp;AA76</f>
        <v>Brasil1Q17</v>
      </c>
      <c r="AB75" s="23" t="str">
        <f t="shared" ref="AB75:AB89" si="550">+E75</f>
        <v>Brasil1Q16</v>
      </c>
      <c r="AC75" s="233"/>
      <c r="AD75" s="23" t="str">
        <f>$C74&amp;AD76</f>
        <v>Brasil2Q17</v>
      </c>
      <c r="AE75" s="23" t="str">
        <f>$C74&amp;AE76</f>
        <v>Brasil2Q16</v>
      </c>
      <c r="AF75" s="234"/>
      <c r="AG75" s="23" t="str">
        <f>$C74&amp;AG76</f>
        <v>Brasil3Q17</v>
      </c>
      <c r="AH75" s="23" t="str">
        <f>$C74&amp;AH76</f>
        <v>Brasil3Q16</v>
      </c>
      <c r="AI75" s="234"/>
      <c r="AJ75" s="23" t="str">
        <f>$C74&amp;AJ76</f>
        <v>Brasil4Q17</v>
      </c>
      <c r="AK75" s="23" t="str">
        <f>$C74&amp;AK76</f>
        <v>Brasil4Q16</v>
      </c>
      <c r="AL75" s="234"/>
      <c r="AM75" s="23" t="str">
        <f>$C74&amp;AM76</f>
        <v>Brasil1H17</v>
      </c>
      <c r="AN75" s="23" t="str">
        <f>$C74&amp;AN76</f>
        <v>Brasil1H16</v>
      </c>
      <c r="AO75" s="234"/>
      <c r="AP75" s="23" t="str">
        <f>$C74&amp;AP76</f>
        <v>Brasil9M17</v>
      </c>
      <c r="AQ75" s="23" t="str">
        <f>$C74&amp;AQ76</f>
        <v>Brasil9M16</v>
      </c>
      <c r="AR75" s="234"/>
      <c r="AS75" s="23" t="str">
        <f>$C74&amp;AS76</f>
        <v>BrasilFY17</v>
      </c>
      <c r="AT75" s="23" t="str">
        <f>$C74&amp;AT76</f>
        <v>BrasilFY16</v>
      </c>
      <c r="AU75" s="234"/>
      <c r="AV75" s="234"/>
      <c r="AW75" s="23" t="str">
        <f>$C74&amp;AW76</f>
        <v>Brasil1Q18</v>
      </c>
      <c r="AX75" s="23" t="str">
        <f>$C74&amp;AX76</f>
        <v>Brasil1Q17</v>
      </c>
      <c r="AY75" s="233"/>
      <c r="AZ75" s="23" t="str">
        <f>$C74&amp;AZ76</f>
        <v>Brasil2Q18</v>
      </c>
      <c r="BA75" s="23" t="str">
        <f>$C74&amp;BA76</f>
        <v>Brasil2Q17</v>
      </c>
      <c r="BB75" s="234"/>
      <c r="BC75" s="23" t="str">
        <f>$C74&amp;BC76</f>
        <v>Brasil3Q18</v>
      </c>
      <c r="BD75" s="23" t="str">
        <f>$C74&amp;BD76</f>
        <v>Brasil3Q17</v>
      </c>
      <c r="BE75" s="234"/>
      <c r="BF75" s="23" t="str">
        <f>$C74&amp;BF76</f>
        <v>Brasil4Q18</v>
      </c>
      <c r="BG75" s="23" t="str">
        <f>$C74&amp;BG76</f>
        <v>Brasil4Q17</v>
      </c>
      <c r="BH75" s="234"/>
      <c r="BI75" s="23" t="str">
        <f>$C74&amp;BI76</f>
        <v>Brasil1H18</v>
      </c>
      <c r="BJ75" s="23" t="str">
        <f>$C74&amp;BJ76</f>
        <v>Brasil1H17</v>
      </c>
      <c r="BK75" s="234"/>
      <c r="BL75" s="23" t="str">
        <f>$C74&amp;BL76</f>
        <v>Brasil9M18</v>
      </c>
      <c r="BM75" s="23" t="str">
        <f>$C74&amp;BM76</f>
        <v>Brasil9M17</v>
      </c>
      <c r="BN75" s="234"/>
      <c r="BO75" s="23" t="str">
        <f>$C74&amp;BO76</f>
        <v>BrasilFY18</v>
      </c>
      <c r="BP75" s="23" t="str">
        <f>$C74&amp;BP76</f>
        <v>BrasilFY17</v>
      </c>
      <c r="BQ75" s="234"/>
      <c r="BR75" s="234"/>
      <c r="BS75" s="23" t="str">
        <f>$C74&amp;BS76</f>
        <v>Brasil1Q19</v>
      </c>
      <c r="BT75" s="23" t="str">
        <f>$C74&amp;BT76</f>
        <v>Brasil1Q18</v>
      </c>
      <c r="BU75" s="233"/>
      <c r="BV75" s="23" t="str">
        <f>$C74&amp;BV76</f>
        <v>Brasil2Q19</v>
      </c>
      <c r="BW75" s="23" t="str">
        <f>$C74&amp;BW76</f>
        <v>Brasil2Q18</v>
      </c>
      <c r="BX75" s="234"/>
      <c r="BY75" s="23" t="str">
        <f>$C74&amp;BY76</f>
        <v>Brasil3Q19</v>
      </c>
      <c r="BZ75" s="23" t="str">
        <f>$C74&amp;BZ76</f>
        <v>Brasil3Q18</v>
      </c>
      <c r="CA75" s="234"/>
      <c r="CB75" s="23" t="str">
        <f>$C74&amp;CB76</f>
        <v>Brasil4Q19</v>
      </c>
      <c r="CC75" s="23" t="str">
        <f>$C74&amp;CC76</f>
        <v>Brasil4Q18</v>
      </c>
      <c r="CD75" s="234"/>
      <c r="CE75" s="23" t="str">
        <f>$C74&amp;CE76</f>
        <v>Brasil1H19</v>
      </c>
      <c r="CF75" s="23" t="str">
        <f>$C74&amp;CF76</f>
        <v>Brasil1H18</v>
      </c>
      <c r="CG75" s="234"/>
      <c r="CH75" s="23" t="str">
        <f>$C74&amp;CH76</f>
        <v>Brasil9M19</v>
      </c>
      <c r="CI75" s="23" t="str">
        <f>$C74&amp;CI76</f>
        <v>Brasil9M18</v>
      </c>
      <c r="CJ75" s="234"/>
      <c r="CK75" s="23" t="str">
        <f>$C74&amp;CK76</f>
        <v>BrasilFY19</v>
      </c>
      <c r="CL75" s="23" t="str">
        <f>$C74&amp;CL76</f>
        <v>BrasilFY18</v>
      </c>
      <c r="CM75" s="234"/>
      <c r="CN75" s="234"/>
      <c r="CO75" s="23" t="str">
        <f>$C74&amp;CO76</f>
        <v>Brasil1Q20</v>
      </c>
      <c r="CP75" s="23" t="str">
        <f>$C74&amp;CP76</f>
        <v>Brasil1Q19</v>
      </c>
      <c r="CQ75" s="233"/>
      <c r="CR75" s="23" t="str">
        <f>$C74&amp;CR76</f>
        <v>Brasil2Q20</v>
      </c>
      <c r="CS75" s="23" t="str">
        <f>$C74&amp;CS76</f>
        <v>Brasil2Q19</v>
      </c>
      <c r="CT75" s="234"/>
      <c r="CU75" s="23" t="str">
        <f>$C74&amp;CU76</f>
        <v>Brasil3Q20</v>
      </c>
      <c r="CV75" s="23" t="str">
        <f>$C74&amp;CV76</f>
        <v>Brasil3Q19</v>
      </c>
      <c r="CW75" s="234"/>
      <c r="CX75" s="23" t="str">
        <f>$C74&amp;CX76</f>
        <v>Brasil4Q20</v>
      </c>
      <c r="CY75" s="23" t="str">
        <f>$C74&amp;CY76</f>
        <v>Brasil4Q19</v>
      </c>
      <c r="CZ75" s="234"/>
      <c r="DA75" s="23" t="str">
        <f>$C74&amp;DA76</f>
        <v>Brasil1H20</v>
      </c>
      <c r="DB75" s="23" t="str">
        <f>$C74&amp;DB76</f>
        <v>Brasil1H19</v>
      </c>
      <c r="DC75" s="234"/>
      <c r="DD75" s="23" t="str">
        <f>$C74&amp;DD76</f>
        <v>Brasil9M20</v>
      </c>
      <c r="DE75" s="23" t="str">
        <f>$C74&amp;DE76</f>
        <v>Brasil9M19</v>
      </c>
      <c r="DF75" s="234"/>
      <c r="DG75" s="23" t="str">
        <f>$C74&amp;DG76</f>
        <v>BrasilFY20</v>
      </c>
      <c r="DH75" s="23" t="str">
        <f>$C74&amp;DH76</f>
        <v>BrasilFY19</v>
      </c>
      <c r="DI75" s="234"/>
      <c r="DJ75" s="104"/>
      <c r="DK75" s="23" t="str">
        <f>$C74&amp;DK76</f>
        <v>Brasil1Q21</v>
      </c>
      <c r="DL75" s="23" t="str">
        <f>$C74&amp;DL76</f>
        <v>Brasil1Q20</v>
      </c>
      <c r="DM75" s="233"/>
      <c r="DN75" s="23" t="str">
        <f>$C74&amp;DN76</f>
        <v>Brasil2Q21</v>
      </c>
      <c r="DO75" s="23" t="str">
        <f>$C74&amp;DO76</f>
        <v>Brasil2Q20</v>
      </c>
      <c r="DP75" s="234"/>
      <c r="DQ75" s="23" t="str">
        <f>$C74&amp;DQ76</f>
        <v>Brasil3Q21</v>
      </c>
      <c r="DR75" s="23" t="str">
        <f>$C74&amp;DR76</f>
        <v>Brasil3Q20</v>
      </c>
      <c r="DS75" s="234"/>
      <c r="DT75" s="23" t="str">
        <f>$C74&amp;DT76</f>
        <v>Brasil4Q21</v>
      </c>
      <c r="DU75" s="23" t="str">
        <f>$C74&amp;DU76</f>
        <v>Brasil4Q20</v>
      </c>
      <c r="DV75" s="234"/>
      <c r="DW75" s="23" t="str">
        <f>$C74&amp;DW76</f>
        <v>Brasil1H21</v>
      </c>
      <c r="DX75" s="23" t="str">
        <f>$C74&amp;DX76</f>
        <v>Brasil1H20</v>
      </c>
      <c r="DY75" s="234"/>
      <c r="DZ75" s="23" t="str">
        <f>$C74&amp;DZ76</f>
        <v>Brasil9M21</v>
      </c>
      <c r="EA75" s="23" t="str">
        <f>$C74&amp;EA76</f>
        <v>Brasil9M20</v>
      </c>
      <c r="EB75" s="234"/>
      <c r="EC75" s="23" t="str">
        <f>$C74&amp;EC76</f>
        <v>BrasilFY21</v>
      </c>
      <c r="ED75" s="23" t="str">
        <f>$C74&amp;ED76</f>
        <v>BrasilFY20</v>
      </c>
      <c r="EE75" s="234"/>
      <c r="EF75" s="234"/>
      <c r="EG75" s="23" t="str">
        <f>$C74&amp;EG76</f>
        <v>Brasil1Q22</v>
      </c>
      <c r="EH75" s="23" t="str">
        <f>$C74&amp;EH76</f>
        <v>Brasil1Q21</v>
      </c>
      <c r="EI75" s="233"/>
      <c r="EJ75" s="23" t="str">
        <f>$C74&amp;EJ76</f>
        <v>Brasil2Q22</v>
      </c>
      <c r="EK75" s="23" t="str">
        <f>$C74&amp;EK76</f>
        <v>Brasil2Q21</v>
      </c>
      <c r="EL75" s="234"/>
      <c r="EM75" s="23" t="str">
        <f>$C74&amp;EM76</f>
        <v>Brasil3Q22</v>
      </c>
      <c r="EN75" s="23" t="str">
        <f>$C74&amp;EN76</f>
        <v>Brasil3Q21</v>
      </c>
      <c r="EO75" s="234"/>
      <c r="EP75" s="23" t="str">
        <f>$C74&amp;EP76</f>
        <v>Brasil4Q22</v>
      </c>
      <c r="EQ75" s="23" t="str">
        <f>$C74&amp;EQ76</f>
        <v>Brasil4Q21</v>
      </c>
      <c r="ER75" s="234"/>
      <c r="ES75" s="23" t="str">
        <f>$C74&amp;ES76</f>
        <v>Brasil1H22</v>
      </c>
      <c r="ET75" s="23" t="str">
        <f>$C74&amp;ET76</f>
        <v>Brasil1H21</v>
      </c>
      <c r="EU75" s="234"/>
      <c r="EV75" s="23" t="str">
        <f>$C74&amp;EV76</f>
        <v>Brasil9M22</v>
      </c>
      <c r="EW75" s="23" t="str">
        <f>$C74&amp;EW76</f>
        <v>Brasil9M21</v>
      </c>
      <c r="EX75" s="234"/>
      <c r="EY75" s="23" t="str">
        <f>$C74&amp;EY76</f>
        <v>BrasilFY22</v>
      </c>
      <c r="EZ75" s="23" t="str">
        <f>$C74&amp;EZ76</f>
        <v>BrasilFY21</v>
      </c>
      <c r="FA75" s="234"/>
      <c r="FB75" s="25"/>
      <c r="FC75" s="25"/>
      <c r="FD75" s="25"/>
    </row>
    <row r="76" spans="1:160" ht="21.75" customHeight="1" thickBot="1">
      <c r="A76" s="235" t="s">
        <v>150</v>
      </c>
      <c r="B76" s="235"/>
      <c r="C76" s="422" t="s">
        <v>198</v>
      </c>
      <c r="D76" s="423" t="s">
        <v>149</v>
      </c>
      <c r="E76" s="424" t="str">
        <f>+E4</f>
        <v>1Q16</v>
      </c>
      <c r="F76" s="425" t="str">
        <f>+F4</f>
        <v>1Q15</v>
      </c>
      <c r="G76" s="426" t="str">
        <f>+G4</f>
        <v>% Var</v>
      </c>
      <c r="H76" s="424" t="s">
        <v>361</v>
      </c>
      <c r="I76" s="425" t="str">
        <f t="shared" ref="I76:V76" si="551">+I4</f>
        <v>2Q15</v>
      </c>
      <c r="J76" s="426" t="str">
        <f t="shared" si="551"/>
        <v>% Var</v>
      </c>
      <c r="K76" s="424" t="str">
        <f t="shared" si="551"/>
        <v>3Q16</v>
      </c>
      <c r="L76" s="425" t="str">
        <f t="shared" si="551"/>
        <v>3Q15</v>
      </c>
      <c r="M76" s="426" t="str">
        <f t="shared" si="551"/>
        <v>% Var</v>
      </c>
      <c r="N76" s="424" t="str">
        <f t="shared" si="551"/>
        <v>4Q16</v>
      </c>
      <c r="O76" s="425" t="str">
        <f t="shared" si="551"/>
        <v>4Q15</v>
      </c>
      <c r="P76" s="426" t="str">
        <f t="shared" si="551"/>
        <v>% Var</v>
      </c>
      <c r="Q76" s="424" t="str">
        <f t="shared" si="551"/>
        <v>1H16</v>
      </c>
      <c r="R76" s="425" t="str">
        <f t="shared" si="551"/>
        <v>1H15</v>
      </c>
      <c r="S76" s="426" t="str">
        <f t="shared" si="551"/>
        <v>% Var</v>
      </c>
      <c r="T76" s="424" t="str">
        <f t="shared" si="551"/>
        <v>9M16</v>
      </c>
      <c r="U76" s="425" t="str">
        <f t="shared" si="551"/>
        <v>9M15</v>
      </c>
      <c r="V76" s="426" t="str">
        <f t="shared" si="551"/>
        <v>% Var</v>
      </c>
      <c r="W76" s="427" t="s">
        <v>356</v>
      </c>
      <c r="X76" s="428" t="s">
        <v>363</v>
      </c>
      <c r="Y76" s="426" t="s">
        <v>310</v>
      </c>
      <c r="Z76" s="429"/>
      <c r="AA76" s="425" t="str">
        <f>+AA4</f>
        <v>1Q17</v>
      </c>
      <c r="AB76" s="425" t="str">
        <f t="shared" si="550"/>
        <v>1Q16</v>
      </c>
      <c r="AC76" s="426" t="str">
        <f t="shared" ref="AC76:AR76" si="552">+AC4</f>
        <v>% Var</v>
      </c>
      <c r="AD76" s="424" t="str">
        <f t="shared" si="552"/>
        <v>2Q17</v>
      </c>
      <c r="AE76" s="425" t="str">
        <f t="shared" si="552"/>
        <v>2Q16</v>
      </c>
      <c r="AF76" s="426" t="str">
        <f t="shared" si="552"/>
        <v>% Var</v>
      </c>
      <c r="AG76" s="424" t="str">
        <f t="shared" si="552"/>
        <v>3Q17</v>
      </c>
      <c r="AH76" s="425" t="str">
        <f t="shared" si="552"/>
        <v>3Q16</v>
      </c>
      <c r="AI76" s="426" t="str">
        <f t="shared" si="552"/>
        <v>% Var</v>
      </c>
      <c r="AJ76" s="424" t="str">
        <f t="shared" si="552"/>
        <v>4Q17</v>
      </c>
      <c r="AK76" s="425" t="str">
        <f t="shared" si="552"/>
        <v>4Q16</v>
      </c>
      <c r="AL76" s="426" t="str">
        <f t="shared" si="552"/>
        <v>% Var</v>
      </c>
      <c r="AM76" s="424" t="str">
        <f t="shared" si="552"/>
        <v>1H17</v>
      </c>
      <c r="AN76" s="425" t="str">
        <f t="shared" si="552"/>
        <v>1H16</v>
      </c>
      <c r="AO76" s="426" t="str">
        <f t="shared" si="552"/>
        <v>% Var</v>
      </c>
      <c r="AP76" s="424" t="str">
        <f t="shared" si="552"/>
        <v>9M17</v>
      </c>
      <c r="AQ76" s="425" t="str">
        <f t="shared" si="552"/>
        <v>9M16</v>
      </c>
      <c r="AR76" s="426" t="str">
        <f t="shared" si="552"/>
        <v>% Var</v>
      </c>
      <c r="AS76" s="427" t="s">
        <v>355</v>
      </c>
      <c r="AT76" s="428" t="s">
        <v>356</v>
      </c>
      <c r="AU76" s="426" t="s">
        <v>310</v>
      </c>
      <c r="AV76" s="429"/>
      <c r="AW76" s="424" t="str">
        <f t="shared" ref="AW76:BE76" si="553">+AW4</f>
        <v>1Q18</v>
      </c>
      <c r="AX76" s="425" t="str">
        <f t="shared" si="553"/>
        <v>1Q17</v>
      </c>
      <c r="AY76" s="426" t="str">
        <f t="shared" si="553"/>
        <v>% Var</v>
      </c>
      <c r="AZ76" s="424" t="str">
        <f t="shared" si="553"/>
        <v>2Q18</v>
      </c>
      <c r="BA76" s="425" t="str">
        <f t="shared" si="553"/>
        <v>2Q17</v>
      </c>
      <c r="BB76" s="426" t="str">
        <f t="shared" si="553"/>
        <v>% Var</v>
      </c>
      <c r="BC76" s="424" t="str">
        <f t="shared" si="553"/>
        <v>3Q18</v>
      </c>
      <c r="BD76" s="425" t="str">
        <f t="shared" si="553"/>
        <v>3Q17</v>
      </c>
      <c r="BE76" s="426" t="str">
        <f t="shared" si="553"/>
        <v>% Var</v>
      </c>
      <c r="BF76" s="424" t="s">
        <v>175</v>
      </c>
      <c r="BG76" s="425" t="str">
        <f t="shared" ref="BG76:BN76" si="554">+BG4</f>
        <v>4Q17</v>
      </c>
      <c r="BH76" s="426" t="str">
        <f t="shared" si="554"/>
        <v>% Var</v>
      </c>
      <c r="BI76" s="424" t="str">
        <f t="shared" si="554"/>
        <v>1H18</v>
      </c>
      <c r="BJ76" s="425" t="str">
        <f t="shared" si="554"/>
        <v>1H17</v>
      </c>
      <c r="BK76" s="426" t="str">
        <f t="shared" si="554"/>
        <v>% Var</v>
      </c>
      <c r="BL76" s="424" t="str">
        <f t="shared" si="554"/>
        <v>9M18</v>
      </c>
      <c r="BM76" s="425" t="str">
        <f t="shared" si="554"/>
        <v>9M17</v>
      </c>
      <c r="BN76" s="426" t="str">
        <f t="shared" si="554"/>
        <v>% Var</v>
      </c>
      <c r="BO76" s="427" t="s">
        <v>277</v>
      </c>
      <c r="BP76" s="428" t="s">
        <v>355</v>
      </c>
      <c r="BQ76" s="426" t="s">
        <v>310</v>
      </c>
      <c r="BR76" s="430"/>
      <c r="BS76" s="424" t="str">
        <f t="shared" ref="BS76:CJ76" si="555">+BS4</f>
        <v>1Q19</v>
      </c>
      <c r="BT76" s="425" t="str">
        <f t="shared" si="555"/>
        <v>1Q18</v>
      </c>
      <c r="BU76" s="426" t="str">
        <f t="shared" si="555"/>
        <v>% Var</v>
      </c>
      <c r="BV76" s="424" t="str">
        <f t="shared" si="555"/>
        <v>2Q19</v>
      </c>
      <c r="BW76" s="425" t="str">
        <f t="shared" si="555"/>
        <v>2Q18</v>
      </c>
      <c r="BX76" s="426" t="str">
        <f t="shared" si="555"/>
        <v>% Var</v>
      </c>
      <c r="BY76" s="424" t="str">
        <f t="shared" si="555"/>
        <v>3Q19</v>
      </c>
      <c r="BZ76" s="425" t="str">
        <f t="shared" si="555"/>
        <v>3Q18</v>
      </c>
      <c r="CA76" s="426" t="str">
        <f t="shared" si="555"/>
        <v>% Var</v>
      </c>
      <c r="CB76" s="424" t="str">
        <f t="shared" si="555"/>
        <v>4Q19</v>
      </c>
      <c r="CC76" s="425" t="str">
        <f t="shared" si="555"/>
        <v>4Q18</v>
      </c>
      <c r="CD76" s="426" t="str">
        <f t="shared" si="555"/>
        <v>% Var</v>
      </c>
      <c r="CE76" s="424" t="str">
        <f t="shared" si="555"/>
        <v>1H19</v>
      </c>
      <c r="CF76" s="425" t="str">
        <f t="shared" si="555"/>
        <v>1H18</v>
      </c>
      <c r="CG76" s="426" t="str">
        <f t="shared" si="555"/>
        <v>% Var</v>
      </c>
      <c r="CH76" s="424" t="str">
        <f t="shared" si="555"/>
        <v>9M19</v>
      </c>
      <c r="CI76" s="425" t="str">
        <f t="shared" si="555"/>
        <v>9M18</v>
      </c>
      <c r="CJ76" s="426" t="str">
        <f t="shared" si="555"/>
        <v>% Var</v>
      </c>
      <c r="CK76" s="427" t="s">
        <v>276</v>
      </c>
      <c r="CL76" s="428" t="s">
        <v>277</v>
      </c>
      <c r="CM76" s="426" t="s">
        <v>310</v>
      </c>
      <c r="CN76" s="430"/>
      <c r="CO76" s="424" t="str">
        <f t="shared" ref="CO76:DH76" si="556">+CO4</f>
        <v>1Q20</v>
      </c>
      <c r="CP76" s="425" t="str">
        <f t="shared" si="556"/>
        <v>1Q19</v>
      </c>
      <c r="CQ76" s="426" t="str">
        <f t="shared" si="556"/>
        <v>% Var</v>
      </c>
      <c r="CR76" s="424" t="str">
        <f t="shared" si="556"/>
        <v>2Q20</v>
      </c>
      <c r="CS76" s="425" t="str">
        <f t="shared" si="556"/>
        <v>2Q19</v>
      </c>
      <c r="CT76" s="426" t="str">
        <f t="shared" si="556"/>
        <v>% Var</v>
      </c>
      <c r="CU76" s="424" t="str">
        <f t="shared" si="556"/>
        <v>3Q20</v>
      </c>
      <c r="CV76" s="425" t="str">
        <f t="shared" si="556"/>
        <v>3Q19</v>
      </c>
      <c r="CW76" s="426" t="str">
        <f t="shared" si="556"/>
        <v>% Var</v>
      </c>
      <c r="CX76" s="424" t="str">
        <f t="shared" si="556"/>
        <v>4Q20</v>
      </c>
      <c r="CY76" s="425" t="str">
        <f t="shared" si="556"/>
        <v>4Q19</v>
      </c>
      <c r="CZ76" s="426" t="str">
        <f t="shared" si="556"/>
        <v>% Var</v>
      </c>
      <c r="DA76" s="424" t="str">
        <f t="shared" si="556"/>
        <v>1H20</v>
      </c>
      <c r="DB76" s="425" t="str">
        <f t="shared" si="556"/>
        <v>1H19</v>
      </c>
      <c r="DC76" s="426" t="str">
        <f t="shared" si="556"/>
        <v>% Var</v>
      </c>
      <c r="DD76" s="424" t="str">
        <f t="shared" si="556"/>
        <v>9M20</v>
      </c>
      <c r="DE76" s="425" t="str">
        <f t="shared" si="556"/>
        <v>9M19</v>
      </c>
      <c r="DF76" s="426" t="str">
        <f t="shared" si="556"/>
        <v>% Var</v>
      </c>
      <c r="DG76" s="427" t="str">
        <f t="shared" si="556"/>
        <v>FY20</v>
      </c>
      <c r="DH76" s="428" t="str">
        <f t="shared" si="556"/>
        <v>FY19</v>
      </c>
      <c r="DI76" s="426" t="s">
        <v>310</v>
      </c>
      <c r="DJ76" s="39"/>
      <c r="DK76" s="424" t="str">
        <f t="shared" ref="DK76:ED76" si="557">+DK4</f>
        <v>1Q21</v>
      </c>
      <c r="DL76" s="425" t="str">
        <f t="shared" si="557"/>
        <v>1Q20</v>
      </c>
      <c r="DM76" s="426" t="str">
        <f t="shared" si="557"/>
        <v>% Var</v>
      </c>
      <c r="DN76" s="424" t="str">
        <f t="shared" si="557"/>
        <v>2Q21</v>
      </c>
      <c r="DO76" s="425" t="str">
        <f t="shared" si="557"/>
        <v>2Q20</v>
      </c>
      <c r="DP76" s="426" t="str">
        <f t="shared" si="557"/>
        <v>% Var</v>
      </c>
      <c r="DQ76" s="424" t="str">
        <f t="shared" si="557"/>
        <v>3Q21</v>
      </c>
      <c r="DR76" s="425" t="str">
        <f t="shared" si="557"/>
        <v>3Q20</v>
      </c>
      <c r="DS76" s="426" t="str">
        <f t="shared" si="557"/>
        <v>% Var</v>
      </c>
      <c r="DT76" s="424" t="str">
        <f t="shared" si="557"/>
        <v>4Q21</v>
      </c>
      <c r="DU76" s="425" t="str">
        <f t="shared" si="557"/>
        <v>4Q20</v>
      </c>
      <c r="DV76" s="426" t="str">
        <f t="shared" si="557"/>
        <v>% Var</v>
      </c>
      <c r="DW76" s="424" t="str">
        <f t="shared" si="557"/>
        <v>1H21</v>
      </c>
      <c r="DX76" s="425" t="str">
        <f t="shared" si="557"/>
        <v>1H20</v>
      </c>
      <c r="DY76" s="426" t="str">
        <f t="shared" si="557"/>
        <v>% Var</v>
      </c>
      <c r="DZ76" s="424" t="str">
        <f t="shared" si="557"/>
        <v>9M21</v>
      </c>
      <c r="EA76" s="425" t="str">
        <f t="shared" si="557"/>
        <v>9M20</v>
      </c>
      <c r="EB76" s="426" t="str">
        <f t="shared" si="557"/>
        <v>% Var</v>
      </c>
      <c r="EC76" s="427" t="str">
        <f t="shared" si="557"/>
        <v>FY21</v>
      </c>
      <c r="ED76" s="428" t="str">
        <f t="shared" si="557"/>
        <v>FY20</v>
      </c>
      <c r="EE76" s="426" t="s">
        <v>310</v>
      </c>
      <c r="EG76" s="424" t="str">
        <f t="shared" ref="EG76:EZ76" si="558">+EG4</f>
        <v>1Q22</v>
      </c>
      <c r="EH76" s="425" t="str">
        <f t="shared" si="558"/>
        <v>1Q21</v>
      </c>
      <c r="EI76" s="426" t="str">
        <f t="shared" si="558"/>
        <v>% Var</v>
      </c>
      <c r="EJ76" s="424" t="str">
        <f t="shared" si="558"/>
        <v>2Q22</v>
      </c>
      <c r="EK76" s="425" t="str">
        <f t="shared" si="558"/>
        <v>2Q21</v>
      </c>
      <c r="EL76" s="426" t="str">
        <f t="shared" si="558"/>
        <v>% Var</v>
      </c>
      <c r="EM76" s="424" t="str">
        <f t="shared" si="558"/>
        <v>3Q22</v>
      </c>
      <c r="EN76" s="425" t="str">
        <f t="shared" si="558"/>
        <v>3Q21</v>
      </c>
      <c r="EO76" s="426" t="str">
        <f t="shared" si="558"/>
        <v>% Var</v>
      </c>
      <c r="EP76" s="424" t="str">
        <f t="shared" si="558"/>
        <v>4Q22</v>
      </c>
      <c r="EQ76" s="425" t="str">
        <f t="shared" si="558"/>
        <v>4Q21</v>
      </c>
      <c r="ER76" s="426" t="str">
        <f t="shared" si="558"/>
        <v>% Var</v>
      </c>
      <c r="ES76" s="424" t="str">
        <f t="shared" si="558"/>
        <v>1H22</v>
      </c>
      <c r="ET76" s="425" t="str">
        <f t="shared" si="558"/>
        <v>1H21</v>
      </c>
      <c r="EU76" s="426" t="str">
        <f t="shared" si="558"/>
        <v>% Var</v>
      </c>
      <c r="EV76" s="424" t="str">
        <f t="shared" si="558"/>
        <v>9M22</v>
      </c>
      <c r="EW76" s="425" t="str">
        <f t="shared" si="558"/>
        <v>9M21</v>
      </c>
      <c r="EX76" s="426" t="str">
        <f t="shared" si="558"/>
        <v>% Var</v>
      </c>
      <c r="EY76" s="427" t="str">
        <f t="shared" si="558"/>
        <v>FY22</v>
      </c>
      <c r="EZ76" s="428" t="str">
        <f t="shared" si="558"/>
        <v>FY21</v>
      </c>
      <c r="FA76" s="426" t="s">
        <v>310</v>
      </c>
    </row>
    <row r="77" spans="1:160">
      <c r="A77" s="43" t="s">
        <v>0</v>
      </c>
      <c r="B77" s="43"/>
      <c r="C77" s="54" t="s">
        <v>200</v>
      </c>
      <c r="D77" s="44" t="s">
        <v>1</v>
      </c>
      <c r="E77" s="45">
        <v>8184257</v>
      </c>
      <c r="F77" s="45"/>
      <c r="G77" s="236" t="str">
        <f t="shared" ref="G77:G82" si="559">IFERROR(IF((ABS((E77/F77)-1))&lt;100%,(E77/F77)-1,"N/A"),"N/A")</f>
        <v>N/A</v>
      </c>
      <c r="H77" s="45">
        <v>8251492</v>
      </c>
      <c r="I77" s="45"/>
      <c r="J77" s="236" t="str">
        <f t="shared" ref="J77:J82" si="560">IFERROR(IF((ABS((H77/I77)-1))&lt;100%,(H77/I77)-1,"N/A"),"N/A")</f>
        <v>N/A</v>
      </c>
      <c r="K77" s="45">
        <v>9114806</v>
      </c>
      <c r="L77" s="45">
        <v>3567927</v>
      </c>
      <c r="M77" s="236" t="str">
        <f t="shared" ref="M77:M82" si="561">IFERROR(IF((ABS((K77/L77)-1))&lt;100%,(K77/L77)-1,"N/A"),"")</f>
        <v>N/A</v>
      </c>
      <c r="N77" s="45">
        <v>10616698</v>
      </c>
      <c r="O77" s="45">
        <v>8323055</v>
      </c>
      <c r="P77" s="236">
        <f t="shared" ref="P77:P82" si="562">IFERROR(IF((ABS((N77/O77)-1))&lt;100%,(N77/O77)-1,"N/A"),"")</f>
        <v>0.27557705674178523</v>
      </c>
      <c r="Q77" s="45">
        <v>16435749</v>
      </c>
      <c r="R77" s="45"/>
      <c r="S77" s="236" t="str">
        <f t="shared" ref="S77:S82" si="563">IFERROR(IF((ABS((Q77/R77)-1))&lt;100%,(Q77/R77)-1,"N/A"),"N/A")</f>
        <v>N/A</v>
      </c>
      <c r="T77" s="45">
        <v>25550555</v>
      </c>
      <c r="U77" s="45">
        <v>3567927</v>
      </c>
      <c r="V77" s="236" t="str">
        <f t="shared" ref="V77:V82" si="564">IFERROR(IF((ABS((T77/U77)-1))&lt;100%,(T77/U77)-1,"N/A"),"")</f>
        <v>N/A</v>
      </c>
      <c r="W77" s="45">
        <v>36167253</v>
      </c>
      <c r="X77" s="45">
        <v>10595904</v>
      </c>
      <c r="Y77" s="236" t="str">
        <f t="shared" ref="Y77:Y82" si="565">IFERROR(IF((ABS((W77/X77)-1))&lt;100%,(W77/X77)-1,"N/A"),"")</f>
        <v>N/A</v>
      </c>
      <c r="Z77" s="237"/>
      <c r="AA77" s="45">
        <v>9742308</v>
      </c>
      <c r="AB77" s="45">
        <f t="shared" si="550"/>
        <v>8184257</v>
      </c>
      <c r="AC77" s="236">
        <f t="shared" ref="AC77:AC82" si="566">IFERROR(IF((ABS((AA77/AB77)-1))&lt;100%,(AA77/AB77)-1,"N/A"),"")</f>
        <v>0.1903717099792932</v>
      </c>
      <c r="AD77" s="45">
        <v>9620287</v>
      </c>
      <c r="AE77" s="45">
        <f t="shared" ref="AE77:AE100" si="567">+H77</f>
        <v>8251492</v>
      </c>
      <c r="AF77" s="236">
        <f t="shared" ref="AF77:AF82" si="568">IFERROR(IF((ABS((AD77/AE77)-1))&lt;100%,(AD77/AE77)-1,"N/A"),"")</f>
        <v>0.16588454548583464</v>
      </c>
      <c r="AG77" s="45">
        <v>10171471</v>
      </c>
      <c r="AH77" s="45">
        <f t="shared" ref="AH77:AH100" si="569">+K77</f>
        <v>9114806</v>
      </c>
      <c r="AI77" s="236">
        <f t="shared" ref="AI77:AI82" si="570">IFERROR(IF((ABS((AG77/AH77)-1))&lt;100%,(AG77/AH77)-1,"N/A"),"")</f>
        <v>0.11592841361626349</v>
      </c>
      <c r="AJ77" s="45">
        <v>11441894</v>
      </c>
      <c r="AK77" s="45">
        <f t="shared" ref="AK77:AK100" si="571">+N77</f>
        <v>10616698</v>
      </c>
      <c r="AL77" s="236">
        <f t="shared" ref="AL77:AL82" si="572">IFERROR(IF((ABS((AJ77/AK77)-1))&lt;100%,(AJ77/AK77)-1,"N/A"),"")</f>
        <v>7.7726238421776728E-2</v>
      </c>
      <c r="AM77" s="45">
        <v>19362595</v>
      </c>
      <c r="AN77" s="45">
        <f t="shared" ref="AN77:AN100" si="573">+Q77</f>
        <v>16435749</v>
      </c>
      <c r="AO77" s="236">
        <f t="shared" ref="AO77:AO82" si="574">IFERROR(IF((ABS((AM77/AN77)-1))&lt;100%,(AM77/AN77)-1,"N/A"),"")</f>
        <v>0.17807804195598265</v>
      </c>
      <c r="AP77" s="45">
        <v>29534066</v>
      </c>
      <c r="AQ77" s="45">
        <f t="shared" ref="AQ77:AQ100" si="575">+T77</f>
        <v>25550555</v>
      </c>
      <c r="AR77" s="236">
        <f t="shared" ref="AR77:AR82" si="576">IFERROR(IF((ABS((AP77/AQ77)-1))&lt;100%,(AP77/AQ77)-1,"N/A"),"")</f>
        <v>0.15590702432882564</v>
      </c>
      <c r="AS77" s="45">
        <v>40975960</v>
      </c>
      <c r="AT77" s="45">
        <f t="shared" ref="AT77:AT100" si="577">+W77</f>
        <v>36167253</v>
      </c>
      <c r="AU77" s="236">
        <f t="shared" ref="AU77:AU82" si="578">IFERROR(IF((ABS((AS77/AT77)-1))&lt;100%,(AS77/AT77)-1,"N/A"),"")</f>
        <v>0.13295748504869853</v>
      </c>
      <c r="AV77" s="237"/>
      <c r="AW77" s="45">
        <f>BT77</f>
        <v>0</v>
      </c>
      <c r="AX77" s="45">
        <f t="shared" ref="AX77:AX100" si="579">+AA77</f>
        <v>9742308</v>
      </c>
      <c r="AY77" s="236" t="str">
        <f t="shared" ref="AY77:AY82" si="580">IFERROR(IF((ABS((AW77/AX77)-1))&lt;100%,(AW77/AX77)-1,"N/A"),"")</f>
        <v>N/A</v>
      </c>
      <c r="AZ77" s="45">
        <f>BW77</f>
        <v>0</v>
      </c>
      <c r="BA77" s="45">
        <f t="shared" ref="BA77:BA100" si="581">+AD77</f>
        <v>9620287</v>
      </c>
      <c r="BB77" s="236" t="str">
        <f t="shared" ref="BB77:BB82" si="582">IFERROR(IF((ABS((AZ77/BA77)-1))&lt;100%,(AZ77/BA77)-1,"N/A"),"")</f>
        <v>N/A</v>
      </c>
      <c r="BC77" s="49">
        <f>BZ77</f>
        <v>0</v>
      </c>
      <c r="BD77" s="45">
        <f t="shared" ref="BD77:BD100" si="583">+AG77</f>
        <v>10171471</v>
      </c>
      <c r="BE77" s="236" t="str">
        <f t="shared" ref="BE77:BE82" si="584">IFERROR(IF((ABS((BC77/BD77)-1))&lt;100%,(BC77/BD77)-1,"N/A"),"")</f>
        <v>N/A</v>
      </c>
      <c r="BF77" s="45">
        <f>CC77</f>
        <v>0</v>
      </c>
      <c r="BG77" s="45">
        <f t="shared" ref="BG77:BG100" si="585">+AJ77</f>
        <v>11441894</v>
      </c>
      <c r="BH77" s="236" t="str">
        <f t="shared" ref="BH77:BH82" si="586">IFERROR(IF((ABS((BF77/BG77)-1))&lt;100%,(BF77/BG77)-1,"N/A"),"")</f>
        <v>N/A</v>
      </c>
      <c r="BI77" s="45">
        <f>CF77</f>
        <v>0</v>
      </c>
      <c r="BJ77" s="45">
        <f t="shared" ref="BJ77:BJ100" si="587">+AM77</f>
        <v>19362595</v>
      </c>
      <c r="BK77" s="236" t="str">
        <f t="shared" ref="BK77:BK82" si="588">IFERROR(IF((ABS((BI77/BJ77)-1))&lt;100%,(BI77/BJ77)-1,"N/A"),"")</f>
        <v>N/A</v>
      </c>
      <c r="BL77" s="49">
        <f>CI77</f>
        <v>0</v>
      </c>
      <c r="BM77" s="45">
        <f t="shared" ref="BM77:BM100" si="589">+AP77</f>
        <v>29534066</v>
      </c>
      <c r="BN77" s="236" t="str">
        <f t="shared" ref="BN77:BN82" si="590">IFERROR(IF((ABS((BL77/BM77)-1))&lt;100%,(BL77/BM77)-1,"N/A"),"")</f>
        <v>N/A</v>
      </c>
      <c r="BO77" s="45">
        <f>CL77</f>
        <v>0</v>
      </c>
      <c r="BP77" s="45">
        <f t="shared" ref="BP77:BP100" si="591">+AS77</f>
        <v>40975960</v>
      </c>
      <c r="BQ77" s="236" t="str">
        <f t="shared" ref="BQ77:BQ82" si="592">IFERROR(IF((ABS((BO77/BP77)-1))&lt;100%,(BO77/BP77)-1,"N/A"),"")</f>
        <v>N/A</v>
      </c>
      <c r="BR77" s="239"/>
      <c r="BS77" s="49">
        <f>CP77</f>
        <v>0</v>
      </c>
      <c r="BT77" s="45">
        <v>0</v>
      </c>
      <c r="BU77" s="236" t="str">
        <f t="shared" ref="BU77:BU82" si="593">IFERROR(IF((ABS((BS77/BT77)-1))&lt;100%,(BS77/BT77)-1,"N/A"),"")</f>
        <v/>
      </c>
      <c r="BV77" s="49">
        <f>CS77</f>
        <v>0</v>
      </c>
      <c r="BW77" s="45">
        <v>0</v>
      </c>
      <c r="BX77" s="236" t="str">
        <f t="shared" ref="BX77:BX82" si="594">IFERROR(IF((ABS((BV77/BW77)-1))&lt;100%,(BV77/BW77)-1,"N/A"),"")</f>
        <v/>
      </c>
      <c r="BY77" s="49">
        <f>CV77</f>
        <v>0</v>
      </c>
      <c r="BZ77" s="45">
        <v>0</v>
      </c>
      <c r="CA77" s="236" t="str">
        <f t="shared" ref="CA77:CA82" si="595">IFERROR(IF((ABS((BY77/BZ77)-1))&lt;100%,(BY77/BZ77)-1,"N/A"),"")</f>
        <v/>
      </c>
      <c r="CB77" s="49">
        <f>CY77</f>
        <v>0</v>
      </c>
      <c r="CC77" s="45">
        <v>0</v>
      </c>
      <c r="CD77" s="236" t="str">
        <f t="shared" ref="CD77:CD82" si="596">IFERROR(IF((ABS((CB77/CC77)-1))&lt;100%,(CB77/CC77)-1,"N/A"),"")</f>
        <v/>
      </c>
      <c r="CE77" s="49">
        <f>DB77</f>
        <v>0</v>
      </c>
      <c r="CF77" s="45">
        <v>0</v>
      </c>
      <c r="CG77" s="236" t="str">
        <f t="shared" ref="CG77:CG82" si="597">IFERROR(IF((ABS((CE77/CF77)-1))&lt;100%,(CE77/CF77)-1,"N/A"),"")</f>
        <v/>
      </c>
      <c r="CH77" s="49">
        <f>DE77</f>
        <v>0</v>
      </c>
      <c r="CI77" s="45">
        <v>0</v>
      </c>
      <c r="CJ77" s="236" t="str">
        <f t="shared" ref="CJ77:CJ82" si="598">IFERROR(IF((ABS((CH77/CI77)-1))&lt;100%,(CH77/CI77)-1,"N/A"),"")</f>
        <v/>
      </c>
      <c r="CK77" s="49">
        <f>DH77</f>
        <v>0</v>
      </c>
      <c r="CL77" s="45">
        <v>0</v>
      </c>
      <c r="CM77" s="236" t="str">
        <f t="shared" ref="CM77:CM82" si="599">IFERROR(IF((ABS((CK77/CL77)-1))&lt;100%,(CK77/CL77)-1,"N/A"),"")</f>
        <v/>
      </c>
      <c r="CN77" s="239"/>
      <c r="CO77" s="49">
        <v>0</v>
      </c>
      <c r="CP77" s="45">
        <v>0</v>
      </c>
      <c r="CQ77" s="236" t="str">
        <f t="shared" ref="CQ77:CQ82" si="600">IFERROR(IF((ABS((CO77/CP77)-1))&lt;100%,(CO77/CP77)-1,"N/A"),"")</f>
        <v/>
      </c>
      <c r="CR77" s="49">
        <v>0</v>
      </c>
      <c r="CS77" s="45">
        <v>0</v>
      </c>
      <c r="CT77" s="236" t="str">
        <f t="shared" ref="CT77:CT82" si="601">IFERROR(IF((ABS((CR77/CS77)-1))&lt;1000%,(CR77/CS77)-1,"N/A"),"")</f>
        <v/>
      </c>
      <c r="CU77" s="49">
        <v>0</v>
      </c>
      <c r="CV77" s="45">
        <v>0</v>
      </c>
      <c r="CW77" s="236" t="str">
        <f t="shared" ref="CW77:CW82" si="602">IFERROR(IF((ABS((CU77/CV77)-1))&lt;100%,(CU77/CV77)-1,"N/A"),"")</f>
        <v/>
      </c>
      <c r="CX77" s="49">
        <v>0</v>
      </c>
      <c r="CY77" s="45">
        <v>0</v>
      </c>
      <c r="CZ77" s="236" t="str">
        <f t="shared" ref="CZ77:CZ80" si="603">IFERROR(IF((ABS((CX77/CY77)-1))&lt;100%,(CX77/CY77)-1,"N/A"),"")</f>
        <v/>
      </c>
      <c r="DA77" s="49">
        <v>0</v>
      </c>
      <c r="DB77" s="45">
        <v>0</v>
      </c>
      <c r="DC77" s="236" t="str">
        <f t="shared" ref="DC77:DC82" si="604">IFERROR(IF((ABS((DA77/DB77)-1))&lt;1000%,(DA77/DB77)-1,"N/A"),"")</f>
        <v/>
      </c>
      <c r="DD77" s="49">
        <v>0</v>
      </c>
      <c r="DE77" s="45">
        <v>0</v>
      </c>
      <c r="DF77" s="236" t="str">
        <f t="shared" ref="DF77:DF82" si="605">IFERROR(IF((ABS((DD77/DE77)-1))&lt;100%,(DD77/DE77)-1,"N/A"),"")</f>
        <v/>
      </c>
      <c r="DG77" s="49">
        <v>0</v>
      </c>
      <c r="DH77" s="45">
        <v>0</v>
      </c>
      <c r="DI77" s="236" t="str">
        <f t="shared" ref="DI77:DI80" si="606">IFERROR(IF((ABS((DG77/DH77)-1))&lt;100%,(DG77/DH77)-1,"N/A"),"")</f>
        <v/>
      </c>
      <c r="DJ77" s="104"/>
      <c r="DK77" s="49">
        <v>0</v>
      </c>
      <c r="DL77" s="45">
        <v>0</v>
      </c>
      <c r="DM77" s="236" t="str">
        <f t="shared" ref="DM77:DM82" si="607">IFERROR(IF((ABS((DK77/DL77)-1))&lt;100%,(DK77/DL77)-1,"N/A"),"")</f>
        <v/>
      </c>
      <c r="DN77" s="49">
        <v>0</v>
      </c>
      <c r="DO77" s="45">
        <v>0</v>
      </c>
      <c r="DP77" s="236" t="str">
        <f t="shared" ref="DP77:DP82" si="608">IFERROR(IF((ABS((DN77/DO77)-1))&lt;1000%,(DN77/DO77)-1,"N/A"),"")</f>
        <v/>
      </c>
      <c r="DQ77" s="49">
        <v>0</v>
      </c>
      <c r="DR77" s="45">
        <v>0</v>
      </c>
      <c r="DS77" s="236" t="str">
        <f t="shared" ref="DS77:DS82" si="609">IFERROR(IF((ABS((DQ77/DR77)-1))&lt;100%,(DQ77/DR77)-1,"N/A"),"")</f>
        <v/>
      </c>
      <c r="DT77" s="49">
        <v>0</v>
      </c>
      <c r="DU77" s="45">
        <v>0</v>
      </c>
      <c r="DV77" s="236" t="str">
        <f t="shared" ref="DV77:DV80" si="610">IFERROR(IF((ABS((DT77/DU77)-1))&lt;100%,(DT77/DU77)-1,"N/A"),"")</f>
        <v/>
      </c>
      <c r="DW77" s="49">
        <v>0</v>
      </c>
      <c r="DX77" s="45">
        <v>0</v>
      </c>
      <c r="DY77" s="236" t="str">
        <f t="shared" ref="DY77:DY82" si="611">IFERROR(IF((ABS((DW77/DX77)-1))&lt;1000%,(DW77/DX77)-1,"N/A"),"")</f>
        <v/>
      </c>
      <c r="DZ77" s="49">
        <v>0</v>
      </c>
      <c r="EA77" s="45">
        <v>0</v>
      </c>
      <c r="EB77" s="236" t="str">
        <f t="shared" ref="EB77:EB82" si="612">IFERROR(IF((ABS((DZ77/EA77)-1))&lt;100%,(DZ77/EA77)-1,"N/A"),"")</f>
        <v/>
      </c>
      <c r="EC77" s="49">
        <v>0</v>
      </c>
      <c r="ED77" s="45">
        <v>0</v>
      </c>
      <c r="EE77" s="236" t="str">
        <f t="shared" ref="EE77:EE80" si="613">IFERROR(IF((ABS((EC77/ED77)-1))&lt;100%,(EC77/ED77)-1,"N/A"),"")</f>
        <v/>
      </c>
      <c r="EG77" s="49">
        <v>0</v>
      </c>
      <c r="EH77" s="45">
        <v>0</v>
      </c>
      <c r="EI77" s="236" t="str">
        <f t="shared" ref="EI77:EI82" si="614">IFERROR(IF((ABS((EG77/EH77)-1))&lt;100%,(EG77/EH77)-1,"N/A"),"")</f>
        <v/>
      </c>
      <c r="EJ77" s="49">
        <v>0</v>
      </c>
      <c r="EK77" s="45">
        <v>0</v>
      </c>
      <c r="EL77" s="236" t="str">
        <f t="shared" ref="EL77:EL82" si="615">IFERROR(IF((ABS((EJ77/EK77)-1))&lt;1000%,(EJ77/EK77)-1,"N/A"),"")</f>
        <v/>
      </c>
      <c r="EM77" s="49">
        <v>0</v>
      </c>
      <c r="EN77" s="45">
        <v>0</v>
      </c>
      <c r="EO77" s="236" t="str">
        <f t="shared" ref="EO77:EO82" si="616">IFERROR(IF((ABS((EM77/EN77)-1))&lt;100%,(EM77/EN77)-1,"N/A"),"")</f>
        <v/>
      </c>
      <c r="EP77" s="49">
        <v>0</v>
      </c>
      <c r="EQ77" s="45">
        <v>0</v>
      </c>
      <c r="ER77" s="236" t="str">
        <f t="shared" ref="ER77:ER80" si="617">IFERROR(IF((ABS((EP77/EQ77)-1))&lt;100%,(EP77/EQ77)-1,"N/A"),"")</f>
        <v/>
      </c>
      <c r="ES77" s="49">
        <v>0</v>
      </c>
      <c r="ET77" s="45">
        <v>0</v>
      </c>
      <c r="EU77" s="236" t="str">
        <f t="shared" ref="EU77:EU82" si="618">IFERROR(IF((ABS((ES77/ET77)-1))&lt;1000%,(ES77/ET77)-1,"N/A"),"")</f>
        <v/>
      </c>
      <c r="EV77" s="49">
        <v>0</v>
      </c>
      <c r="EW77" s="45">
        <v>0</v>
      </c>
      <c r="EX77" s="236" t="str">
        <f t="shared" ref="EX77:EX82" si="619">IFERROR(IF((ABS((EV77/EW77)-1))&lt;100%,(EV77/EW77)-1,"N/A"),"")</f>
        <v/>
      </c>
      <c r="EY77" s="49">
        <v>0</v>
      </c>
      <c r="EZ77" s="45">
        <v>0</v>
      </c>
      <c r="FA77" s="236" t="str">
        <f t="shared" ref="FA77:FA80" si="620">IFERROR(IF((ABS((EY77/EZ77)-1))&lt;100%,(EY77/EZ77)-1,"N/A"),"")</f>
        <v/>
      </c>
    </row>
    <row r="78" spans="1:160">
      <c r="A78" s="43" t="s">
        <v>2</v>
      </c>
      <c r="B78" s="43"/>
      <c r="C78" s="54" t="s">
        <v>2</v>
      </c>
      <c r="D78" s="44" t="s">
        <v>3</v>
      </c>
      <c r="E78" s="45">
        <v>54995</v>
      </c>
      <c r="F78" s="45"/>
      <c r="G78" s="236" t="str">
        <f t="shared" si="559"/>
        <v>N/A</v>
      </c>
      <c r="H78" s="45">
        <v>52783</v>
      </c>
      <c r="I78" s="45"/>
      <c r="J78" s="236" t="str">
        <f t="shared" si="560"/>
        <v>N/A</v>
      </c>
      <c r="K78" s="45">
        <v>47365</v>
      </c>
      <c r="L78" s="45">
        <f>+L79-L77</f>
        <v>214691</v>
      </c>
      <c r="M78" s="236">
        <f t="shared" si="561"/>
        <v>-0.77938059816200955</v>
      </c>
      <c r="N78" s="45">
        <v>69149</v>
      </c>
      <c r="O78" s="45">
        <v>25452</v>
      </c>
      <c r="P78" s="236" t="str">
        <f t="shared" si="562"/>
        <v>N/A</v>
      </c>
      <c r="Q78" s="45">
        <v>107778</v>
      </c>
      <c r="R78" s="45"/>
      <c r="S78" s="236" t="str">
        <f t="shared" si="563"/>
        <v>N/A</v>
      </c>
      <c r="T78" s="45">
        <v>155143</v>
      </c>
      <c r="U78" s="45">
        <v>214691</v>
      </c>
      <c r="V78" s="236">
        <f t="shared" si="564"/>
        <v>-0.27736607496355226</v>
      </c>
      <c r="W78" s="45">
        <v>224292</v>
      </c>
      <c r="X78" s="45">
        <v>32023</v>
      </c>
      <c r="Y78" s="236" t="str">
        <f t="shared" si="565"/>
        <v>N/A</v>
      </c>
      <c r="Z78" s="237"/>
      <c r="AA78" s="45">
        <v>67603</v>
      </c>
      <c r="AB78" s="45">
        <f t="shared" si="550"/>
        <v>54995</v>
      </c>
      <c r="AC78" s="236">
        <f t="shared" si="566"/>
        <v>0.22925720520047288</v>
      </c>
      <c r="AD78" s="45">
        <v>67615</v>
      </c>
      <c r="AE78" s="45">
        <f t="shared" si="567"/>
        <v>52783</v>
      </c>
      <c r="AF78" s="236">
        <f t="shared" si="568"/>
        <v>0.28099956425364225</v>
      </c>
      <c r="AG78" s="45">
        <v>79667</v>
      </c>
      <c r="AH78" s="45">
        <f t="shared" si="569"/>
        <v>47365</v>
      </c>
      <c r="AI78" s="236">
        <f t="shared" si="570"/>
        <v>0.68198036524860139</v>
      </c>
      <c r="AJ78" s="45">
        <v>81164</v>
      </c>
      <c r="AK78" s="45">
        <f t="shared" si="571"/>
        <v>69149</v>
      </c>
      <c r="AL78" s="236">
        <f t="shared" si="572"/>
        <v>0.1737552242259468</v>
      </c>
      <c r="AM78" s="45">
        <v>135218</v>
      </c>
      <c r="AN78" s="45">
        <f t="shared" si="573"/>
        <v>107778</v>
      </c>
      <c r="AO78" s="236">
        <f t="shared" si="574"/>
        <v>0.25459741320120988</v>
      </c>
      <c r="AP78" s="45">
        <v>214885</v>
      </c>
      <c r="AQ78" s="45">
        <f t="shared" si="575"/>
        <v>155143</v>
      </c>
      <c r="AR78" s="236">
        <f t="shared" si="576"/>
        <v>0.3850769934834315</v>
      </c>
      <c r="AS78" s="45">
        <v>296049</v>
      </c>
      <c r="AT78" s="45">
        <f t="shared" si="577"/>
        <v>224292</v>
      </c>
      <c r="AU78" s="236">
        <f t="shared" si="578"/>
        <v>0.31992670269113477</v>
      </c>
      <c r="AV78" s="237"/>
      <c r="AW78" s="45">
        <f t="shared" ref="AW78:AW95" si="621">BT78</f>
        <v>0</v>
      </c>
      <c r="AX78" s="45">
        <f t="shared" si="579"/>
        <v>67603</v>
      </c>
      <c r="AY78" s="236" t="str">
        <f t="shared" si="580"/>
        <v>N/A</v>
      </c>
      <c r="AZ78" s="45">
        <f t="shared" ref="AZ78:AZ95" si="622">BW78</f>
        <v>0</v>
      </c>
      <c r="BA78" s="45">
        <f t="shared" si="581"/>
        <v>67615</v>
      </c>
      <c r="BB78" s="236" t="str">
        <f t="shared" si="582"/>
        <v>N/A</v>
      </c>
      <c r="BC78" s="49">
        <f t="shared" ref="BC78:BC95" si="623">BZ78</f>
        <v>0</v>
      </c>
      <c r="BD78" s="45">
        <f t="shared" si="583"/>
        <v>79667</v>
      </c>
      <c r="BE78" s="236" t="str">
        <f t="shared" si="584"/>
        <v>N/A</v>
      </c>
      <c r="BF78" s="45">
        <f t="shared" ref="BF78:BF95" si="624">CC78</f>
        <v>0</v>
      </c>
      <c r="BG78" s="45">
        <f t="shared" si="585"/>
        <v>81164</v>
      </c>
      <c r="BH78" s="236" t="str">
        <f t="shared" si="586"/>
        <v>N/A</v>
      </c>
      <c r="BI78" s="45">
        <f t="shared" ref="BI78:BI95" si="625">CF78</f>
        <v>0</v>
      </c>
      <c r="BJ78" s="45">
        <f t="shared" si="587"/>
        <v>135218</v>
      </c>
      <c r="BK78" s="236" t="str">
        <f t="shared" si="588"/>
        <v>N/A</v>
      </c>
      <c r="BL78" s="49">
        <f t="shared" ref="BL78:BL95" si="626">CI78</f>
        <v>0</v>
      </c>
      <c r="BM78" s="45">
        <f t="shared" si="589"/>
        <v>214885</v>
      </c>
      <c r="BN78" s="236" t="str">
        <f t="shared" si="590"/>
        <v>N/A</v>
      </c>
      <c r="BO78" s="45">
        <f t="shared" ref="BO78:BO95" si="627">CL78</f>
        <v>0</v>
      </c>
      <c r="BP78" s="45">
        <f t="shared" si="591"/>
        <v>296049</v>
      </c>
      <c r="BQ78" s="236" t="str">
        <f t="shared" si="592"/>
        <v>N/A</v>
      </c>
      <c r="BR78" s="239"/>
      <c r="BS78" s="49">
        <f t="shared" ref="BS78:BS100" si="628">CP78</f>
        <v>0</v>
      </c>
      <c r="BT78" s="45">
        <v>0</v>
      </c>
      <c r="BU78" s="236" t="str">
        <f t="shared" si="593"/>
        <v/>
      </c>
      <c r="BV78" s="49">
        <f t="shared" ref="BV78:BV100" si="629">CS78</f>
        <v>0</v>
      </c>
      <c r="BW78" s="45">
        <v>0</v>
      </c>
      <c r="BX78" s="236" t="str">
        <f t="shared" si="594"/>
        <v/>
      </c>
      <c r="BY78" s="49">
        <f t="shared" ref="BY78:BY100" si="630">CV78</f>
        <v>0</v>
      </c>
      <c r="BZ78" s="45">
        <v>0</v>
      </c>
      <c r="CA78" s="236" t="str">
        <f t="shared" si="595"/>
        <v/>
      </c>
      <c r="CB78" s="49">
        <f t="shared" ref="CB78:CB100" si="631">CY78</f>
        <v>0</v>
      </c>
      <c r="CC78" s="45">
        <v>0</v>
      </c>
      <c r="CD78" s="236" t="str">
        <f t="shared" si="596"/>
        <v/>
      </c>
      <c r="CE78" s="49">
        <f t="shared" ref="CE78:CE100" si="632">DB78</f>
        <v>0</v>
      </c>
      <c r="CF78" s="45">
        <v>0</v>
      </c>
      <c r="CG78" s="236" t="str">
        <f t="shared" si="597"/>
        <v/>
      </c>
      <c r="CH78" s="49">
        <f t="shared" ref="CH78:CH100" si="633">DE78</f>
        <v>0</v>
      </c>
      <c r="CI78" s="45">
        <v>0</v>
      </c>
      <c r="CJ78" s="236" t="str">
        <f t="shared" si="598"/>
        <v/>
      </c>
      <c r="CK78" s="49">
        <f t="shared" ref="CK78:CK100" si="634">DH78</f>
        <v>0</v>
      </c>
      <c r="CL78" s="45">
        <v>0</v>
      </c>
      <c r="CM78" s="236" t="str">
        <f t="shared" si="599"/>
        <v/>
      </c>
      <c r="CN78" s="239"/>
      <c r="CO78" s="49">
        <v>0</v>
      </c>
      <c r="CP78" s="45">
        <v>0</v>
      </c>
      <c r="CQ78" s="236" t="str">
        <f t="shared" si="600"/>
        <v/>
      </c>
      <c r="CR78" s="49">
        <v>0</v>
      </c>
      <c r="CS78" s="45">
        <v>0</v>
      </c>
      <c r="CT78" s="236" t="str">
        <f t="shared" si="601"/>
        <v/>
      </c>
      <c r="CU78" s="49">
        <v>0</v>
      </c>
      <c r="CV78" s="45">
        <v>0</v>
      </c>
      <c r="CW78" s="236" t="str">
        <f t="shared" si="602"/>
        <v/>
      </c>
      <c r="CX78" s="49">
        <v>0</v>
      </c>
      <c r="CY78" s="45">
        <v>0</v>
      </c>
      <c r="CZ78" s="236" t="str">
        <f t="shared" si="603"/>
        <v/>
      </c>
      <c r="DA78" s="49">
        <v>0</v>
      </c>
      <c r="DB78" s="45">
        <v>0</v>
      </c>
      <c r="DC78" s="236" t="str">
        <f t="shared" si="604"/>
        <v/>
      </c>
      <c r="DD78" s="49">
        <v>0</v>
      </c>
      <c r="DE78" s="45">
        <v>0</v>
      </c>
      <c r="DF78" s="236" t="str">
        <f t="shared" si="605"/>
        <v/>
      </c>
      <c r="DG78" s="49">
        <v>0</v>
      </c>
      <c r="DH78" s="45">
        <v>0</v>
      </c>
      <c r="DI78" s="236" t="str">
        <f t="shared" si="606"/>
        <v/>
      </c>
      <c r="DJ78" s="104"/>
      <c r="DK78" s="49">
        <v>0</v>
      </c>
      <c r="DL78" s="45">
        <v>0</v>
      </c>
      <c r="DM78" s="236" t="str">
        <f t="shared" si="607"/>
        <v/>
      </c>
      <c r="DN78" s="49">
        <v>0</v>
      </c>
      <c r="DO78" s="45">
        <v>0</v>
      </c>
      <c r="DP78" s="236" t="str">
        <f t="shared" si="608"/>
        <v/>
      </c>
      <c r="DQ78" s="49">
        <v>0</v>
      </c>
      <c r="DR78" s="45">
        <v>0</v>
      </c>
      <c r="DS78" s="236" t="str">
        <f t="shared" si="609"/>
        <v/>
      </c>
      <c r="DT78" s="49">
        <v>0</v>
      </c>
      <c r="DU78" s="45">
        <v>0</v>
      </c>
      <c r="DV78" s="236" t="str">
        <f t="shared" si="610"/>
        <v/>
      </c>
      <c r="DW78" s="49">
        <v>0</v>
      </c>
      <c r="DX78" s="45">
        <v>0</v>
      </c>
      <c r="DY78" s="236" t="str">
        <f t="shared" si="611"/>
        <v/>
      </c>
      <c r="DZ78" s="49">
        <v>0</v>
      </c>
      <c r="EA78" s="45">
        <v>0</v>
      </c>
      <c r="EB78" s="236" t="str">
        <f t="shared" si="612"/>
        <v/>
      </c>
      <c r="EC78" s="49">
        <v>0</v>
      </c>
      <c r="ED78" s="45">
        <v>0</v>
      </c>
      <c r="EE78" s="236" t="str">
        <f t="shared" si="613"/>
        <v/>
      </c>
      <c r="EG78" s="49">
        <v>0</v>
      </c>
      <c r="EH78" s="45">
        <v>0</v>
      </c>
      <c r="EI78" s="236" t="str">
        <f t="shared" si="614"/>
        <v/>
      </c>
      <c r="EJ78" s="49">
        <v>0</v>
      </c>
      <c r="EK78" s="45">
        <v>0</v>
      </c>
      <c r="EL78" s="236" t="str">
        <f t="shared" si="615"/>
        <v/>
      </c>
      <c r="EM78" s="49">
        <v>0</v>
      </c>
      <c r="EN78" s="45">
        <v>0</v>
      </c>
      <c r="EO78" s="236" t="str">
        <f t="shared" si="616"/>
        <v/>
      </c>
      <c r="EP78" s="49">
        <v>0</v>
      </c>
      <c r="EQ78" s="45">
        <v>0</v>
      </c>
      <c r="ER78" s="236" t="str">
        <f t="shared" si="617"/>
        <v/>
      </c>
      <c r="ES78" s="49">
        <v>0</v>
      </c>
      <c r="ET78" s="45">
        <v>0</v>
      </c>
      <c r="EU78" s="236" t="str">
        <f t="shared" si="618"/>
        <v/>
      </c>
      <c r="EV78" s="49">
        <v>0</v>
      </c>
      <c r="EW78" s="45">
        <v>0</v>
      </c>
      <c r="EX78" s="236" t="str">
        <f t="shared" si="619"/>
        <v/>
      </c>
      <c r="EY78" s="49">
        <v>0</v>
      </c>
      <c r="EZ78" s="45">
        <v>0</v>
      </c>
      <c r="FA78" s="236" t="str">
        <f t="shared" si="620"/>
        <v/>
      </c>
    </row>
    <row r="79" spans="1:160">
      <c r="A79" s="50" t="s">
        <v>4</v>
      </c>
      <c r="B79" s="50"/>
      <c r="C79" s="407" t="s">
        <v>4</v>
      </c>
      <c r="D79" s="398" t="s">
        <v>5</v>
      </c>
      <c r="E79" s="431">
        <v>8239252</v>
      </c>
      <c r="F79" s="431"/>
      <c r="G79" s="406" t="str">
        <f t="shared" si="559"/>
        <v>N/A</v>
      </c>
      <c r="H79" s="404">
        <f>+H77+H78</f>
        <v>8304275</v>
      </c>
      <c r="I79" s="431"/>
      <c r="J79" s="406" t="str">
        <f t="shared" si="560"/>
        <v>N/A</v>
      </c>
      <c r="K79" s="431">
        <v>9162171</v>
      </c>
      <c r="L79" s="431">
        <v>3782618</v>
      </c>
      <c r="M79" s="406" t="str">
        <f t="shared" si="561"/>
        <v>N/A</v>
      </c>
      <c r="N79" s="431">
        <v>10685847</v>
      </c>
      <c r="O79" s="431">
        <v>8348507</v>
      </c>
      <c r="P79" s="406">
        <f t="shared" si="562"/>
        <v>0.27997101757236353</v>
      </c>
      <c r="Q79" s="431">
        <v>16543527</v>
      </c>
      <c r="R79" s="431"/>
      <c r="S79" s="406" t="str">
        <f t="shared" si="563"/>
        <v>N/A</v>
      </c>
      <c r="T79" s="431">
        <v>25705698</v>
      </c>
      <c r="U79" s="431">
        <v>3782618</v>
      </c>
      <c r="V79" s="406" t="str">
        <f t="shared" si="564"/>
        <v>N/A</v>
      </c>
      <c r="W79" s="431">
        <v>36391545</v>
      </c>
      <c r="X79" s="431">
        <v>10627927</v>
      </c>
      <c r="Y79" s="406" t="str">
        <f t="shared" si="565"/>
        <v>N/A</v>
      </c>
      <c r="Z79" s="432"/>
      <c r="AA79" s="431">
        <v>9809911</v>
      </c>
      <c r="AB79" s="431">
        <f t="shared" si="550"/>
        <v>8239252</v>
      </c>
      <c r="AC79" s="406">
        <f t="shared" si="566"/>
        <v>0.190631261187302</v>
      </c>
      <c r="AD79" s="431">
        <v>9687902</v>
      </c>
      <c r="AE79" s="431">
        <f t="shared" si="567"/>
        <v>8304275</v>
      </c>
      <c r="AF79" s="406">
        <f t="shared" si="568"/>
        <v>0.16661623079678844</v>
      </c>
      <c r="AG79" s="431">
        <v>10251138</v>
      </c>
      <c r="AH79" s="431">
        <f t="shared" si="569"/>
        <v>9162171</v>
      </c>
      <c r="AI79" s="406">
        <f t="shared" si="570"/>
        <v>0.1188546906622896</v>
      </c>
      <c r="AJ79" s="431">
        <v>11523058</v>
      </c>
      <c r="AK79" s="431">
        <f t="shared" si="571"/>
        <v>10685847</v>
      </c>
      <c r="AL79" s="406">
        <f t="shared" si="572"/>
        <v>7.8347649933599106E-2</v>
      </c>
      <c r="AM79" s="431">
        <v>19497813</v>
      </c>
      <c r="AN79" s="431">
        <f t="shared" si="573"/>
        <v>16543527</v>
      </c>
      <c r="AO79" s="406">
        <f t="shared" si="574"/>
        <v>0.17857655142098783</v>
      </c>
      <c r="AP79" s="431">
        <v>29748951</v>
      </c>
      <c r="AQ79" s="431">
        <f t="shared" si="575"/>
        <v>25705698</v>
      </c>
      <c r="AR79" s="406">
        <f t="shared" si="576"/>
        <v>0.15729014633253691</v>
      </c>
      <c r="AS79" s="431">
        <v>41272009</v>
      </c>
      <c r="AT79" s="431">
        <f t="shared" si="577"/>
        <v>36391545</v>
      </c>
      <c r="AU79" s="406">
        <f t="shared" si="578"/>
        <v>0.13410983238002117</v>
      </c>
      <c r="AV79" s="432"/>
      <c r="AW79" s="431">
        <f t="shared" si="621"/>
        <v>0</v>
      </c>
      <c r="AX79" s="431">
        <f t="shared" si="579"/>
        <v>9809911</v>
      </c>
      <c r="AY79" s="406" t="str">
        <f t="shared" si="580"/>
        <v>N/A</v>
      </c>
      <c r="AZ79" s="431">
        <f t="shared" si="622"/>
        <v>0</v>
      </c>
      <c r="BA79" s="431">
        <f t="shared" si="581"/>
        <v>9687902</v>
      </c>
      <c r="BB79" s="406" t="str">
        <f t="shared" si="582"/>
        <v>N/A</v>
      </c>
      <c r="BC79" s="404">
        <f t="shared" si="623"/>
        <v>0</v>
      </c>
      <c r="BD79" s="431">
        <f t="shared" si="583"/>
        <v>10251138</v>
      </c>
      <c r="BE79" s="406" t="str">
        <f t="shared" si="584"/>
        <v>N/A</v>
      </c>
      <c r="BF79" s="431">
        <f t="shared" si="624"/>
        <v>0</v>
      </c>
      <c r="BG79" s="431">
        <f t="shared" si="585"/>
        <v>11523058</v>
      </c>
      <c r="BH79" s="406" t="str">
        <f t="shared" si="586"/>
        <v>N/A</v>
      </c>
      <c r="BI79" s="431">
        <f t="shared" si="625"/>
        <v>0</v>
      </c>
      <c r="BJ79" s="431">
        <f t="shared" si="587"/>
        <v>19497813</v>
      </c>
      <c r="BK79" s="406" t="str">
        <f t="shared" si="588"/>
        <v>N/A</v>
      </c>
      <c r="BL79" s="404">
        <f t="shared" si="626"/>
        <v>0</v>
      </c>
      <c r="BM79" s="431">
        <f t="shared" si="589"/>
        <v>29748951</v>
      </c>
      <c r="BN79" s="406" t="str">
        <f t="shared" si="590"/>
        <v>N/A</v>
      </c>
      <c r="BO79" s="431">
        <f t="shared" si="627"/>
        <v>0</v>
      </c>
      <c r="BP79" s="431">
        <f t="shared" si="591"/>
        <v>41272009</v>
      </c>
      <c r="BQ79" s="406" t="str">
        <f t="shared" si="592"/>
        <v>N/A</v>
      </c>
      <c r="BR79" s="433"/>
      <c r="BS79" s="404">
        <f t="shared" si="628"/>
        <v>0</v>
      </c>
      <c r="BT79" s="431">
        <v>0</v>
      </c>
      <c r="BU79" s="406" t="str">
        <f t="shared" si="593"/>
        <v/>
      </c>
      <c r="BV79" s="404">
        <f t="shared" si="629"/>
        <v>0</v>
      </c>
      <c r="BW79" s="431">
        <v>0</v>
      </c>
      <c r="BX79" s="406" t="str">
        <f t="shared" si="594"/>
        <v/>
      </c>
      <c r="BY79" s="404">
        <f t="shared" si="630"/>
        <v>0</v>
      </c>
      <c r="BZ79" s="431">
        <v>0</v>
      </c>
      <c r="CA79" s="406" t="str">
        <f t="shared" si="595"/>
        <v/>
      </c>
      <c r="CB79" s="404">
        <f t="shared" si="631"/>
        <v>0</v>
      </c>
      <c r="CC79" s="431">
        <v>0</v>
      </c>
      <c r="CD79" s="406" t="str">
        <f t="shared" si="596"/>
        <v/>
      </c>
      <c r="CE79" s="404">
        <f t="shared" si="632"/>
        <v>0</v>
      </c>
      <c r="CF79" s="431">
        <v>0</v>
      </c>
      <c r="CG79" s="406" t="str">
        <f t="shared" si="597"/>
        <v/>
      </c>
      <c r="CH79" s="404">
        <f t="shared" si="633"/>
        <v>0</v>
      </c>
      <c r="CI79" s="431">
        <v>0</v>
      </c>
      <c r="CJ79" s="406" t="str">
        <f t="shared" si="598"/>
        <v/>
      </c>
      <c r="CK79" s="404">
        <f t="shared" si="634"/>
        <v>0</v>
      </c>
      <c r="CL79" s="431">
        <v>0</v>
      </c>
      <c r="CM79" s="406" t="str">
        <f t="shared" si="599"/>
        <v/>
      </c>
      <c r="CN79" s="433"/>
      <c r="CO79" s="404">
        <v>0</v>
      </c>
      <c r="CP79" s="431">
        <v>0</v>
      </c>
      <c r="CQ79" s="406" t="str">
        <f t="shared" si="600"/>
        <v/>
      </c>
      <c r="CR79" s="404">
        <v>0</v>
      </c>
      <c r="CS79" s="431">
        <v>0</v>
      </c>
      <c r="CT79" s="406" t="str">
        <f t="shared" si="601"/>
        <v/>
      </c>
      <c r="CU79" s="404">
        <v>0</v>
      </c>
      <c r="CV79" s="431">
        <v>0</v>
      </c>
      <c r="CW79" s="406" t="str">
        <f t="shared" si="602"/>
        <v/>
      </c>
      <c r="CX79" s="404">
        <v>0</v>
      </c>
      <c r="CY79" s="431">
        <v>0</v>
      </c>
      <c r="CZ79" s="406" t="str">
        <f t="shared" si="603"/>
        <v/>
      </c>
      <c r="DA79" s="404">
        <v>0</v>
      </c>
      <c r="DB79" s="431">
        <v>0</v>
      </c>
      <c r="DC79" s="406" t="str">
        <f t="shared" si="604"/>
        <v/>
      </c>
      <c r="DD79" s="404">
        <v>0</v>
      </c>
      <c r="DE79" s="431">
        <v>0</v>
      </c>
      <c r="DF79" s="406" t="str">
        <f t="shared" si="605"/>
        <v/>
      </c>
      <c r="DG79" s="404">
        <v>0</v>
      </c>
      <c r="DH79" s="431">
        <v>0</v>
      </c>
      <c r="DI79" s="406" t="str">
        <f t="shared" si="606"/>
        <v/>
      </c>
      <c r="DJ79" s="104"/>
      <c r="DK79" s="404">
        <v>0</v>
      </c>
      <c r="DL79" s="431">
        <v>0</v>
      </c>
      <c r="DM79" s="406" t="str">
        <f t="shared" si="607"/>
        <v/>
      </c>
      <c r="DN79" s="404">
        <v>0</v>
      </c>
      <c r="DO79" s="431">
        <v>0</v>
      </c>
      <c r="DP79" s="406" t="str">
        <f t="shared" si="608"/>
        <v/>
      </c>
      <c r="DQ79" s="404">
        <v>0</v>
      </c>
      <c r="DR79" s="431">
        <v>0</v>
      </c>
      <c r="DS79" s="406" t="str">
        <f t="shared" si="609"/>
        <v/>
      </c>
      <c r="DT79" s="404">
        <v>0</v>
      </c>
      <c r="DU79" s="431">
        <v>0</v>
      </c>
      <c r="DV79" s="406" t="str">
        <f t="shared" si="610"/>
        <v/>
      </c>
      <c r="DW79" s="404">
        <v>0</v>
      </c>
      <c r="DX79" s="431">
        <v>0</v>
      </c>
      <c r="DY79" s="406" t="str">
        <f t="shared" si="611"/>
        <v/>
      </c>
      <c r="DZ79" s="404">
        <v>0</v>
      </c>
      <c r="EA79" s="431">
        <v>0</v>
      </c>
      <c r="EB79" s="406" t="str">
        <f t="shared" si="612"/>
        <v/>
      </c>
      <c r="EC79" s="404">
        <v>0</v>
      </c>
      <c r="ED79" s="431">
        <v>0</v>
      </c>
      <c r="EE79" s="406" t="str">
        <f t="shared" si="613"/>
        <v/>
      </c>
      <c r="EG79" s="404">
        <v>0</v>
      </c>
      <c r="EH79" s="431">
        <v>0</v>
      </c>
      <c r="EI79" s="406" t="str">
        <f t="shared" si="614"/>
        <v/>
      </c>
      <c r="EJ79" s="404">
        <v>0</v>
      </c>
      <c r="EK79" s="431">
        <v>0</v>
      </c>
      <c r="EL79" s="406" t="str">
        <f t="shared" si="615"/>
        <v/>
      </c>
      <c r="EM79" s="404">
        <v>0</v>
      </c>
      <c r="EN79" s="431">
        <v>0</v>
      </c>
      <c r="EO79" s="406" t="str">
        <f t="shared" si="616"/>
        <v/>
      </c>
      <c r="EP79" s="404">
        <v>0</v>
      </c>
      <c r="EQ79" s="431">
        <v>0</v>
      </c>
      <c r="ER79" s="406" t="str">
        <f t="shared" si="617"/>
        <v/>
      </c>
      <c r="ES79" s="404">
        <v>0</v>
      </c>
      <c r="ET79" s="431">
        <v>0</v>
      </c>
      <c r="EU79" s="406" t="str">
        <f t="shared" si="618"/>
        <v/>
      </c>
      <c r="EV79" s="404">
        <v>0</v>
      </c>
      <c r="EW79" s="431">
        <v>0</v>
      </c>
      <c r="EX79" s="406" t="str">
        <f t="shared" si="619"/>
        <v/>
      </c>
      <c r="EY79" s="404">
        <v>0</v>
      </c>
      <c r="EZ79" s="431">
        <v>0</v>
      </c>
      <c r="FA79" s="406" t="str">
        <f t="shared" si="620"/>
        <v/>
      </c>
    </row>
    <row r="80" spans="1:160" hidden="1" outlineLevel="1">
      <c r="A80" s="43" t="s">
        <v>6</v>
      </c>
      <c r="B80" s="43"/>
      <c r="C80" s="54" t="s">
        <v>6</v>
      </c>
      <c r="D80" s="44" t="s">
        <v>130</v>
      </c>
      <c r="E80" s="45">
        <v>-6413584</v>
      </c>
      <c r="F80" s="45"/>
      <c r="G80" s="241" t="str">
        <f t="shared" si="559"/>
        <v>N/A</v>
      </c>
      <c r="H80" s="49">
        <f>+H82-H79</f>
        <v>-6273253</v>
      </c>
      <c r="I80" s="45"/>
      <c r="J80" s="241" t="str">
        <f t="shared" si="560"/>
        <v>N/A</v>
      </c>
      <c r="K80" s="45">
        <v>-7118852</v>
      </c>
      <c r="L80" s="45">
        <f>+L82-L79</f>
        <v>-2799130</v>
      </c>
      <c r="M80" s="241" t="str">
        <f t="shared" si="561"/>
        <v>N/A</v>
      </c>
      <c r="N80" s="45">
        <v>-8227582</v>
      </c>
      <c r="O80" s="45">
        <v>-6239659</v>
      </c>
      <c r="P80" s="241">
        <f t="shared" si="562"/>
        <v>0.31859481423584213</v>
      </c>
      <c r="Q80" s="45">
        <v>-12686837</v>
      </c>
      <c r="R80" s="45"/>
      <c r="S80" s="241" t="str">
        <f t="shared" si="563"/>
        <v>N/A</v>
      </c>
      <c r="T80" s="45">
        <v>-19805689</v>
      </c>
      <c r="U80" s="45">
        <v>-2799130</v>
      </c>
      <c r="V80" s="241" t="str">
        <f t="shared" si="564"/>
        <v>N/A</v>
      </c>
      <c r="W80" s="45">
        <v>-28033271</v>
      </c>
      <c r="X80" s="45">
        <v>-7960491</v>
      </c>
      <c r="Y80" s="241" t="str">
        <f t="shared" si="565"/>
        <v>N/A</v>
      </c>
      <c r="Z80" s="242"/>
      <c r="AA80" s="45">
        <v>-7561456</v>
      </c>
      <c r="AB80" s="45">
        <f t="shared" si="550"/>
        <v>-6413584</v>
      </c>
      <c r="AC80" s="241">
        <f t="shared" si="566"/>
        <v>0.17897512529655812</v>
      </c>
      <c r="AD80" s="45">
        <v>-7015567</v>
      </c>
      <c r="AE80" s="45">
        <f t="shared" si="567"/>
        <v>-6273253</v>
      </c>
      <c r="AF80" s="241">
        <f t="shared" si="568"/>
        <v>0.11832999561790358</v>
      </c>
      <c r="AG80" s="45">
        <v>-7952608</v>
      </c>
      <c r="AH80" s="45">
        <f t="shared" si="569"/>
        <v>-7118852</v>
      </c>
      <c r="AI80" s="241">
        <f t="shared" si="570"/>
        <v>0.11711944566342991</v>
      </c>
      <c r="AJ80" s="45">
        <v>-8580966</v>
      </c>
      <c r="AK80" s="45">
        <f t="shared" si="571"/>
        <v>-8227582</v>
      </c>
      <c r="AL80" s="241">
        <f t="shared" si="572"/>
        <v>4.2951136798150324E-2</v>
      </c>
      <c r="AM80" s="45">
        <v>-14577023</v>
      </c>
      <c r="AN80" s="45">
        <f t="shared" si="573"/>
        <v>-12686837</v>
      </c>
      <c r="AO80" s="241">
        <f t="shared" si="574"/>
        <v>0.14898796287837546</v>
      </c>
      <c r="AP80" s="45">
        <v>-22529631</v>
      </c>
      <c r="AQ80" s="45">
        <f t="shared" si="575"/>
        <v>-19805689</v>
      </c>
      <c r="AR80" s="241">
        <f t="shared" si="576"/>
        <v>0.13753331176713912</v>
      </c>
      <c r="AS80" s="45">
        <v>-31110597</v>
      </c>
      <c r="AT80" s="45">
        <f t="shared" si="577"/>
        <v>-28033271</v>
      </c>
      <c r="AU80" s="241">
        <f t="shared" si="578"/>
        <v>0.10977406097204989</v>
      </c>
      <c r="AV80" s="242"/>
      <c r="AW80" s="45">
        <f t="shared" si="621"/>
        <v>0</v>
      </c>
      <c r="AX80" s="45">
        <f t="shared" si="579"/>
        <v>-7561456</v>
      </c>
      <c r="AY80" s="241" t="str">
        <f t="shared" si="580"/>
        <v>N/A</v>
      </c>
      <c r="AZ80" s="45">
        <f t="shared" si="622"/>
        <v>0</v>
      </c>
      <c r="BA80" s="45">
        <f t="shared" si="581"/>
        <v>-7015567</v>
      </c>
      <c r="BB80" s="241" t="str">
        <f t="shared" si="582"/>
        <v>N/A</v>
      </c>
      <c r="BC80" s="49">
        <f t="shared" si="623"/>
        <v>0</v>
      </c>
      <c r="BD80" s="45">
        <f t="shared" si="583"/>
        <v>-7952608</v>
      </c>
      <c r="BE80" s="241" t="str">
        <f t="shared" si="584"/>
        <v>N/A</v>
      </c>
      <c r="BF80" s="45">
        <f t="shared" si="624"/>
        <v>0</v>
      </c>
      <c r="BG80" s="45">
        <f t="shared" si="585"/>
        <v>-8580966</v>
      </c>
      <c r="BH80" s="241" t="str">
        <f t="shared" si="586"/>
        <v>N/A</v>
      </c>
      <c r="BI80" s="45">
        <f t="shared" si="625"/>
        <v>0</v>
      </c>
      <c r="BJ80" s="45">
        <f t="shared" si="587"/>
        <v>-14577023</v>
      </c>
      <c r="BK80" s="241" t="str">
        <f t="shared" si="588"/>
        <v>N/A</v>
      </c>
      <c r="BL80" s="49">
        <f t="shared" si="626"/>
        <v>0</v>
      </c>
      <c r="BM80" s="45">
        <f t="shared" si="589"/>
        <v>-22529631</v>
      </c>
      <c r="BN80" s="241" t="str">
        <f t="shared" si="590"/>
        <v>N/A</v>
      </c>
      <c r="BO80" s="45">
        <f t="shared" si="627"/>
        <v>0</v>
      </c>
      <c r="BP80" s="45">
        <f t="shared" si="591"/>
        <v>-31110597</v>
      </c>
      <c r="BQ80" s="241" t="str">
        <f t="shared" si="592"/>
        <v>N/A</v>
      </c>
      <c r="BR80" s="243"/>
      <c r="BS80" s="49">
        <f t="shared" si="628"/>
        <v>0</v>
      </c>
      <c r="BT80" s="45">
        <v>0</v>
      </c>
      <c r="BU80" s="241" t="str">
        <f t="shared" si="593"/>
        <v/>
      </c>
      <c r="BV80" s="49">
        <f t="shared" si="629"/>
        <v>0</v>
      </c>
      <c r="BW80" s="45">
        <v>0</v>
      </c>
      <c r="BX80" s="241" t="str">
        <f t="shared" si="594"/>
        <v/>
      </c>
      <c r="BY80" s="49">
        <f t="shared" si="630"/>
        <v>0</v>
      </c>
      <c r="BZ80" s="45">
        <v>0</v>
      </c>
      <c r="CA80" s="241" t="str">
        <f t="shared" si="595"/>
        <v/>
      </c>
      <c r="CB80" s="49">
        <f t="shared" si="631"/>
        <v>0</v>
      </c>
      <c r="CC80" s="45">
        <v>0</v>
      </c>
      <c r="CD80" s="241" t="str">
        <f t="shared" si="596"/>
        <v/>
      </c>
      <c r="CE80" s="49">
        <f t="shared" si="632"/>
        <v>0</v>
      </c>
      <c r="CF80" s="45">
        <v>0</v>
      </c>
      <c r="CG80" s="241" t="str">
        <f t="shared" si="597"/>
        <v/>
      </c>
      <c r="CH80" s="49">
        <f t="shared" si="633"/>
        <v>0</v>
      </c>
      <c r="CI80" s="45">
        <v>0</v>
      </c>
      <c r="CJ80" s="241" t="str">
        <f t="shared" si="598"/>
        <v/>
      </c>
      <c r="CK80" s="49">
        <f t="shared" si="634"/>
        <v>0</v>
      </c>
      <c r="CL80" s="45">
        <v>0</v>
      </c>
      <c r="CM80" s="241" t="str">
        <f t="shared" si="599"/>
        <v/>
      </c>
      <c r="CN80" s="243"/>
      <c r="CO80" s="49">
        <v>0</v>
      </c>
      <c r="CP80" s="45">
        <v>0</v>
      </c>
      <c r="CQ80" s="241" t="str">
        <f t="shared" si="600"/>
        <v/>
      </c>
      <c r="CR80" s="49">
        <v>0</v>
      </c>
      <c r="CS80" s="45">
        <v>0</v>
      </c>
      <c r="CT80" s="241" t="str">
        <f t="shared" si="601"/>
        <v/>
      </c>
      <c r="CU80" s="49">
        <v>0</v>
      </c>
      <c r="CV80" s="45">
        <v>0</v>
      </c>
      <c r="CW80" s="241" t="str">
        <f t="shared" si="602"/>
        <v/>
      </c>
      <c r="CX80" s="49">
        <v>0</v>
      </c>
      <c r="CY80" s="45">
        <v>0</v>
      </c>
      <c r="CZ80" s="241" t="str">
        <f t="shared" si="603"/>
        <v/>
      </c>
      <c r="DA80" s="49">
        <v>0</v>
      </c>
      <c r="DB80" s="45">
        <v>0</v>
      </c>
      <c r="DC80" s="241" t="str">
        <f t="shared" si="604"/>
        <v/>
      </c>
      <c r="DD80" s="49">
        <v>0</v>
      </c>
      <c r="DE80" s="45">
        <v>0</v>
      </c>
      <c r="DF80" s="241" t="str">
        <f t="shared" si="605"/>
        <v/>
      </c>
      <c r="DG80" s="49">
        <v>0</v>
      </c>
      <c r="DH80" s="45">
        <v>0</v>
      </c>
      <c r="DI80" s="241" t="str">
        <f t="shared" si="606"/>
        <v/>
      </c>
      <c r="DJ80" s="104"/>
      <c r="DK80" s="49">
        <v>0</v>
      </c>
      <c r="DL80" s="45">
        <v>0</v>
      </c>
      <c r="DM80" s="241" t="str">
        <f t="shared" si="607"/>
        <v/>
      </c>
      <c r="DN80" s="49">
        <v>0</v>
      </c>
      <c r="DO80" s="45">
        <v>0</v>
      </c>
      <c r="DP80" s="241" t="str">
        <f t="shared" si="608"/>
        <v/>
      </c>
      <c r="DQ80" s="49">
        <v>0</v>
      </c>
      <c r="DR80" s="45">
        <v>0</v>
      </c>
      <c r="DS80" s="241" t="str">
        <f t="shared" si="609"/>
        <v/>
      </c>
      <c r="DT80" s="49">
        <v>0</v>
      </c>
      <c r="DU80" s="45">
        <v>0</v>
      </c>
      <c r="DV80" s="241" t="str">
        <f t="shared" si="610"/>
        <v/>
      </c>
      <c r="DW80" s="49">
        <v>0</v>
      </c>
      <c r="DX80" s="45">
        <v>0</v>
      </c>
      <c r="DY80" s="241" t="str">
        <f t="shared" si="611"/>
        <v/>
      </c>
      <c r="DZ80" s="49">
        <v>0</v>
      </c>
      <c r="EA80" s="45">
        <v>0</v>
      </c>
      <c r="EB80" s="241" t="str">
        <f t="shared" si="612"/>
        <v/>
      </c>
      <c r="EC80" s="49">
        <v>0</v>
      </c>
      <c r="ED80" s="45">
        <v>0</v>
      </c>
      <c r="EE80" s="241" t="str">
        <f t="shared" si="613"/>
        <v/>
      </c>
      <c r="EG80" s="49">
        <v>0</v>
      </c>
      <c r="EH80" s="45">
        <v>0</v>
      </c>
      <c r="EI80" s="241" t="str">
        <f t="shared" si="614"/>
        <v/>
      </c>
      <c r="EJ80" s="49">
        <v>0</v>
      </c>
      <c r="EK80" s="45">
        <v>0</v>
      </c>
      <c r="EL80" s="241" t="str">
        <f t="shared" si="615"/>
        <v/>
      </c>
      <c r="EM80" s="49">
        <v>0</v>
      </c>
      <c r="EN80" s="45">
        <v>0</v>
      </c>
      <c r="EO80" s="241" t="str">
        <f t="shared" si="616"/>
        <v/>
      </c>
      <c r="EP80" s="49">
        <v>0</v>
      </c>
      <c r="EQ80" s="45">
        <v>0</v>
      </c>
      <c r="ER80" s="241" t="str">
        <f t="shared" si="617"/>
        <v/>
      </c>
      <c r="ES80" s="49">
        <v>0</v>
      </c>
      <c r="ET80" s="45">
        <v>0</v>
      </c>
      <c r="EU80" s="241" t="str">
        <f t="shared" si="618"/>
        <v/>
      </c>
      <c r="EV80" s="49">
        <v>0</v>
      </c>
      <c r="EW80" s="45">
        <v>0</v>
      </c>
      <c r="EX80" s="241" t="str">
        <f t="shared" si="619"/>
        <v/>
      </c>
      <c r="EY80" s="49">
        <v>0</v>
      </c>
      <c r="EZ80" s="45">
        <v>0</v>
      </c>
      <c r="FA80" s="241" t="str">
        <f t="shared" si="620"/>
        <v/>
      </c>
    </row>
    <row r="81" spans="1:157" hidden="1" outlineLevel="1">
      <c r="A81" s="43" t="s">
        <v>97</v>
      </c>
      <c r="B81" s="43"/>
      <c r="C81" s="54" t="s">
        <v>207</v>
      </c>
      <c r="D81" s="44" t="s">
        <v>98</v>
      </c>
      <c r="E81" s="45">
        <v>0</v>
      </c>
      <c r="F81" s="45"/>
      <c r="G81" s="241" t="str">
        <f t="shared" si="559"/>
        <v>N/A</v>
      </c>
      <c r="H81" s="49">
        <v>0</v>
      </c>
      <c r="I81" s="45"/>
      <c r="J81" s="241" t="str">
        <f t="shared" si="560"/>
        <v>N/A</v>
      </c>
      <c r="K81" s="45">
        <v>0</v>
      </c>
      <c r="L81" s="45">
        <v>0</v>
      </c>
      <c r="M81" s="241" t="str">
        <f>IFERROR(IF((ABS((K81/L81)-1))&lt;100%,(K81/L81)-1,"N/A"),"N/A")</f>
        <v>N/A</v>
      </c>
      <c r="N81" s="45">
        <v>0</v>
      </c>
      <c r="O81" s="45">
        <v>0</v>
      </c>
      <c r="P81" s="241" t="str">
        <f>IFERROR(IF((ABS((N81/O81)-1))&lt;100%,(N81/O81)-1,"N/A"),"N/A")</f>
        <v>N/A</v>
      </c>
      <c r="Q81" s="45">
        <v>0</v>
      </c>
      <c r="R81" s="45"/>
      <c r="S81" s="241" t="str">
        <f t="shared" si="563"/>
        <v>N/A</v>
      </c>
      <c r="T81" s="45">
        <v>0</v>
      </c>
      <c r="U81" s="45">
        <v>0</v>
      </c>
      <c r="V81" s="241" t="str">
        <f>IFERROR(IF((ABS((T81/U81)-1))&lt;100%,(T81/U81)-1,"N/A"),"N/A")</f>
        <v>N/A</v>
      </c>
      <c r="W81" s="45">
        <v>0</v>
      </c>
      <c r="X81" s="45">
        <v>0</v>
      </c>
      <c r="Y81" s="241" t="str">
        <f>IFERROR(IF((ABS((W81/X81)-1))&lt;100%,(W81/X81)-1,"N/A"),"N/A")</f>
        <v>N/A</v>
      </c>
      <c r="Z81" s="242"/>
      <c r="AA81" s="45">
        <v>0</v>
      </c>
      <c r="AB81" s="45">
        <f t="shared" si="550"/>
        <v>0</v>
      </c>
      <c r="AC81" s="241" t="str">
        <f>IFERROR(IF((ABS((AA81/AB81)-1))&lt;100%,(AA81/AB81)-1,"N/A"),"N/A")</f>
        <v>N/A</v>
      </c>
      <c r="AD81" s="45">
        <v>0</v>
      </c>
      <c r="AE81" s="45">
        <f t="shared" si="567"/>
        <v>0</v>
      </c>
      <c r="AF81" s="241" t="str">
        <f>IFERROR(IF((ABS((AD81/AE81)-1))&lt;100%,(AD81/AE81)-1,"N/A"),"N/A")</f>
        <v>N/A</v>
      </c>
      <c r="AG81" s="45">
        <v>0</v>
      </c>
      <c r="AH81" s="45">
        <f t="shared" si="569"/>
        <v>0</v>
      </c>
      <c r="AI81" s="241" t="str">
        <f>IFERROR(IF((ABS((AG81/AH81)-1))&lt;100%,(AG81/AH81)-1,"N/A"),"N/A")</f>
        <v>N/A</v>
      </c>
      <c r="AJ81" s="45">
        <v>0</v>
      </c>
      <c r="AK81" s="45">
        <f t="shared" si="571"/>
        <v>0</v>
      </c>
      <c r="AL81" s="241" t="str">
        <f>IFERROR(IF((ABS((AJ81/AK81)-1))&lt;100%,(AJ81/AK81)-1,"N/A"),"N/A")</f>
        <v>N/A</v>
      </c>
      <c r="AM81" s="45">
        <v>0</v>
      </c>
      <c r="AN81" s="45">
        <f t="shared" si="573"/>
        <v>0</v>
      </c>
      <c r="AO81" s="241" t="str">
        <f>IFERROR(IF((ABS((AM81/AN81)-1))&lt;100%,(AM81/AN81)-1,"N/A"),"N/A")</f>
        <v>N/A</v>
      </c>
      <c r="AP81" s="45">
        <v>0</v>
      </c>
      <c r="AQ81" s="45">
        <f t="shared" si="575"/>
        <v>0</v>
      </c>
      <c r="AR81" s="241" t="str">
        <f>IFERROR(IF((ABS((AP81/AQ81)-1))&lt;100%,(AP81/AQ81)-1,"N/A"),"N/A")</f>
        <v>N/A</v>
      </c>
      <c r="AS81" s="45">
        <v>0</v>
      </c>
      <c r="AT81" s="45">
        <f t="shared" si="577"/>
        <v>0</v>
      </c>
      <c r="AU81" s="241" t="str">
        <f>IFERROR(IF((ABS((AS81/AT81)-1))&lt;100%,(AS81/AT81)-1,"N/A"),"N/A")</f>
        <v>N/A</v>
      </c>
      <c r="AV81" s="242"/>
      <c r="AW81" s="45">
        <f t="shared" si="621"/>
        <v>0</v>
      </c>
      <c r="AX81" s="45">
        <f t="shared" si="579"/>
        <v>0</v>
      </c>
      <c r="AY81" s="241" t="str">
        <f>IFERROR(IF((ABS((AW81/AX81)-1))&lt;100%,(AW81/AX81)-1,"N/A"),"N/A")</f>
        <v>N/A</v>
      </c>
      <c r="AZ81" s="45">
        <f t="shared" si="622"/>
        <v>0</v>
      </c>
      <c r="BA81" s="45">
        <f t="shared" si="581"/>
        <v>0</v>
      </c>
      <c r="BB81" s="241" t="str">
        <f>IFERROR(IF((ABS((AZ81/BA81)-1))&lt;100%,(AZ81/BA81)-1,"N/A"),"N/A")</f>
        <v>N/A</v>
      </c>
      <c r="BC81" s="49">
        <f t="shared" si="623"/>
        <v>0</v>
      </c>
      <c r="BD81" s="45">
        <f t="shared" si="583"/>
        <v>0</v>
      </c>
      <c r="BE81" s="241" t="str">
        <f>IFERROR(IF((ABS((BC81/BD81)-1))&lt;100%,(BC81/BD81)-1,"N/A"),"N/A")</f>
        <v>N/A</v>
      </c>
      <c r="BF81" s="45">
        <f t="shared" si="624"/>
        <v>0</v>
      </c>
      <c r="BG81" s="45">
        <f t="shared" si="585"/>
        <v>0</v>
      </c>
      <c r="BH81" s="241" t="str">
        <f>IFERROR(IF((ABS((BF81/BG81)-1))&lt;100%,(BF81/BG81)-1,"N/A"),"N/A")</f>
        <v>N/A</v>
      </c>
      <c r="BI81" s="45">
        <f t="shared" si="625"/>
        <v>0</v>
      </c>
      <c r="BJ81" s="45">
        <f t="shared" si="587"/>
        <v>0</v>
      </c>
      <c r="BK81" s="241" t="str">
        <f>IFERROR(IF((ABS((BI81/BJ81)-1))&lt;100%,(BI81/BJ81)-1,"N/A"),"N/A")</f>
        <v>N/A</v>
      </c>
      <c r="BL81" s="49">
        <f t="shared" si="626"/>
        <v>0</v>
      </c>
      <c r="BM81" s="45">
        <f t="shared" si="589"/>
        <v>0</v>
      </c>
      <c r="BN81" s="241" t="str">
        <f>IFERROR(IF((ABS((BL81/BM81)-1))&lt;100%,(BL81/BM81)-1,"N/A"),"N/A")</f>
        <v>N/A</v>
      </c>
      <c r="BO81" s="45">
        <f t="shared" si="627"/>
        <v>0</v>
      </c>
      <c r="BP81" s="45">
        <f t="shared" si="591"/>
        <v>0</v>
      </c>
      <c r="BQ81" s="241" t="str">
        <f>IFERROR(IF((ABS((BO81/BP81)-1))&lt;100%,(BO81/BP81)-1,"N/A"),"N/A")</f>
        <v>N/A</v>
      </c>
      <c r="BR81" s="243"/>
      <c r="BS81" s="49">
        <f t="shared" si="628"/>
        <v>0</v>
      </c>
      <c r="BT81" s="45">
        <v>0</v>
      </c>
      <c r="BU81" s="241" t="str">
        <f t="shared" si="593"/>
        <v/>
      </c>
      <c r="BV81" s="49">
        <f t="shared" si="629"/>
        <v>0</v>
      </c>
      <c r="BW81" s="45">
        <v>0</v>
      </c>
      <c r="BX81" s="241" t="str">
        <f t="shared" si="594"/>
        <v/>
      </c>
      <c r="BY81" s="49">
        <f t="shared" si="630"/>
        <v>0</v>
      </c>
      <c r="BZ81" s="45">
        <v>0</v>
      </c>
      <c r="CA81" s="241" t="str">
        <f t="shared" si="595"/>
        <v/>
      </c>
      <c r="CB81" s="49">
        <f t="shared" si="631"/>
        <v>0</v>
      </c>
      <c r="CC81" s="45">
        <v>0</v>
      </c>
      <c r="CD81" s="241" t="str">
        <f>IFERROR(IF((ABS((CB81/CC81)-1))&lt;100%,(CB81/CC81)-1,"N/A"),"")</f>
        <v/>
      </c>
      <c r="CE81" s="49">
        <f t="shared" si="632"/>
        <v>0</v>
      </c>
      <c r="CF81" s="45">
        <v>0</v>
      </c>
      <c r="CG81" s="241" t="str">
        <f t="shared" si="597"/>
        <v/>
      </c>
      <c r="CH81" s="49">
        <f t="shared" si="633"/>
        <v>0</v>
      </c>
      <c r="CI81" s="45">
        <v>0</v>
      </c>
      <c r="CJ81" s="241" t="str">
        <f t="shared" si="598"/>
        <v/>
      </c>
      <c r="CK81" s="49">
        <f t="shared" si="634"/>
        <v>0</v>
      </c>
      <c r="CL81" s="45">
        <v>0</v>
      </c>
      <c r="CM81" s="241" t="str">
        <f>IFERROR(IF((ABS((CK81/CL81)-1))&lt;100%,(CK81/CL81)-1,"N/A"),"")</f>
        <v/>
      </c>
      <c r="CN81" s="243"/>
      <c r="CO81" s="49">
        <v>0</v>
      </c>
      <c r="CP81" s="45">
        <v>0</v>
      </c>
      <c r="CQ81" s="241" t="str">
        <f t="shared" si="600"/>
        <v/>
      </c>
      <c r="CR81" s="49">
        <v>0</v>
      </c>
      <c r="CS81" s="45">
        <v>0</v>
      </c>
      <c r="CT81" s="241" t="str">
        <f t="shared" si="601"/>
        <v/>
      </c>
      <c r="CU81" s="49">
        <v>0</v>
      </c>
      <c r="CV81" s="45">
        <v>0</v>
      </c>
      <c r="CW81" s="241" t="str">
        <f t="shared" si="602"/>
        <v/>
      </c>
      <c r="CX81" s="49">
        <v>0</v>
      </c>
      <c r="CY81" s="45">
        <v>0</v>
      </c>
      <c r="CZ81" s="241" t="str">
        <f>IFERROR(IF((ABS((CX81/CY81)-1))&lt;100%,(CX81/CY81)-1,"N/A"),"")</f>
        <v/>
      </c>
      <c r="DA81" s="49">
        <v>0</v>
      </c>
      <c r="DB81" s="45">
        <v>0</v>
      </c>
      <c r="DC81" s="241" t="str">
        <f t="shared" si="604"/>
        <v/>
      </c>
      <c r="DD81" s="49">
        <v>0</v>
      </c>
      <c r="DE81" s="45">
        <v>0</v>
      </c>
      <c r="DF81" s="241" t="str">
        <f t="shared" si="605"/>
        <v/>
      </c>
      <c r="DG81" s="49">
        <v>0</v>
      </c>
      <c r="DH81" s="45">
        <v>0</v>
      </c>
      <c r="DI81" s="241" t="str">
        <f>IFERROR(IF((ABS((DG81/DH81)-1))&lt;100%,(DG81/DH81)-1,"N/A"),"")</f>
        <v/>
      </c>
      <c r="DJ81" s="104"/>
      <c r="DK81" s="49">
        <v>0</v>
      </c>
      <c r="DL81" s="45">
        <v>0</v>
      </c>
      <c r="DM81" s="241" t="str">
        <f t="shared" si="607"/>
        <v/>
      </c>
      <c r="DN81" s="49">
        <v>0</v>
      </c>
      <c r="DO81" s="45">
        <v>0</v>
      </c>
      <c r="DP81" s="241" t="str">
        <f t="shared" si="608"/>
        <v/>
      </c>
      <c r="DQ81" s="49">
        <v>0</v>
      </c>
      <c r="DR81" s="45">
        <v>0</v>
      </c>
      <c r="DS81" s="241" t="str">
        <f t="shared" si="609"/>
        <v/>
      </c>
      <c r="DT81" s="49">
        <v>0</v>
      </c>
      <c r="DU81" s="45">
        <v>0</v>
      </c>
      <c r="DV81" s="241" t="str">
        <f>IFERROR(IF((ABS((DT81/DU81)-1))&lt;100%,(DT81/DU81)-1,"N/A"),"")</f>
        <v/>
      </c>
      <c r="DW81" s="49">
        <v>0</v>
      </c>
      <c r="DX81" s="45">
        <v>0</v>
      </c>
      <c r="DY81" s="241" t="str">
        <f t="shared" si="611"/>
        <v/>
      </c>
      <c r="DZ81" s="49">
        <v>0</v>
      </c>
      <c r="EA81" s="45">
        <v>0</v>
      </c>
      <c r="EB81" s="241" t="str">
        <f t="shared" si="612"/>
        <v/>
      </c>
      <c r="EC81" s="49">
        <v>0</v>
      </c>
      <c r="ED81" s="45">
        <v>0</v>
      </c>
      <c r="EE81" s="241" t="str">
        <f>IFERROR(IF((ABS((EC81/ED81)-1))&lt;100%,(EC81/ED81)-1,"N/A"),"")</f>
        <v/>
      </c>
      <c r="EG81" s="49">
        <v>0</v>
      </c>
      <c r="EH81" s="45">
        <v>0</v>
      </c>
      <c r="EI81" s="241" t="str">
        <f t="shared" si="614"/>
        <v/>
      </c>
      <c r="EJ81" s="49">
        <v>0</v>
      </c>
      <c r="EK81" s="45">
        <v>0</v>
      </c>
      <c r="EL81" s="241" t="str">
        <f t="shared" si="615"/>
        <v/>
      </c>
      <c r="EM81" s="49">
        <v>0</v>
      </c>
      <c r="EN81" s="45">
        <v>0</v>
      </c>
      <c r="EO81" s="241" t="str">
        <f t="shared" si="616"/>
        <v/>
      </c>
      <c r="EP81" s="49">
        <v>0</v>
      </c>
      <c r="EQ81" s="45">
        <v>0</v>
      </c>
      <c r="ER81" s="241" t="str">
        <f>IFERROR(IF((ABS((EP81/EQ81)-1))&lt;100%,(EP81/EQ81)-1,"N/A"),"")</f>
        <v/>
      </c>
      <c r="ES81" s="49">
        <v>0</v>
      </c>
      <c r="ET81" s="45">
        <v>0</v>
      </c>
      <c r="EU81" s="241" t="str">
        <f t="shared" si="618"/>
        <v/>
      </c>
      <c r="EV81" s="49">
        <v>0</v>
      </c>
      <c r="EW81" s="45">
        <v>0</v>
      </c>
      <c r="EX81" s="241" t="str">
        <f t="shared" si="619"/>
        <v/>
      </c>
      <c r="EY81" s="49">
        <v>0</v>
      </c>
      <c r="EZ81" s="45">
        <v>0</v>
      </c>
      <c r="FA81" s="241" t="str">
        <f>IFERROR(IF((ABS((EY81/EZ81)-1))&lt;100%,(EY81/EZ81)-1,"N/A"),"")</f>
        <v/>
      </c>
    </row>
    <row r="82" spans="1:157" collapsed="1">
      <c r="A82" s="50" t="s">
        <v>7</v>
      </c>
      <c r="B82" s="50"/>
      <c r="C82" s="407" t="s">
        <v>7</v>
      </c>
      <c r="D82" s="398" t="s">
        <v>8</v>
      </c>
      <c r="E82" s="431">
        <v>1825668</v>
      </c>
      <c r="F82" s="431"/>
      <c r="G82" s="406" t="str">
        <f t="shared" si="559"/>
        <v>N/A</v>
      </c>
      <c r="H82" s="431">
        <v>2031022</v>
      </c>
      <c r="I82" s="431"/>
      <c r="J82" s="406" t="str">
        <f t="shared" si="560"/>
        <v>N/A</v>
      </c>
      <c r="K82" s="431">
        <v>2043319</v>
      </c>
      <c r="L82" s="431">
        <v>983488</v>
      </c>
      <c r="M82" s="406" t="str">
        <f t="shared" si="561"/>
        <v>N/A</v>
      </c>
      <c r="N82" s="431">
        <v>2458265</v>
      </c>
      <c r="O82" s="431">
        <v>2108848</v>
      </c>
      <c r="P82" s="406">
        <f t="shared" si="562"/>
        <v>0.16569093647337318</v>
      </c>
      <c r="Q82" s="431">
        <v>3856690</v>
      </c>
      <c r="R82" s="431"/>
      <c r="S82" s="406" t="str">
        <f t="shared" si="563"/>
        <v>N/A</v>
      </c>
      <c r="T82" s="431">
        <v>5900009</v>
      </c>
      <c r="U82" s="431">
        <v>983488</v>
      </c>
      <c r="V82" s="406" t="str">
        <f t="shared" si="564"/>
        <v>N/A</v>
      </c>
      <c r="W82" s="431">
        <v>8358274</v>
      </c>
      <c r="X82" s="431">
        <v>2667436</v>
      </c>
      <c r="Y82" s="406" t="str">
        <f t="shared" si="565"/>
        <v>N/A</v>
      </c>
      <c r="Z82" s="432"/>
      <c r="AA82" s="431">
        <v>2248455</v>
      </c>
      <c r="AB82" s="431">
        <f t="shared" si="550"/>
        <v>1825668</v>
      </c>
      <c r="AC82" s="406">
        <f t="shared" si="566"/>
        <v>0.23157934520405687</v>
      </c>
      <c r="AD82" s="431">
        <v>2672335</v>
      </c>
      <c r="AE82" s="431">
        <f t="shared" si="567"/>
        <v>2031022</v>
      </c>
      <c r="AF82" s="406">
        <f t="shared" si="568"/>
        <v>0.31575876578392559</v>
      </c>
      <c r="AG82" s="431">
        <v>2298530</v>
      </c>
      <c r="AH82" s="431">
        <f t="shared" si="569"/>
        <v>2043319</v>
      </c>
      <c r="AI82" s="406">
        <f t="shared" si="570"/>
        <v>0.12490022360678865</v>
      </c>
      <c r="AJ82" s="431">
        <v>2942092</v>
      </c>
      <c r="AK82" s="431">
        <f t="shared" si="571"/>
        <v>2458265</v>
      </c>
      <c r="AL82" s="406">
        <f t="shared" si="572"/>
        <v>0.19681645388109104</v>
      </c>
      <c r="AM82" s="431">
        <v>4920790</v>
      </c>
      <c r="AN82" s="431">
        <f t="shared" si="573"/>
        <v>3856690</v>
      </c>
      <c r="AO82" s="406">
        <f t="shared" si="574"/>
        <v>0.27591017167571152</v>
      </c>
      <c r="AP82" s="431">
        <v>7219320</v>
      </c>
      <c r="AQ82" s="431">
        <f t="shared" si="575"/>
        <v>5900009</v>
      </c>
      <c r="AR82" s="406">
        <f t="shared" si="576"/>
        <v>0.22361169279572279</v>
      </c>
      <c r="AS82" s="431">
        <v>10161412</v>
      </c>
      <c r="AT82" s="431">
        <f t="shared" si="577"/>
        <v>8358274</v>
      </c>
      <c r="AU82" s="406">
        <f t="shared" si="578"/>
        <v>0.21573090329414901</v>
      </c>
      <c r="AV82" s="432"/>
      <c r="AW82" s="431">
        <f t="shared" si="621"/>
        <v>0</v>
      </c>
      <c r="AX82" s="431">
        <f t="shared" si="579"/>
        <v>2248455</v>
      </c>
      <c r="AY82" s="406" t="str">
        <f t="shared" si="580"/>
        <v>N/A</v>
      </c>
      <c r="AZ82" s="431">
        <f t="shared" si="622"/>
        <v>0</v>
      </c>
      <c r="BA82" s="431">
        <f t="shared" si="581"/>
        <v>2672335</v>
      </c>
      <c r="BB82" s="406" t="str">
        <f t="shared" si="582"/>
        <v>N/A</v>
      </c>
      <c r="BC82" s="404">
        <f t="shared" si="623"/>
        <v>0</v>
      </c>
      <c r="BD82" s="431">
        <f t="shared" si="583"/>
        <v>2298530</v>
      </c>
      <c r="BE82" s="406" t="str">
        <f t="shared" si="584"/>
        <v>N/A</v>
      </c>
      <c r="BF82" s="431">
        <f t="shared" si="624"/>
        <v>0</v>
      </c>
      <c r="BG82" s="431">
        <f t="shared" si="585"/>
        <v>2942092</v>
      </c>
      <c r="BH82" s="406" t="str">
        <f t="shared" si="586"/>
        <v>N/A</v>
      </c>
      <c r="BI82" s="431">
        <f t="shared" si="625"/>
        <v>0</v>
      </c>
      <c r="BJ82" s="431">
        <f t="shared" si="587"/>
        <v>4920790</v>
      </c>
      <c r="BK82" s="406" t="str">
        <f t="shared" si="588"/>
        <v>N/A</v>
      </c>
      <c r="BL82" s="404">
        <f t="shared" si="626"/>
        <v>0</v>
      </c>
      <c r="BM82" s="431">
        <f t="shared" si="589"/>
        <v>7219320</v>
      </c>
      <c r="BN82" s="406" t="str">
        <f t="shared" si="590"/>
        <v>N/A</v>
      </c>
      <c r="BO82" s="431">
        <f t="shared" si="627"/>
        <v>0</v>
      </c>
      <c r="BP82" s="431">
        <f t="shared" si="591"/>
        <v>10161412</v>
      </c>
      <c r="BQ82" s="406" t="str">
        <f t="shared" si="592"/>
        <v>N/A</v>
      </c>
      <c r="BR82" s="433"/>
      <c r="BS82" s="404">
        <f t="shared" si="628"/>
        <v>0</v>
      </c>
      <c r="BT82" s="431">
        <v>0</v>
      </c>
      <c r="BU82" s="406" t="str">
        <f t="shared" si="593"/>
        <v/>
      </c>
      <c r="BV82" s="404">
        <f t="shared" si="629"/>
        <v>0</v>
      </c>
      <c r="BW82" s="431">
        <v>0</v>
      </c>
      <c r="BX82" s="406" t="str">
        <f t="shared" si="594"/>
        <v/>
      </c>
      <c r="BY82" s="404">
        <f t="shared" si="630"/>
        <v>0</v>
      </c>
      <c r="BZ82" s="431">
        <v>0</v>
      </c>
      <c r="CA82" s="406" t="str">
        <f t="shared" si="595"/>
        <v/>
      </c>
      <c r="CB82" s="404">
        <f t="shared" si="631"/>
        <v>0</v>
      </c>
      <c r="CC82" s="431">
        <v>0</v>
      </c>
      <c r="CD82" s="406" t="str">
        <f t="shared" si="596"/>
        <v/>
      </c>
      <c r="CE82" s="404">
        <f t="shared" si="632"/>
        <v>0</v>
      </c>
      <c r="CF82" s="431">
        <v>0</v>
      </c>
      <c r="CG82" s="406" t="str">
        <f t="shared" si="597"/>
        <v/>
      </c>
      <c r="CH82" s="404">
        <f t="shared" si="633"/>
        <v>0</v>
      </c>
      <c r="CI82" s="431">
        <v>0</v>
      </c>
      <c r="CJ82" s="406" t="str">
        <f t="shared" si="598"/>
        <v/>
      </c>
      <c r="CK82" s="404">
        <f t="shared" si="634"/>
        <v>0</v>
      </c>
      <c r="CL82" s="431">
        <v>0</v>
      </c>
      <c r="CM82" s="406" t="str">
        <f t="shared" si="599"/>
        <v/>
      </c>
      <c r="CN82" s="433"/>
      <c r="CO82" s="404">
        <v>0</v>
      </c>
      <c r="CP82" s="431">
        <v>0</v>
      </c>
      <c r="CQ82" s="406" t="str">
        <f t="shared" si="600"/>
        <v/>
      </c>
      <c r="CR82" s="404">
        <v>0</v>
      </c>
      <c r="CS82" s="431">
        <v>0</v>
      </c>
      <c r="CT82" s="406" t="str">
        <f t="shared" si="601"/>
        <v/>
      </c>
      <c r="CU82" s="404">
        <v>0</v>
      </c>
      <c r="CV82" s="431">
        <v>0</v>
      </c>
      <c r="CW82" s="406" t="str">
        <f t="shared" si="602"/>
        <v/>
      </c>
      <c r="CX82" s="404">
        <v>0</v>
      </c>
      <c r="CY82" s="431">
        <v>0</v>
      </c>
      <c r="CZ82" s="406" t="str">
        <f t="shared" ref="CZ82" si="635">IFERROR(IF((ABS((CX82/CY82)-1))&lt;100%,(CX82/CY82)-1,"N/A"),"")</f>
        <v/>
      </c>
      <c r="DA82" s="404">
        <v>0</v>
      </c>
      <c r="DB82" s="431">
        <v>0</v>
      </c>
      <c r="DC82" s="406" t="str">
        <f t="shared" si="604"/>
        <v/>
      </c>
      <c r="DD82" s="404">
        <v>0</v>
      </c>
      <c r="DE82" s="431">
        <v>0</v>
      </c>
      <c r="DF82" s="406" t="str">
        <f t="shared" si="605"/>
        <v/>
      </c>
      <c r="DG82" s="404">
        <v>0</v>
      </c>
      <c r="DH82" s="431">
        <v>0</v>
      </c>
      <c r="DI82" s="406" t="str">
        <f t="shared" ref="DI82" si="636">IFERROR(IF((ABS((DG82/DH82)-1))&lt;100%,(DG82/DH82)-1,"N/A"),"")</f>
        <v/>
      </c>
      <c r="DJ82" s="104"/>
      <c r="DK82" s="404">
        <v>0</v>
      </c>
      <c r="DL82" s="431">
        <v>0</v>
      </c>
      <c r="DM82" s="406" t="str">
        <f t="shared" si="607"/>
        <v/>
      </c>
      <c r="DN82" s="404">
        <v>0</v>
      </c>
      <c r="DO82" s="431">
        <v>0</v>
      </c>
      <c r="DP82" s="406" t="str">
        <f t="shared" si="608"/>
        <v/>
      </c>
      <c r="DQ82" s="404">
        <v>0</v>
      </c>
      <c r="DR82" s="431">
        <v>0</v>
      </c>
      <c r="DS82" s="406" t="str">
        <f t="shared" si="609"/>
        <v/>
      </c>
      <c r="DT82" s="404">
        <v>0</v>
      </c>
      <c r="DU82" s="431">
        <v>0</v>
      </c>
      <c r="DV82" s="406" t="str">
        <f t="shared" ref="DV82" si="637">IFERROR(IF((ABS((DT82/DU82)-1))&lt;100%,(DT82/DU82)-1,"N/A"),"")</f>
        <v/>
      </c>
      <c r="DW82" s="404">
        <v>0</v>
      </c>
      <c r="DX82" s="431">
        <v>0</v>
      </c>
      <c r="DY82" s="406" t="str">
        <f t="shared" si="611"/>
        <v/>
      </c>
      <c r="DZ82" s="404">
        <v>0</v>
      </c>
      <c r="EA82" s="431">
        <v>0</v>
      </c>
      <c r="EB82" s="406" t="str">
        <f t="shared" si="612"/>
        <v/>
      </c>
      <c r="EC82" s="404">
        <v>0</v>
      </c>
      <c r="ED82" s="431">
        <v>0</v>
      </c>
      <c r="EE82" s="406" t="str">
        <f t="shared" ref="EE82" si="638">IFERROR(IF((ABS((EC82/ED82)-1))&lt;100%,(EC82/ED82)-1,"N/A"),"")</f>
        <v/>
      </c>
      <c r="EG82" s="404">
        <v>0</v>
      </c>
      <c r="EH82" s="431">
        <v>0</v>
      </c>
      <c r="EI82" s="406" t="str">
        <f t="shared" si="614"/>
        <v/>
      </c>
      <c r="EJ82" s="404">
        <v>0</v>
      </c>
      <c r="EK82" s="431">
        <v>0</v>
      </c>
      <c r="EL82" s="406" t="str">
        <f t="shared" si="615"/>
        <v/>
      </c>
      <c r="EM82" s="404">
        <v>0</v>
      </c>
      <c r="EN82" s="431">
        <v>0</v>
      </c>
      <c r="EO82" s="406" t="str">
        <f t="shared" si="616"/>
        <v/>
      </c>
      <c r="EP82" s="404">
        <v>0</v>
      </c>
      <c r="EQ82" s="431">
        <v>0</v>
      </c>
      <c r="ER82" s="406" t="str">
        <f t="shared" ref="ER82" si="639">IFERROR(IF((ABS((EP82/EQ82)-1))&lt;100%,(EP82/EQ82)-1,"N/A"),"")</f>
        <v/>
      </c>
      <c r="ES82" s="404">
        <v>0</v>
      </c>
      <c r="ET82" s="431">
        <v>0</v>
      </c>
      <c r="EU82" s="406" t="str">
        <f t="shared" si="618"/>
        <v/>
      </c>
      <c r="EV82" s="404">
        <v>0</v>
      </c>
      <c r="EW82" s="431">
        <v>0</v>
      </c>
      <c r="EX82" s="406" t="str">
        <f t="shared" si="619"/>
        <v/>
      </c>
      <c r="EY82" s="404">
        <v>0</v>
      </c>
      <c r="EZ82" s="431">
        <v>0</v>
      </c>
      <c r="FA82" s="406" t="str">
        <f t="shared" ref="FA82" si="640">IFERROR(IF((ABS((EY82/EZ82)-1))&lt;100%,(EY82/EZ82)-1,"N/A"),"")</f>
        <v/>
      </c>
    </row>
    <row r="83" spans="1:157" s="66" customFormat="1">
      <c r="A83" s="58" t="s">
        <v>9</v>
      </c>
      <c r="B83" s="58"/>
      <c r="C83" s="244" t="s">
        <v>9</v>
      </c>
      <c r="D83" s="245" t="s">
        <v>252</v>
      </c>
      <c r="E83" s="246">
        <f>IFERROR(E82/E$79,"")</f>
        <v>0.22158176494662379</v>
      </c>
      <c r="F83" s="246"/>
      <c r="G83" s="247" t="str">
        <f>IF((ABS((E83-F83)*10000))&lt;100,(E83-F83)*10000,"N/A")</f>
        <v>N/A</v>
      </c>
      <c r="H83" s="246">
        <f>IFERROR(H82/H$79,"")</f>
        <v>0.2445754746802099</v>
      </c>
      <c r="I83" s="246"/>
      <c r="J83" s="247" t="str">
        <f>IF((ABS((H83-I83)*10000))&lt;100,(H83-I83)*10000,"N/A")</f>
        <v>N/A</v>
      </c>
      <c r="K83" s="246">
        <f>IFERROR(K82/K$79,"")</f>
        <v>0.22301690287160106</v>
      </c>
      <c r="L83" s="246">
        <f>IFERROR(L82/L$79,"")</f>
        <v>0.26000193516765374</v>
      </c>
      <c r="M83" s="247" t="str">
        <f>IF((ABS((K83-L83)*10000))&lt;100,(K83-L83)*10000,"N/A")</f>
        <v>N/A</v>
      </c>
      <c r="N83" s="246">
        <f>IFERROR(N82/N$79,"")</f>
        <v>0.2300486802777543</v>
      </c>
      <c r="O83" s="246">
        <f>IFERROR(O82/O$79,"")</f>
        <v>0.25260181251569891</v>
      </c>
      <c r="P83" s="247" t="str">
        <f>IF((ABS((N83-O83)*10000))&lt;100,(N83-O83)*10000,"N/A")</f>
        <v>N/A</v>
      </c>
      <c r="Q83" s="246">
        <f>IFERROR(Q82/Q$79,"")</f>
        <v>0.23312380727519591</v>
      </c>
      <c r="R83" s="246"/>
      <c r="S83" s="247" t="str">
        <f>IF((ABS((Q83-R83)*10000))&lt;100,(Q83-R83)*10000,"N/A")</f>
        <v>N/A</v>
      </c>
      <c r="T83" s="246">
        <f>IFERROR(T82/T$79,"")</f>
        <v>0.22952144695701318</v>
      </c>
      <c r="U83" s="246">
        <f>IFERROR(U82/U$79,"")</f>
        <v>0.26000193516765374</v>
      </c>
      <c r="V83" s="247" t="str">
        <f>IF((ABS((T83-U83)*10000))&lt;100,(T83-U83)*10000,"N/A")</f>
        <v>N/A</v>
      </c>
      <c r="W83" s="246">
        <f>IFERROR(W82/W$79,"")</f>
        <v>0.22967626134037453</v>
      </c>
      <c r="X83" s="246">
        <f>IFERROR(X82/X$79,"")</f>
        <v>0.25098365843122561</v>
      </c>
      <c r="Y83" s="247" t="str">
        <f>IF((ABS((W83-X83)*10000))&lt;100,(W83-X83)*10000,"N/A")</f>
        <v>N/A</v>
      </c>
      <c r="Z83" s="249"/>
      <c r="AA83" s="246">
        <f>IFERROR(AA82/AA$79,"")</f>
        <v>0.22920238522041636</v>
      </c>
      <c r="AB83" s="246">
        <f t="shared" si="550"/>
        <v>0.22158176494662379</v>
      </c>
      <c r="AC83" s="247">
        <f>IF((ABS((AA83-AB83)*10000))&lt;100,(AA83-AB83)*10000,"N/A")</f>
        <v>76.206202737925665</v>
      </c>
      <c r="AD83" s="246">
        <f>IFERROR(AD82/AD$79,"")</f>
        <v>0.27584248891039564</v>
      </c>
      <c r="AE83" s="246">
        <f t="shared" si="567"/>
        <v>0.2445754746802099</v>
      </c>
      <c r="AF83" s="247" t="str">
        <f>IF((ABS((AD83-AE83)*10000))&lt;100,(AD83-AE83)*10000,"N/A")</f>
        <v>N/A</v>
      </c>
      <c r="AG83" s="246">
        <f>IFERROR(AG82/AG$79,"")</f>
        <v>0.22422193516466171</v>
      </c>
      <c r="AH83" s="246">
        <f t="shared" si="569"/>
        <v>0.22301690287160106</v>
      </c>
      <c r="AI83" s="247">
        <f>IF((ABS((AG83-AH83)*10000))&lt;100,(AG83-AH83)*10000,"N/A")</f>
        <v>12.050322930606539</v>
      </c>
      <c r="AJ83" s="246">
        <f>IFERROR(AJ82/AJ$79,"")</f>
        <v>0.255322154934914</v>
      </c>
      <c r="AK83" s="246">
        <f t="shared" si="571"/>
        <v>0.2300486802777543</v>
      </c>
      <c r="AL83" s="247" t="str">
        <f>IF((ABS((AJ83-AK83)*10000))&lt;100,(AJ83-AK83)*10000,"N/A")</f>
        <v>N/A</v>
      </c>
      <c r="AM83" s="246">
        <f>IFERROR(AM82/AM$79,"")</f>
        <v>0.25237651012449447</v>
      </c>
      <c r="AN83" s="246">
        <f t="shared" si="573"/>
        <v>0.23312380727519591</v>
      </c>
      <c r="AO83" s="247" t="str">
        <f>IF((ABS((AM83-AN83)*10000))&lt;100,(AM83-AN83)*10000,"N/A")</f>
        <v>N/A</v>
      </c>
      <c r="AP83" s="246">
        <f>IFERROR(AP82/AP$79,"")</f>
        <v>0.24267477532232987</v>
      </c>
      <c r="AQ83" s="246">
        <f t="shared" si="575"/>
        <v>0.22952144695701318</v>
      </c>
      <c r="AR83" s="247" t="str">
        <f>IF((ABS((AP83-AQ83)*10000))&lt;100,(AP83-AQ83)*10000,"N/A")</f>
        <v>N/A</v>
      </c>
      <c r="AS83" s="246">
        <f>IFERROR(AS82/AS$79,"")</f>
        <v>0.24620589707663612</v>
      </c>
      <c r="AT83" s="246">
        <f t="shared" si="577"/>
        <v>0.22967626134037453</v>
      </c>
      <c r="AU83" s="247" t="str">
        <f>IF((ABS((AS83-AT83)*10000))&lt;100,(AS83-AT83)*10000,"N/A")</f>
        <v>N/A</v>
      </c>
      <c r="AV83" s="249"/>
      <c r="AW83" s="246" t="str">
        <f t="shared" si="621"/>
        <v/>
      </c>
      <c r="AX83" s="246">
        <f t="shared" si="579"/>
        <v>0.22920238522041636</v>
      </c>
      <c r="AY83" s="247" t="str">
        <f>IFERROR(IF((ABS((AW83-AX83)*10000))&lt;100,(AW83-AX83)*10000,"N/A"),"")</f>
        <v/>
      </c>
      <c r="AZ83" s="246" t="str">
        <f t="shared" si="622"/>
        <v/>
      </c>
      <c r="BA83" s="246">
        <f t="shared" si="581"/>
        <v>0.27584248891039564</v>
      </c>
      <c r="BB83" s="247" t="str">
        <f>IFERROR(IF((ABS((AZ83-BA83)*10000))&lt;100,(AZ83-BA83)*10000,"N/A"),"")</f>
        <v/>
      </c>
      <c r="BC83" s="248" t="str">
        <f t="shared" si="623"/>
        <v/>
      </c>
      <c r="BD83" s="246">
        <f t="shared" si="583"/>
        <v>0.22422193516466171</v>
      </c>
      <c r="BE83" s="247" t="str">
        <f>IFERROR(IF((ABS((BC83-BD83)*10000))&lt;100,(BC83-BD83)*10000,"N/A"),"")</f>
        <v/>
      </c>
      <c r="BF83" s="246" t="str">
        <f t="shared" si="624"/>
        <v/>
      </c>
      <c r="BG83" s="246">
        <f t="shared" si="585"/>
        <v>0.255322154934914</v>
      </c>
      <c r="BH83" s="247" t="str">
        <f>IFERROR(IF((ABS((BF83-BG83)*10000))&lt;100,(BF83-BG83)*10000,"N/A"),"")</f>
        <v/>
      </c>
      <c r="BI83" s="246" t="str">
        <f t="shared" si="625"/>
        <v/>
      </c>
      <c r="BJ83" s="246">
        <f t="shared" si="587"/>
        <v>0.25237651012449447</v>
      </c>
      <c r="BK83" s="247" t="str">
        <f>IFERROR(IF((ABS((BI83-BJ83)*10000))&lt;100,(BI83-BJ83)*10000,"N/A"),"")</f>
        <v/>
      </c>
      <c r="BL83" s="248" t="str">
        <f t="shared" si="626"/>
        <v/>
      </c>
      <c r="BM83" s="246">
        <f t="shared" si="589"/>
        <v>0.24267477532232987</v>
      </c>
      <c r="BN83" s="247" t="str">
        <f>IFERROR(IF((ABS((BL83-BM83)*10000))&lt;100,(BL83-BM83)*10000,"N/A"),"")</f>
        <v/>
      </c>
      <c r="BO83" s="246" t="str">
        <f t="shared" si="627"/>
        <v/>
      </c>
      <c r="BP83" s="246">
        <f t="shared" si="591"/>
        <v>0.24620589707663612</v>
      </c>
      <c r="BQ83" s="247" t="str">
        <f>IFERROR(IF((ABS((BO83-BP83)*10000))&lt;100,(BO83-BP83)*10000,"N/A"),"")</f>
        <v/>
      </c>
      <c r="BR83" s="250"/>
      <c r="BS83" s="248" t="str">
        <f t="shared" si="628"/>
        <v/>
      </c>
      <c r="BT83" s="246" t="str">
        <f>IFERROR(BT82/BT$79,"")</f>
        <v/>
      </c>
      <c r="BU83" s="247" t="str">
        <f>IFERROR(IF((ABS((BS83-BT83)*10000))&lt;100,(BS83-BT83)*10000,"N/A"),"")</f>
        <v/>
      </c>
      <c r="BV83" s="248" t="str">
        <f t="shared" si="629"/>
        <v/>
      </c>
      <c r="BW83" s="246" t="str">
        <f>IFERROR(BW82/BW$79,"")</f>
        <v/>
      </c>
      <c r="BX83" s="247" t="str">
        <f>IFERROR(IF((ABS((BV83-BW83)*10000))&lt;100,(BV83-BW83)*10000,"N/A"),"")</f>
        <v/>
      </c>
      <c r="BY83" s="248" t="str">
        <f t="shared" si="630"/>
        <v/>
      </c>
      <c r="BZ83" s="246" t="str">
        <f>IFERROR(BZ82/BZ$79,"")</f>
        <v/>
      </c>
      <c r="CA83" s="247" t="str">
        <f>IFERROR(IF((ABS((BY83-BZ83)*10000))&lt;100,(BY83-BZ83)*10000,"N/A"),"")</f>
        <v/>
      </c>
      <c r="CB83" s="248" t="str">
        <f t="shared" si="631"/>
        <v/>
      </c>
      <c r="CC83" s="246" t="str">
        <f>IFERROR(CC82/CC$79,"")</f>
        <v/>
      </c>
      <c r="CD83" s="247" t="str">
        <f>IFERROR(IF((ABS((CB83-CC83)*10000))&lt;100,(CB83-CC83)*10000,"N/A"),"")</f>
        <v/>
      </c>
      <c r="CE83" s="248" t="str">
        <f t="shared" si="632"/>
        <v/>
      </c>
      <c r="CF83" s="246" t="str">
        <f>IFERROR(CF82/CF$79,"")</f>
        <v/>
      </c>
      <c r="CG83" s="247" t="str">
        <f>IFERROR(IF((ABS((CE83-CF83)*10000))&lt;100,(CE83-CF83)*10000,"N/A"),"")</f>
        <v/>
      </c>
      <c r="CH83" s="248" t="str">
        <f t="shared" si="633"/>
        <v/>
      </c>
      <c r="CI83" s="246" t="str">
        <f>IFERROR(CI82/CI$79,"")</f>
        <v/>
      </c>
      <c r="CJ83" s="247" t="str">
        <f>IFERROR(IF((ABS((CH83-CI83)*10000))&lt;100,(CH83-CI83)*10000,"N/A"),"")</f>
        <v/>
      </c>
      <c r="CK83" s="248" t="str">
        <f t="shared" si="634"/>
        <v/>
      </c>
      <c r="CL83" s="246" t="str">
        <f>IFERROR(CL82/CL$79,"")</f>
        <v/>
      </c>
      <c r="CM83" s="247" t="str">
        <f>IFERROR(IF((ABS((CK83-CL83)*10000))&lt;100,(CK83-CL83)*10000,"N/A"),"")</f>
        <v/>
      </c>
      <c r="CN83" s="250"/>
      <c r="CO83" s="248" t="str">
        <f>IFERROR(CO82/CO$79,"")</f>
        <v/>
      </c>
      <c r="CP83" s="246" t="str">
        <f>IFERROR(CP82/CP$79,"")</f>
        <v/>
      </c>
      <c r="CQ83" s="247" t="str">
        <f>IFERROR(IF((ABS((CO83-CP83)*10000))&lt;100,(CO83-CP83)*10000,"N/A"),"")</f>
        <v/>
      </c>
      <c r="CR83" s="248" t="str">
        <f>IFERROR(CR82/CR$79,"")</f>
        <v/>
      </c>
      <c r="CS83" s="246" t="str">
        <f>IFERROR(CS82/CS$79,"")</f>
        <v/>
      </c>
      <c r="CT83" s="247" t="str">
        <f>IFERROR(IF((ABS((CR83-CS83)*10000))&lt;1000,(CR83-CS83)*10000,"N/A"),"")</f>
        <v/>
      </c>
      <c r="CU83" s="248" t="str">
        <f>IFERROR(CU82/CU$79,"")</f>
        <v/>
      </c>
      <c r="CV83" s="246" t="str">
        <f>IFERROR(CV82/CV$79,"")</f>
        <v/>
      </c>
      <c r="CW83" s="247" t="str">
        <f>IFERROR(IF((ABS((CU83-CV83)*10000))&lt;100,(CU83-CV83)*10000,"N/A"),"")</f>
        <v/>
      </c>
      <c r="CX83" s="248" t="str">
        <f>IFERROR(CX82/CX$79,"")</f>
        <v/>
      </c>
      <c r="CY83" s="246" t="str">
        <f>IFERROR(CY82/CY$79,"")</f>
        <v/>
      </c>
      <c r="CZ83" s="247" t="str">
        <f>IFERROR(IF((ABS((CX83-CY83)*10000))&lt;100,(CX83-CY83)*10000,"N/A"),"")</f>
        <v/>
      </c>
      <c r="DA83" s="248" t="str">
        <f>IFERROR(DA82/DA$79,"")</f>
        <v/>
      </c>
      <c r="DB83" s="246" t="str">
        <f>IFERROR(DB82/DB$79,"")</f>
        <v/>
      </c>
      <c r="DC83" s="247" t="str">
        <f>IFERROR(IF((ABS((DA83-DB83)*10000))&lt;1000,(DA83-DB83)*10000,"N/A"),"")</f>
        <v/>
      </c>
      <c r="DD83" s="248" t="str">
        <f>IFERROR(DD82/DD$79,"")</f>
        <v/>
      </c>
      <c r="DE83" s="246" t="str">
        <f>IFERROR(DE82/DE$79,"")</f>
        <v/>
      </c>
      <c r="DF83" s="247" t="str">
        <f>IFERROR(IF((ABS((DD83-DE83)*10000))&lt;100,(DD83-DE83)*10000,"N/A"),"")</f>
        <v/>
      </c>
      <c r="DG83" s="248" t="str">
        <f>IFERROR(DG82/DG$79,"")</f>
        <v/>
      </c>
      <c r="DH83" s="246" t="str">
        <f>IFERROR(DH82/DH$79,"")</f>
        <v/>
      </c>
      <c r="DI83" s="247" t="str">
        <f>IFERROR(IF((ABS((DG83-DH83)*10000))&lt;100,(DG83-DH83)*10000,"N/A"),"")</f>
        <v/>
      </c>
      <c r="DJ83" s="104"/>
      <c r="DK83" s="248" t="str">
        <f>IFERROR(DK82/DK$79,"")</f>
        <v/>
      </c>
      <c r="DL83" s="246" t="str">
        <f>IFERROR(DL82/DL$79,"")</f>
        <v/>
      </c>
      <c r="DM83" s="247" t="str">
        <f>IFERROR(IF((ABS((DK83-DL83)*10000))&lt;100,(DK83-DL83)*10000,"N/A"),"")</f>
        <v/>
      </c>
      <c r="DN83" s="248" t="str">
        <f>IFERROR(DN82/DN$79,"")</f>
        <v/>
      </c>
      <c r="DO83" s="246" t="str">
        <f>IFERROR(DO82/DO$79,"")</f>
        <v/>
      </c>
      <c r="DP83" s="247" t="str">
        <f>IFERROR(IF((ABS((DN83-DO83)*10000))&lt;1000,(DN83-DO83)*10000,"N/A"),"")</f>
        <v/>
      </c>
      <c r="DQ83" s="248" t="str">
        <f>IFERROR(DQ82/DQ$79,"")</f>
        <v/>
      </c>
      <c r="DR83" s="246" t="str">
        <f>IFERROR(DR82/DR$79,"")</f>
        <v/>
      </c>
      <c r="DS83" s="247" t="str">
        <f>IFERROR(IF((ABS((DQ83-DR83)*10000))&lt;100,(DQ83-DR83)*10000,"N/A"),"")</f>
        <v/>
      </c>
      <c r="DT83" s="248" t="str">
        <f>IFERROR(DT82/DT$79,"")</f>
        <v/>
      </c>
      <c r="DU83" s="246" t="str">
        <f>IFERROR(DU82/DU$79,"")</f>
        <v/>
      </c>
      <c r="DV83" s="247" t="str">
        <f>IFERROR(IF((ABS((DT83-DU83)*10000))&lt;100,(DT83-DU83)*10000,"N/A"),"")</f>
        <v/>
      </c>
      <c r="DW83" s="248" t="str">
        <f>IFERROR(DW82/DW$79,"")</f>
        <v/>
      </c>
      <c r="DX83" s="246" t="str">
        <f>IFERROR(DX82/DX$79,"")</f>
        <v/>
      </c>
      <c r="DY83" s="247" t="str">
        <f>IFERROR(IF((ABS((DW83-DX83)*10000))&lt;1000,(DW83-DX83)*10000,"N/A"),"")</f>
        <v/>
      </c>
      <c r="DZ83" s="248" t="str">
        <f>IFERROR(DZ82/DZ$79,"")</f>
        <v/>
      </c>
      <c r="EA83" s="246" t="str">
        <f>IFERROR(EA82/EA$79,"")</f>
        <v/>
      </c>
      <c r="EB83" s="247" t="str">
        <f>IFERROR(IF((ABS((DZ83-EA83)*10000))&lt;100,(DZ83-EA83)*10000,"N/A"),"")</f>
        <v/>
      </c>
      <c r="EC83" s="248" t="str">
        <f>IFERROR(EC82/EC$79,"")</f>
        <v/>
      </c>
      <c r="ED83" s="246" t="str">
        <f>IFERROR(ED82/ED$79,"")</f>
        <v/>
      </c>
      <c r="EE83" s="247" t="str">
        <f>IFERROR(IF((ABS((EC83-ED83)*10000))&lt;100,(EC83-ED83)*10000,"N/A"),"")</f>
        <v/>
      </c>
      <c r="EG83" s="248" t="str">
        <f>IFERROR(EG82/EG$79,"")</f>
        <v/>
      </c>
      <c r="EH83" s="246" t="str">
        <f>IFERROR(EH82/EH$79,"")</f>
        <v/>
      </c>
      <c r="EI83" s="247" t="str">
        <f>IFERROR(IF((ABS((EG83-EH83)*10000))&lt;100,(EG83-EH83)*10000,"N/A"),"")</f>
        <v/>
      </c>
      <c r="EJ83" s="248" t="str">
        <f>IFERROR(EJ82/EJ$79,"")</f>
        <v/>
      </c>
      <c r="EK83" s="246" t="str">
        <f>IFERROR(EK82/EK$79,"")</f>
        <v/>
      </c>
      <c r="EL83" s="247" t="str">
        <f>IFERROR(IF((ABS((EJ83-EK83)*10000))&lt;1000,(EJ83-EK83)*10000,"N/A"),"")</f>
        <v/>
      </c>
      <c r="EM83" s="248" t="str">
        <f>IFERROR(EM82/EM$79,"")</f>
        <v/>
      </c>
      <c r="EN83" s="246" t="str">
        <f>IFERROR(EN82/EN$79,"")</f>
        <v/>
      </c>
      <c r="EO83" s="247" t="str">
        <f>IFERROR(IF((ABS((EM83-EN83)*10000))&lt;100,(EM83-EN83)*10000,"N/A"),"")</f>
        <v/>
      </c>
      <c r="EP83" s="248" t="str">
        <f>IFERROR(EP82/EP$79,"")</f>
        <v/>
      </c>
      <c r="EQ83" s="246" t="str">
        <f>IFERROR(EQ82/EQ$79,"")</f>
        <v/>
      </c>
      <c r="ER83" s="247" t="str">
        <f>IFERROR(IF((ABS((EP83-EQ83)*10000))&lt;100,(EP83-EQ83)*10000,"N/A"),"")</f>
        <v/>
      </c>
      <c r="ES83" s="248" t="str">
        <f>IFERROR(ES82/ES$79,"")</f>
        <v/>
      </c>
      <c r="ET83" s="246" t="str">
        <f>IFERROR(ET82/ET$79,"")</f>
        <v/>
      </c>
      <c r="EU83" s="247" t="str">
        <f>IFERROR(IF((ABS((ES83-ET83)*10000))&lt;1000,(ES83-ET83)*10000,"N/A"),"")</f>
        <v/>
      </c>
      <c r="EV83" s="248" t="str">
        <f>IFERROR(EV82/EV$79,"")</f>
        <v/>
      </c>
      <c r="EW83" s="246" t="str">
        <f>IFERROR(EW82/EW$79,"")</f>
        <v/>
      </c>
      <c r="EX83" s="247" t="str">
        <f>IFERROR(IF((ABS((EV83-EW83)*10000))&lt;100,(EV83-EW83)*10000,"N/A"),"")</f>
        <v/>
      </c>
      <c r="EY83" s="248" t="str">
        <f>IFERROR(EY82/EY$79,"")</f>
        <v/>
      </c>
      <c r="EZ83" s="246" t="str">
        <f>IFERROR(EZ82/EZ$79,"")</f>
        <v/>
      </c>
      <c r="FA83" s="247" t="str">
        <f>IFERROR(IF((ABS((EY83-EZ83)*10000))&lt;100,(EY83-EZ83)*10000,"N/A"),"")</f>
        <v/>
      </c>
    </row>
    <row r="84" spans="1:157" hidden="1" outlineLevel="1">
      <c r="A84" s="43" t="s">
        <v>10</v>
      </c>
      <c r="B84" s="43"/>
      <c r="C84" s="54" t="s">
        <v>10</v>
      </c>
      <c r="D84" s="44" t="s">
        <v>11</v>
      </c>
      <c r="E84" s="45">
        <v>-1515480</v>
      </c>
      <c r="F84" s="45"/>
      <c r="G84" s="236" t="str">
        <f>IFERROR(IF((ABS((E84/F84)-1))&lt;100%,(E84/F84)-1,"N/A"),"N/A")</f>
        <v>N/A</v>
      </c>
      <c r="H84" s="45">
        <v>-1575618</v>
      </c>
      <c r="I84" s="45"/>
      <c r="J84" s="236" t="str">
        <f>IFERROR(IF((ABS((H84/I84)-1))&lt;100%,(H84/I84)-1,"N/A"),"N/A")</f>
        <v>N/A</v>
      </c>
      <c r="K84" s="45">
        <v>-1623571</v>
      </c>
      <c r="L84" s="45">
        <v>-750600</v>
      </c>
      <c r="M84" s="236" t="str">
        <f>IFERROR(IF((ABS((K84/L84)-1))&lt;100%,(K84/L84)-1,"N/A"),"")</f>
        <v>N/A</v>
      </c>
      <c r="N84" s="45">
        <v>-1815479</v>
      </c>
      <c r="O84" s="45">
        <v>-1444002</v>
      </c>
      <c r="P84" s="236">
        <f>IFERROR(IF((ABS((N84/O84)-1))&lt;100%,(N84/O84)-1,"N/A"),"")</f>
        <v>0.25725518385708601</v>
      </c>
      <c r="Q84" s="45">
        <v>-3091098</v>
      </c>
      <c r="R84" s="45"/>
      <c r="S84" s="236" t="str">
        <f>IFERROR(IF((ABS((Q84/R84)-1))&lt;100%,(Q84/R84)-1,"N/A"),"N/A")</f>
        <v>N/A</v>
      </c>
      <c r="T84" s="45">
        <v>-4714669</v>
      </c>
      <c r="U84" s="45">
        <v>-750599</v>
      </c>
      <c r="V84" s="236" t="str">
        <f>IFERROR(IF((ABS((T84/U84)-1))&lt;100%,(T84/U84)-1,"N/A"),"")</f>
        <v>N/A</v>
      </c>
      <c r="W84" s="45">
        <v>-6530148</v>
      </c>
      <c r="X84" s="45">
        <v>-1839792</v>
      </c>
      <c r="Y84" s="236" t="str">
        <f>IFERROR(IF((ABS((W84/X84)-1))&lt;100%,(W84/X84)-1,"N/A"),"")</f>
        <v>N/A</v>
      </c>
      <c r="Z84" s="237"/>
      <c r="AA84" s="45">
        <v>-1802499</v>
      </c>
      <c r="AB84" s="45">
        <f t="shared" si="550"/>
        <v>-1515480</v>
      </c>
      <c r="AC84" s="236">
        <f>IFERROR(IF((ABS((AA84/AB84)-1))&lt;100%,(AA84/AB84)-1,"N/A"),"")</f>
        <v>0.18939147992715188</v>
      </c>
      <c r="AD84" s="45">
        <v>-1784925</v>
      </c>
      <c r="AE84" s="45">
        <f t="shared" si="567"/>
        <v>-1575618</v>
      </c>
      <c r="AF84" s="236">
        <f>IFERROR(IF((ABS((AD84/AE84)-1))&lt;100%,(AD84/AE84)-1,"N/A"),"")</f>
        <v>0.13284120897324092</v>
      </c>
      <c r="AG84" s="45">
        <v>-1787406</v>
      </c>
      <c r="AH84" s="45">
        <f t="shared" si="569"/>
        <v>-1623571</v>
      </c>
      <c r="AI84" s="236">
        <f>IFERROR(IF((ABS((AG84/AH84)-1))&lt;100%,(AG84/AH84)-1,"N/A"),"")</f>
        <v>0.1009102774070243</v>
      </c>
      <c r="AJ84" s="45">
        <v>-2069961</v>
      </c>
      <c r="AK84" s="45">
        <f t="shared" si="571"/>
        <v>-1815479</v>
      </c>
      <c r="AL84" s="236">
        <f>IFERROR(IF((ABS((AJ84/AK84)-1))&lt;100%,(AJ84/AK84)-1,"N/A"),"")</f>
        <v>0.14017347487908149</v>
      </c>
      <c r="AM84" s="45">
        <v>-3587424</v>
      </c>
      <c r="AN84" s="45">
        <f t="shared" si="573"/>
        <v>-3091098</v>
      </c>
      <c r="AO84" s="236">
        <f>IFERROR(IF((ABS((AM84/AN84)-1))&lt;100%,(AM84/AN84)-1,"N/A"),"")</f>
        <v>0.16056624539241393</v>
      </c>
      <c r="AP84" s="45">
        <v>-5374830</v>
      </c>
      <c r="AQ84" s="45">
        <f t="shared" si="575"/>
        <v>-4714669</v>
      </c>
      <c r="AR84" s="236">
        <f>IFERROR(IF((ABS((AP84/AQ84)-1))&lt;100%,(AP84/AQ84)-1,"N/A"),"")</f>
        <v>0.14002276723986351</v>
      </c>
      <c r="AS84" s="45">
        <v>-7444791</v>
      </c>
      <c r="AT84" s="45">
        <f t="shared" si="577"/>
        <v>-6530148</v>
      </c>
      <c r="AU84" s="236">
        <f>IFERROR(IF((ABS((AS84/AT84)-1))&lt;100%,(AS84/AT84)-1,"N/A"),"")</f>
        <v>0.14006466622196001</v>
      </c>
      <c r="AV84" s="237"/>
      <c r="AW84" s="45">
        <f t="shared" si="621"/>
        <v>0</v>
      </c>
      <c r="AX84" s="45">
        <f t="shared" si="579"/>
        <v>-1802499</v>
      </c>
      <c r="AY84" s="236" t="str">
        <f>IFERROR(IF((ABS((AW84/AX84)-1))&lt;100%,(AW84/AX84)-1,"N/A"),"")</f>
        <v>N/A</v>
      </c>
      <c r="AZ84" s="45">
        <f t="shared" si="622"/>
        <v>0</v>
      </c>
      <c r="BA84" s="45">
        <f t="shared" si="581"/>
        <v>-1784925</v>
      </c>
      <c r="BB84" s="236" t="str">
        <f>IFERROR(IF((ABS((AZ84/BA84)-1))&lt;100%,(AZ84/BA84)-1,"N/A"),"")</f>
        <v>N/A</v>
      </c>
      <c r="BC84" s="49">
        <f t="shared" si="623"/>
        <v>0</v>
      </c>
      <c r="BD84" s="45">
        <f t="shared" si="583"/>
        <v>-1787406</v>
      </c>
      <c r="BE84" s="236" t="str">
        <f>IFERROR(IF((ABS((BC84/BD84)-1))&lt;100%,(BC84/BD84)-1,"N/A"),"")</f>
        <v>N/A</v>
      </c>
      <c r="BF84" s="45">
        <f t="shared" si="624"/>
        <v>0</v>
      </c>
      <c r="BG84" s="45">
        <f t="shared" si="585"/>
        <v>-2069961</v>
      </c>
      <c r="BH84" s="236" t="str">
        <f>IFERROR(IF((ABS((BF84/BG84)-1))&lt;100%,(BF84/BG84)-1,"N/A"),"")</f>
        <v>N/A</v>
      </c>
      <c r="BI84" s="45">
        <f t="shared" si="625"/>
        <v>0</v>
      </c>
      <c r="BJ84" s="45">
        <f t="shared" si="587"/>
        <v>-3587424</v>
      </c>
      <c r="BK84" s="236" t="str">
        <f>IFERROR(IF((ABS((BI84/BJ84)-1))&lt;100%,(BI84/BJ84)-1,"N/A"),"")</f>
        <v>N/A</v>
      </c>
      <c r="BL84" s="49">
        <f t="shared" si="626"/>
        <v>0</v>
      </c>
      <c r="BM84" s="45">
        <f t="shared" si="589"/>
        <v>-5374830</v>
      </c>
      <c r="BN84" s="236" t="str">
        <f>IFERROR(IF((ABS((BL84/BM84)-1))&lt;100%,(BL84/BM84)-1,"N/A"),"")</f>
        <v>N/A</v>
      </c>
      <c r="BO84" s="45">
        <f t="shared" si="627"/>
        <v>0</v>
      </c>
      <c r="BP84" s="45">
        <f t="shared" si="591"/>
        <v>-7444791</v>
      </c>
      <c r="BQ84" s="236" t="str">
        <f>IFERROR(IF((ABS((BO84/BP84)-1))&lt;100%,(BO84/BP84)-1,"N/A"),"")</f>
        <v>N/A</v>
      </c>
      <c r="BR84" s="239"/>
      <c r="BS84" s="49">
        <f t="shared" si="628"/>
        <v>0</v>
      </c>
      <c r="BT84" s="45">
        <v>0</v>
      </c>
      <c r="BU84" s="236" t="str">
        <f>IFERROR(IF((ABS((BS84/BT84)-1))&lt;100%,(BS84/BT84)-1,"N/A"),"")</f>
        <v/>
      </c>
      <c r="BV84" s="49">
        <f t="shared" si="629"/>
        <v>0</v>
      </c>
      <c r="BW84" s="45">
        <v>0</v>
      </c>
      <c r="BX84" s="236" t="str">
        <f>IFERROR(IF((ABS((BV84/BW84)-1))&lt;100%,(BV84/BW84)-1,"N/A"),"")</f>
        <v/>
      </c>
      <c r="BY84" s="49">
        <f t="shared" si="630"/>
        <v>0</v>
      </c>
      <c r="BZ84" s="45">
        <v>0</v>
      </c>
      <c r="CA84" s="236" t="str">
        <f>IFERROR(IF((ABS((BY84/BZ84)-1))&lt;100%,(BY84/BZ84)-1,"N/A"),"")</f>
        <v/>
      </c>
      <c r="CB84" s="49">
        <f t="shared" si="631"/>
        <v>0</v>
      </c>
      <c r="CC84" s="45">
        <v>0</v>
      </c>
      <c r="CD84" s="236" t="str">
        <f>IFERROR(IF((ABS((CB84/CC84)-1))&lt;100%,(CB84/CC84)-1,"N/A"),"")</f>
        <v/>
      </c>
      <c r="CE84" s="49">
        <f t="shared" si="632"/>
        <v>0</v>
      </c>
      <c r="CF84" s="45">
        <v>0</v>
      </c>
      <c r="CG84" s="236" t="str">
        <f>IFERROR(IF((ABS((CE84/CF84)-1))&lt;100%,(CE84/CF84)-1,"N/A"),"")</f>
        <v/>
      </c>
      <c r="CH84" s="49">
        <f t="shared" si="633"/>
        <v>0</v>
      </c>
      <c r="CI84" s="45">
        <v>0</v>
      </c>
      <c r="CJ84" s="236" t="str">
        <f>IFERROR(IF((ABS((CH84/CI84)-1))&lt;100%,(CH84/CI84)-1,"N/A"),"")</f>
        <v/>
      </c>
      <c r="CK84" s="49">
        <f t="shared" si="634"/>
        <v>0</v>
      </c>
      <c r="CL84" s="45">
        <v>0</v>
      </c>
      <c r="CM84" s="236" t="str">
        <f>IFERROR(IF((ABS((CK84/CL84)-1))&lt;100%,(CK84/CL84)-1,"N/A"),"")</f>
        <v/>
      </c>
      <c r="CN84" s="239"/>
      <c r="CO84" s="49">
        <v>0</v>
      </c>
      <c r="CP84" s="45">
        <v>0</v>
      </c>
      <c r="CQ84" s="236" t="str">
        <f>IFERROR(IF((ABS((CO84/CP84)-1))&lt;100%,(CO84/CP84)-1,"N/A"),"")</f>
        <v/>
      </c>
      <c r="CR84" s="49">
        <v>0</v>
      </c>
      <c r="CS84" s="45">
        <v>0</v>
      </c>
      <c r="CT84" s="236" t="str">
        <f>IFERROR(IF((ABS((CR84/CS84)-1))&lt;1000%,(CR84/CS84)-1,"N/A"),"")</f>
        <v/>
      </c>
      <c r="CU84" s="49">
        <v>0</v>
      </c>
      <c r="CV84" s="45">
        <v>0</v>
      </c>
      <c r="CW84" s="236" t="str">
        <f>IFERROR(IF((ABS((CU84/CV84)-1))&lt;100%,(CU84/CV84)-1,"N/A"),"")</f>
        <v/>
      </c>
      <c r="CX84" s="49">
        <v>0</v>
      </c>
      <c r="CY84" s="45">
        <v>0</v>
      </c>
      <c r="CZ84" s="236" t="str">
        <f>IFERROR(IF((ABS((CX84/CY84)-1))&lt;100%,(CX84/CY84)-1,"N/A"),"")</f>
        <v/>
      </c>
      <c r="DA84" s="49">
        <v>0</v>
      </c>
      <c r="DB84" s="45">
        <v>0</v>
      </c>
      <c r="DC84" s="236" t="str">
        <f>IFERROR(IF((ABS((DA84/DB84)-1))&lt;1000%,(DA84/DB84)-1,"N/A"),"")</f>
        <v/>
      </c>
      <c r="DD84" s="49">
        <v>0</v>
      </c>
      <c r="DE84" s="45">
        <v>0</v>
      </c>
      <c r="DF84" s="236" t="str">
        <f>IFERROR(IF((ABS((DD84/DE84)-1))&lt;100%,(DD84/DE84)-1,"N/A"),"")</f>
        <v/>
      </c>
      <c r="DG84" s="49">
        <v>0</v>
      </c>
      <c r="DH84" s="45">
        <v>0</v>
      </c>
      <c r="DI84" s="236" t="str">
        <f>IFERROR(IF((ABS((DG84/DH84)-1))&lt;100%,(DG84/DH84)-1,"N/A"),"")</f>
        <v/>
      </c>
      <c r="DJ84" s="104"/>
      <c r="DK84" s="49">
        <v>0</v>
      </c>
      <c r="DL84" s="45">
        <v>0</v>
      </c>
      <c r="DM84" s="236" t="str">
        <f>IFERROR(IF((ABS((DK84/DL84)-1))&lt;100%,(DK84/DL84)-1,"N/A"),"")</f>
        <v/>
      </c>
      <c r="DN84" s="49">
        <v>0</v>
      </c>
      <c r="DO84" s="45">
        <v>0</v>
      </c>
      <c r="DP84" s="236" t="str">
        <f>IFERROR(IF((ABS((DN84/DO84)-1))&lt;1000%,(DN84/DO84)-1,"N/A"),"")</f>
        <v/>
      </c>
      <c r="DQ84" s="49">
        <v>0</v>
      </c>
      <c r="DR84" s="45">
        <v>0</v>
      </c>
      <c r="DS84" s="236" t="str">
        <f>IFERROR(IF((ABS((DQ84/DR84)-1))&lt;100%,(DQ84/DR84)-1,"N/A"),"")</f>
        <v/>
      </c>
      <c r="DT84" s="49">
        <v>0</v>
      </c>
      <c r="DU84" s="45">
        <v>0</v>
      </c>
      <c r="DV84" s="236" t="str">
        <f>IFERROR(IF((ABS((DT84/DU84)-1))&lt;100%,(DT84/DU84)-1,"N/A"),"")</f>
        <v/>
      </c>
      <c r="DW84" s="49">
        <v>0</v>
      </c>
      <c r="DX84" s="45">
        <v>0</v>
      </c>
      <c r="DY84" s="236" t="str">
        <f>IFERROR(IF((ABS((DW84/DX84)-1))&lt;1000%,(DW84/DX84)-1,"N/A"),"")</f>
        <v/>
      </c>
      <c r="DZ84" s="49">
        <v>0</v>
      </c>
      <c r="EA84" s="45">
        <v>0</v>
      </c>
      <c r="EB84" s="236" t="str">
        <f>IFERROR(IF((ABS((DZ84/EA84)-1))&lt;100%,(DZ84/EA84)-1,"N/A"),"")</f>
        <v/>
      </c>
      <c r="EC84" s="49">
        <v>0</v>
      </c>
      <c r="ED84" s="45">
        <v>0</v>
      </c>
      <c r="EE84" s="236" t="str">
        <f>IFERROR(IF((ABS((EC84/ED84)-1))&lt;100%,(EC84/ED84)-1,"N/A"),"")</f>
        <v/>
      </c>
      <c r="EG84" s="49">
        <v>0</v>
      </c>
      <c r="EH84" s="45">
        <v>0</v>
      </c>
      <c r="EI84" s="236" t="str">
        <f>IFERROR(IF((ABS((EG84/EH84)-1))&lt;100%,(EG84/EH84)-1,"N/A"),"")</f>
        <v/>
      </c>
      <c r="EJ84" s="49">
        <v>0</v>
      </c>
      <c r="EK84" s="45">
        <v>0</v>
      </c>
      <c r="EL84" s="236" t="str">
        <f>IFERROR(IF((ABS((EJ84/EK84)-1))&lt;1000%,(EJ84/EK84)-1,"N/A"),"")</f>
        <v/>
      </c>
      <c r="EM84" s="49">
        <v>0</v>
      </c>
      <c r="EN84" s="45">
        <v>0</v>
      </c>
      <c r="EO84" s="236" t="str">
        <f>IFERROR(IF((ABS((EM84/EN84)-1))&lt;100%,(EM84/EN84)-1,"N/A"),"")</f>
        <v/>
      </c>
      <c r="EP84" s="49">
        <v>0</v>
      </c>
      <c r="EQ84" s="45">
        <v>0</v>
      </c>
      <c r="ER84" s="236" t="str">
        <f>IFERROR(IF((ABS((EP84/EQ84)-1))&lt;100%,(EP84/EQ84)-1,"N/A"),"")</f>
        <v/>
      </c>
      <c r="ES84" s="49">
        <v>0</v>
      </c>
      <c r="ET84" s="45">
        <v>0</v>
      </c>
      <c r="EU84" s="236" t="str">
        <f>IFERROR(IF((ABS((ES84/ET84)-1))&lt;1000%,(ES84/ET84)-1,"N/A"),"")</f>
        <v/>
      </c>
      <c r="EV84" s="49">
        <v>0</v>
      </c>
      <c r="EW84" s="45">
        <v>0</v>
      </c>
      <c r="EX84" s="236" t="str">
        <f>IFERROR(IF((ABS((EV84/EW84)-1))&lt;100%,(EV84/EW84)-1,"N/A"),"")</f>
        <v/>
      </c>
      <c r="EY84" s="49">
        <v>0</v>
      </c>
      <c r="EZ84" s="45">
        <v>0</v>
      </c>
      <c r="FA84" s="236" t="str">
        <f>IFERROR(IF((ABS((EY84/EZ84)-1))&lt;100%,(EY84/EZ84)-1,"N/A"),"")</f>
        <v/>
      </c>
    </row>
    <row r="85" spans="1:157" hidden="1" outlineLevel="1">
      <c r="A85" s="43" t="s">
        <v>157</v>
      </c>
      <c r="B85" s="43"/>
      <c r="C85" s="54" t="s">
        <v>201</v>
      </c>
      <c r="D85" s="44" t="s">
        <v>99</v>
      </c>
      <c r="E85" s="45">
        <v>-144288</v>
      </c>
      <c r="F85" s="45"/>
      <c r="G85" s="236" t="str">
        <f>IFERROR(IF((ABS((E85/F85)-1))&lt;100%,(E85/F85)-1,"N/A"),"N/A")</f>
        <v>N/A</v>
      </c>
      <c r="H85" s="45">
        <v>-148002</v>
      </c>
      <c r="I85" s="45"/>
      <c r="J85" s="236" t="str">
        <f>IFERROR(IF((ABS((H85/I85)-1))&lt;100%,(H85/I85)-1,"N/A"),"N/A")</f>
        <v>N/A</v>
      </c>
      <c r="K85" s="45">
        <v>-162523</v>
      </c>
      <c r="L85" s="45">
        <v>-58962</v>
      </c>
      <c r="M85" s="236" t="str">
        <f>IFERROR(IF((ABS((K85/L85)-1))&lt;100%,(K85/L85)-1,"N/A"),"")</f>
        <v>N/A</v>
      </c>
      <c r="N85" s="45">
        <v>-170594</v>
      </c>
      <c r="O85" s="45">
        <v>-135737</v>
      </c>
      <c r="P85" s="236">
        <f>IFERROR(IF((ABS((N85/O85)-1))&lt;100%,(N85/O85)-1,"N/A"),"")</f>
        <v>0.25679807274361455</v>
      </c>
      <c r="Q85" s="45">
        <v>-292290</v>
      </c>
      <c r="R85" s="45"/>
      <c r="S85" s="236" t="str">
        <f>IFERROR(IF((ABS((Q85/R85)-1))&lt;100%,(Q85/R85)-1,"N/A"),"N/A")</f>
        <v>N/A</v>
      </c>
      <c r="T85" s="45">
        <v>-454813</v>
      </c>
      <c r="U85" s="45">
        <v>-58963</v>
      </c>
      <c r="V85" s="236" t="str">
        <f>IFERROR(IF((ABS((T85/U85)-1))&lt;100%,(T85/U85)-1,"N/A"),"")</f>
        <v>N/A</v>
      </c>
      <c r="W85" s="45">
        <v>-625407</v>
      </c>
      <c r="X85" s="45">
        <v>-179922</v>
      </c>
      <c r="Y85" s="236" t="str">
        <f>IFERROR(IF((ABS((W85/X85)-1))&lt;100%,(W85/X85)-1,"N/A"),"")</f>
        <v>N/A</v>
      </c>
      <c r="Z85" s="237"/>
      <c r="AA85" s="45">
        <v>-177675</v>
      </c>
      <c r="AB85" s="45">
        <f t="shared" si="550"/>
        <v>-144288</v>
      </c>
      <c r="AC85" s="236">
        <f>IFERROR(IF((ABS((AA85/AB85)-1))&lt;100%,(AA85/AB85)-1,"N/A"),"")</f>
        <v>0.23139138389886882</v>
      </c>
      <c r="AD85" s="45">
        <v>-174163</v>
      </c>
      <c r="AE85" s="45">
        <f t="shared" si="567"/>
        <v>-148002</v>
      </c>
      <c r="AF85" s="236">
        <f>IFERROR(IF((ABS((AD85/AE85)-1))&lt;100%,(AD85/AE85)-1,"N/A"),"")</f>
        <v>0.17676112484966411</v>
      </c>
      <c r="AG85" s="45">
        <v>-183982</v>
      </c>
      <c r="AH85" s="45">
        <f t="shared" si="569"/>
        <v>-162523</v>
      </c>
      <c r="AI85" s="236">
        <f>IFERROR(IF((ABS((AG85/AH85)-1))&lt;100%,(AG85/AH85)-1,"N/A"),"")</f>
        <v>0.13203669634451742</v>
      </c>
      <c r="AJ85" s="45">
        <v>-189523</v>
      </c>
      <c r="AK85" s="45">
        <f t="shared" si="571"/>
        <v>-170594</v>
      </c>
      <c r="AL85" s="236">
        <f>IFERROR(IF((ABS((AJ85/AK85)-1))&lt;100%,(AJ85/AK85)-1,"N/A"),"")</f>
        <v>0.11095935378735478</v>
      </c>
      <c r="AM85" s="45">
        <v>-351838</v>
      </c>
      <c r="AN85" s="45">
        <f t="shared" si="573"/>
        <v>-292290</v>
      </c>
      <c r="AO85" s="236">
        <f>IFERROR(IF((ABS((AM85/AN85)-1))&lt;100%,(AM85/AN85)-1,"N/A"),"")</f>
        <v>0.20372917308152871</v>
      </c>
      <c r="AP85" s="45">
        <v>-535820</v>
      </c>
      <c r="AQ85" s="45">
        <f t="shared" si="575"/>
        <v>-454813</v>
      </c>
      <c r="AR85" s="236">
        <f>IFERROR(IF((ABS((AP85/AQ85)-1))&lt;100%,(AP85/AQ85)-1,"N/A"),"")</f>
        <v>0.1781105641219578</v>
      </c>
      <c r="AS85" s="45">
        <v>-725343</v>
      </c>
      <c r="AT85" s="45">
        <f t="shared" si="577"/>
        <v>-625407</v>
      </c>
      <c r="AU85" s="236">
        <f>IFERROR(IF((ABS((AS85/AT85)-1))&lt;100%,(AS85/AT85)-1,"N/A"),"")</f>
        <v>0.15979354244515975</v>
      </c>
      <c r="AV85" s="237"/>
      <c r="AW85" s="45">
        <f t="shared" si="621"/>
        <v>0</v>
      </c>
      <c r="AX85" s="45">
        <f t="shared" si="579"/>
        <v>-177675</v>
      </c>
      <c r="AY85" s="236" t="str">
        <f>IFERROR(IF((ABS((AW85/AX85)-1))&lt;100%,(AW85/AX85)-1,"N/A"),"")</f>
        <v>N/A</v>
      </c>
      <c r="AZ85" s="45">
        <f t="shared" si="622"/>
        <v>0</v>
      </c>
      <c r="BA85" s="45">
        <f t="shared" si="581"/>
        <v>-174163</v>
      </c>
      <c r="BB85" s="236" t="str">
        <f>IFERROR(IF((ABS((AZ85/BA85)-1))&lt;100%,(AZ85/BA85)-1,"N/A"),"")</f>
        <v>N/A</v>
      </c>
      <c r="BC85" s="49">
        <f t="shared" si="623"/>
        <v>0</v>
      </c>
      <c r="BD85" s="45">
        <f t="shared" si="583"/>
        <v>-183982</v>
      </c>
      <c r="BE85" s="236" t="str">
        <f>IFERROR(IF((ABS((BC85/BD85)-1))&lt;100%,(BC85/BD85)-1,"N/A"),"")</f>
        <v>N/A</v>
      </c>
      <c r="BF85" s="45">
        <f t="shared" si="624"/>
        <v>0</v>
      </c>
      <c r="BG85" s="45">
        <f t="shared" si="585"/>
        <v>-189523</v>
      </c>
      <c r="BH85" s="236" t="str">
        <f>IFERROR(IF((ABS((BF85/BG85)-1))&lt;100%,(BF85/BG85)-1,"N/A"),"")</f>
        <v>N/A</v>
      </c>
      <c r="BI85" s="45">
        <f t="shared" si="625"/>
        <v>0</v>
      </c>
      <c r="BJ85" s="45">
        <f t="shared" si="587"/>
        <v>-351838</v>
      </c>
      <c r="BK85" s="236" t="str">
        <f>IFERROR(IF((ABS((BI85/BJ85)-1))&lt;100%,(BI85/BJ85)-1,"N/A"),"")</f>
        <v>N/A</v>
      </c>
      <c r="BL85" s="49">
        <f t="shared" si="626"/>
        <v>0</v>
      </c>
      <c r="BM85" s="45">
        <f t="shared" si="589"/>
        <v>-535820</v>
      </c>
      <c r="BN85" s="236" t="str">
        <f>IFERROR(IF((ABS((BL85/BM85)-1))&lt;100%,(BL85/BM85)-1,"N/A"),"")</f>
        <v>N/A</v>
      </c>
      <c r="BO85" s="45">
        <f t="shared" si="627"/>
        <v>0</v>
      </c>
      <c r="BP85" s="45">
        <f t="shared" si="591"/>
        <v>-725343</v>
      </c>
      <c r="BQ85" s="236" t="str">
        <f>IFERROR(IF((ABS((BO85/BP85)-1))&lt;100%,(BO85/BP85)-1,"N/A"),"")</f>
        <v>N/A</v>
      </c>
      <c r="BR85" s="239"/>
      <c r="BS85" s="49">
        <f t="shared" si="628"/>
        <v>0</v>
      </c>
      <c r="BT85" s="45">
        <v>0</v>
      </c>
      <c r="BU85" s="236" t="str">
        <f>IFERROR(IF((ABS((BS85/BT85)-1))&lt;100%,(BS85/BT85)-1,"N/A"),"")</f>
        <v/>
      </c>
      <c r="BV85" s="49">
        <f t="shared" si="629"/>
        <v>0</v>
      </c>
      <c r="BW85" s="45">
        <v>0</v>
      </c>
      <c r="BX85" s="236" t="str">
        <f>IFERROR(IF((ABS((BV85/BW85)-1))&lt;100%,(BV85/BW85)-1,"N/A"),"")</f>
        <v/>
      </c>
      <c r="BY85" s="49">
        <f t="shared" si="630"/>
        <v>0</v>
      </c>
      <c r="BZ85" s="45">
        <v>0</v>
      </c>
      <c r="CA85" s="236" t="str">
        <f>IFERROR(IF((ABS((BY85/BZ85)-1))&lt;100%,(BY85/BZ85)-1,"N/A"),"")</f>
        <v/>
      </c>
      <c r="CB85" s="49">
        <f t="shared" si="631"/>
        <v>0</v>
      </c>
      <c r="CC85" s="45">
        <v>0</v>
      </c>
      <c r="CD85" s="236" t="str">
        <f>IFERROR(IF((ABS((CB85/CC85)-1))&lt;100%,(CB85/CC85)-1,"N/A"),"")</f>
        <v/>
      </c>
      <c r="CE85" s="49">
        <f t="shared" si="632"/>
        <v>0</v>
      </c>
      <c r="CF85" s="45">
        <v>0</v>
      </c>
      <c r="CG85" s="236" t="str">
        <f>IFERROR(IF((ABS((CE85/CF85)-1))&lt;100%,(CE85/CF85)-1,"N/A"),"")</f>
        <v/>
      </c>
      <c r="CH85" s="49">
        <f t="shared" si="633"/>
        <v>0</v>
      </c>
      <c r="CI85" s="45">
        <v>0</v>
      </c>
      <c r="CJ85" s="236" t="str">
        <f>IFERROR(IF((ABS((CH85/CI85)-1))&lt;100%,(CH85/CI85)-1,"N/A"),"")</f>
        <v/>
      </c>
      <c r="CK85" s="49">
        <f t="shared" si="634"/>
        <v>0</v>
      </c>
      <c r="CL85" s="45">
        <v>0</v>
      </c>
      <c r="CM85" s="236" t="str">
        <f>IFERROR(IF((ABS((CK85/CL85)-1))&lt;100%,(CK85/CL85)-1,"N/A"),"")</f>
        <v/>
      </c>
      <c r="CN85" s="239"/>
      <c r="CO85" s="49">
        <v>0</v>
      </c>
      <c r="CP85" s="45">
        <v>0</v>
      </c>
      <c r="CQ85" s="236" t="str">
        <f>IFERROR(IF((ABS((CO85/CP85)-1))&lt;100%,(CO85/CP85)-1,"N/A"),"")</f>
        <v/>
      </c>
      <c r="CR85" s="49">
        <v>0</v>
      </c>
      <c r="CS85" s="45">
        <v>0</v>
      </c>
      <c r="CT85" s="236" t="str">
        <f>IFERROR(IF((ABS((CR85/CS85)-1))&lt;1000%,(CR85/CS85)-1,"N/A"),"")</f>
        <v/>
      </c>
      <c r="CU85" s="49">
        <v>0</v>
      </c>
      <c r="CV85" s="45">
        <v>0</v>
      </c>
      <c r="CW85" s="236" t="str">
        <f>IFERROR(IF((ABS((CU85/CV85)-1))&lt;100%,(CU85/CV85)-1,"N/A"),"")</f>
        <v/>
      </c>
      <c r="CX85" s="49">
        <v>0</v>
      </c>
      <c r="CY85" s="45">
        <v>0</v>
      </c>
      <c r="CZ85" s="236" t="str">
        <f>IFERROR(IF((ABS((CX85/CY85)-1))&lt;100%,(CX85/CY85)-1,"N/A"),"")</f>
        <v/>
      </c>
      <c r="DA85" s="49">
        <v>0</v>
      </c>
      <c r="DB85" s="45">
        <v>0</v>
      </c>
      <c r="DC85" s="236" t="str">
        <f>IFERROR(IF((ABS((DA85/DB85)-1))&lt;1000%,(DA85/DB85)-1,"N/A"),"")</f>
        <v/>
      </c>
      <c r="DD85" s="49">
        <v>0</v>
      </c>
      <c r="DE85" s="45">
        <v>0</v>
      </c>
      <c r="DF85" s="236" t="str">
        <f>IFERROR(IF((ABS((DD85/DE85)-1))&lt;100%,(DD85/DE85)-1,"N/A"),"")</f>
        <v/>
      </c>
      <c r="DG85" s="49">
        <v>0</v>
      </c>
      <c r="DH85" s="45">
        <v>0</v>
      </c>
      <c r="DI85" s="236" t="str">
        <f>IFERROR(IF((ABS((DG85/DH85)-1))&lt;100%,(DG85/DH85)-1,"N/A"),"")</f>
        <v/>
      </c>
      <c r="DJ85" s="104"/>
      <c r="DK85" s="49">
        <v>0</v>
      </c>
      <c r="DL85" s="45">
        <v>0</v>
      </c>
      <c r="DM85" s="236" t="str">
        <f>IFERROR(IF((ABS((DK85/DL85)-1))&lt;100%,(DK85/DL85)-1,"N/A"),"")</f>
        <v/>
      </c>
      <c r="DN85" s="49">
        <v>0</v>
      </c>
      <c r="DO85" s="45">
        <v>0</v>
      </c>
      <c r="DP85" s="236" t="str">
        <f>IFERROR(IF((ABS((DN85/DO85)-1))&lt;1000%,(DN85/DO85)-1,"N/A"),"")</f>
        <v/>
      </c>
      <c r="DQ85" s="49">
        <v>0</v>
      </c>
      <c r="DR85" s="45">
        <v>0</v>
      </c>
      <c r="DS85" s="236" t="str">
        <f>IFERROR(IF((ABS((DQ85/DR85)-1))&lt;100%,(DQ85/DR85)-1,"N/A"),"")</f>
        <v/>
      </c>
      <c r="DT85" s="49">
        <v>0</v>
      </c>
      <c r="DU85" s="45">
        <v>0</v>
      </c>
      <c r="DV85" s="236" t="str">
        <f>IFERROR(IF((ABS((DT85/DU85)-1))&lt;100%,(DT85/DU85)-1,"N/A"),"")</f>
        <v/>
      </c>
      <c r="DW85" s="49">
        <v>0</v>
      </c>
      <c r="DX85" s="45">
        <v>0</v>
      </c>
      <c r="DY85" s="236" t="str">
        <f>IFERROR(IF((ABS((DW85/DX85)-1))&lt;1000%,(DW85/DX85)-1,"N/A"),"")</f>
        <v/>
      </c>
      <c r="DZ85" s="49">
        <v>0</v>
      </c>
      <c r="EA85" s="45">
        <v>0</v>
      </c>
      <c r="EB85" s="236" t="str">
        <f>IFERROR(IF((ABS((DZ85/EA85)-1))&lt;100%,(DZ85/EA85)-1,"N/A"),"")</f>
        <v/>
      </c>
      <c r="EC85" s="49">
        <v>0</v>
      </c>
      <c r="ED85" s="45">
        <v>0</v>
      </c>
      <c r="EE85" s="236" t="str">
        <f>IFERROR(IF((ABS((EC85/ED85)-1))&lt;100%,(EC85/ED85)-1,"N/A"),"")</f>
        <v/>
      </c>
      <c r="EG85" s="49">
        <v>0</v>
      </c>
      <c r="EH85" s="45">
        <v>0</v>
      </c>
      <c r="EI85" s="236" t="str">
        <f>IFERROR(IF((ABS((EG85/EH85)-1))&lt;100%,(EG85/EH85)-1,"N/A"),"")</f>
        <v/>
      </c>
      <c r="EJ85" s="49">
        <v>0</v>
      </c>
      <c r="EK85" s="45">
        <v>0</v>
      </c>
      <c r="EL85" s="236" t="str">
        <f>IFERROR(IF((ABS((EJ85/EK85)-1))&lt;1000%,(EJ85/EK85)-1,"N/A"),"")</f>
        <v/>
      </c>
      <c r="EM85" s="49">
        <v>0</v>
      </c>
      <c r="EN85" s="45">
        <v>0</v>
      </c>
      <c r="EO85" s="236" t="str">
        <f>IFERROR(IF((ABS((EM85/EN85)-1))&lt;100%,(EM85/EN85)-1,"N/A"),"")</f>
        <v/>
      </c>
      <c r="EP85" s="49">
        <v>0</v>
      </c>
      <c r="EQ85" s="45">
        <v>0</v>
      </c>
      <c r="ER85" s="236" t="str">
        <f>IFERROR(IF((ABS((EP85/EQ85)-1))&lt;100%,(EP85/EQ85)-1,"N/A"),"")</f>
        <v/>
      </c>
      <c r="ES85" s="49">
        <v>0</v>
      </c>
      <c r="ET85" s="45">
        <v>0</v>
      </c>
      <c r="EU85" s="236" t="str">
        <f>IFERROR(IF((ABS((ES85/ET85)-1))&lt;1000%,(ES85/ET85)-1,"N/A"),"")</f>
        <v/>
      </c>
      <c r="EV85" s="49">
        <v>0</v>
      </c>
      <c r="EW85" s="45">
        <v>0</v>
      </c>
      <c r="EX85" s="236" t="str">
        <f>IFERROR(IF((ABS((EV85/EW85)-1))&lt;100%,(EV85/EW85)-1,"N/A"),"")</f>
        <v/>
      </c>
      <c r="EY85" s="49">
        <v>0</v>
      </c>
      <c r="EZ85" s="45">
        <v>0</v>
      </c>
      <c r="FA85" s="236" t="str">
        <f>IFERROR(IF((ABS((EY85/EZ85)-1))&lt;100%,(EY85/EZ85)-1,"N/A"),"")</f>
        <v/>
      </c>
    </row>
    <row r="86" spans="1:157" s="37" customFormat="1" collapsed="1">
      <c r="A86" s="68"/>
      <c r="B86" s="68"/>
      <c r="C86" s="69" t="s">
        <v>311</v>
      </c>
      <c r="D86" s="70" t="s">
        <v>312</v>
      </c>
      <c r="E86" s="71">
        <f>+E84+E85</f>
        <v>-1659768</v>
      </c>
      <c r="F86" s="71"/>
      <c r="G86" s="76" t="str">
        <f>IFERROR(IF((ABS((E86/F86)-1))&lt;100%,(E86/F86)-1,"N/A"),"N/A")</f>
        <v>N/A</v>
      </c>
      <c r="H86" s="75">
        <v>-1723620</v>
      </c>
      <c r="I86" s="71"/>
      <c r="J86" s="76" t="str">
        <f>IFERROR(IF((ABS((H86/I86)-1))&lt;100%,(H86/I86)-1,"N/A"),"N/A")</f>
        <v>N/A</v>
      </c>
      <c r="K86" s="71">
        <f>+K84+K85</f>
        <v>-1786094</v>
      </c>
      <c r="L86" s="71">
        <f>+L84+L85</f>
        <v>-809562</v>
      </c>
      <c r="M86" s="76" t="str">
        <f>IFERROR(IF((ABS((K86/L86)-1))&lt;100%,(K86/L86)-1,"N/A"),"")</f>
        <v>N/A</v>
      </c>
      <c r="N86" s="71">
        <f>+N84+N85</f>
        <v>-1986073</v>
      </c>
      <c r="O86" s="71">
        <f>+O84+O85</f>
        <v>-1579739</v>
      </c>
      <c r="P86" s="76">
        <f>IFERROR(IF((ABS((N86/O86)-1))&lt;100%,(N86/O86)-1,"N/A"),"")</f>
        <v>0.2572159071846678</v>
      </c>
      <c r="Q86" s="71">
        <f>+Q84+Q85</f>
        <v>-3383388</v>
      </c>
      <c r="R86" s="71"/>
      <c r="S86" s="76" t="str">
        <f>IFERROR(IF((ABS((Q86/R86)-1))&lt;100%,(Q86/R86)-1,"N/A"),"N/A")</f>
        <v>N/A</v>
      </c>
      <c r="T86" s="71">
        <f>+T84+T85</f>
        <v>-5169482</v>
      </c>
      <c r="U86" s="71">
        <f>+U84+U85</f>
        <v>-809562</v>
      </c>
      <c r="V86" s="76" t="str">
        <f>IFERROR(IF((ABS((T86/U86)-1))&lt;100%,(T86/U86)-1,"N/A"),"")</f>
        <v>N/A</v>
      </c>
      <c r="W86" s="71">
        <f>+W84+W85</f>
        <v>-7155555</v>
      </c>
      <c r="X86" s="71">
        <f>+X84+X85</f>
        <v>-2019714</v>
      </c>
      <c r="Y86" s="76" t="str">
        <f>IFERROR(IF((ABS((W86/X86)-1))&lt;100%,(W86/X86)-1,"N/A"),"")</f>
        <v>N/A</v>
      </c>
      <c r="Z86" s="252"/>
      <c r="AA86" s="71">
        <f>+AA84+AA85</f>
        <v>-1980174</v>
      </c>
      <c r="AB86" s="71">
        <f t="shared" si="550"/>
        <v>-1659768</v>
      </c>
      <c r="AC86" s="76">
        <f>IFERROR(IF((ABS((AA86/AB86)-1))&lt;100%,(AA86/AB86)-1,"N/A"),"")</f>
        <v>0.19304264210419775</v>
      </c>
      <c r="AD86" s="71">
        <f>+AD84+AD85</f>
        <v>-1959088</v>
      </c>
      <c r="AE86" s="71">
        <f t="shared" si="567"/>
        <v>-1723620</v>
      </c>
      <c r="AF86" s="76">
        <f>IFERROR(IF((ABS((AD86/AE86)-1))&lt;100%,(AD86/AE86)-1,"N/A"),"")</f>
        <v>0.13661247838850787</v>
      </c>
      <c r="AG86" s="71">
        <f>+AG84+AG85</f>
        <v>-1971388</v>
      </c>
      <c r="AH86" s="71">
        <f t="shared" si="569"/>
        <v>-1786094</v>
      </c>
      <c r="AI86" s="76">
        <f>IFERROR(IF((ABS((AG86/AH86)-1))&lt;100%,(AG86/AH86)-1,"N/A"),"")</f>
        <v>0.10374258017775095</v>
      </c>
      <c r="AJ86" s="71">
        <f>+AJ84+AJ85</f>
        <v>-2259484</v>
      </c>
      <c r="AK86" s="71">
        <f t="shared" si="571"/>
        <v>-1986073</v>
      </c>
      <c r="AL86" s="76">
        <f>IFERROR(IF((ABS((AJ86/AK86)-1))&lt;100%,(AJ86/AK86)-1,"N/A"),"")</f>
        <v>0.13766412412836782</v>
      </c>
      <c r="AM86" s="71">
        <f>+AM84+AM85</f>
        <v>-3939262</v>
      </c>
      <c r="AN86" s="71">
        <f t="shared" si="573"/>
        <v>-3383388</v>
      </c>
      <c r="AO86" s="76">
        <f>IFERROR(IF((ABS((AM86/AN86)-1))&lt;100%,(AM86/AN86)-1,"N/A"),"")</f>
        <v>0.16429507937014609</v>
      </c>
      <c r="AP86" s="71">
        <f>+AP84+AP85</f>
        <v>-5910650</v>
      </c>
      <c r="AQ86" s="71">
        <f t="shared" si="575"/>
        <v>-5169482</v>
      </c>
      <c r="AR86" s="76">
        <f>IFERROR(IF((ABS((AP86/AQ86)-1))&lt;100%,(AP86/AQ86)-1,"N/A"),"")</f>
        <v>0.14337374615096832</v>
      </c>
      <c r="AS86" s="71">
        <f>+AS84+AS85</f>
        <v>-8170134</v>
      </c>
      <c r="AT86" s="71">
        <f t="shared" si="577"/>
        <v>-7155555</v>
      </c>
      <c r="AU86" s="76">
        <f>IFERROR(IF((ABS((AS86/AT86)-1))&lt;100%,(AS86/AT86)-1,"N/A"),"")</f>
        <v>0.14178900169169273</v>
      </c>
      <c r="AV86" s="252"/>
      <c r="AW86" s="71">
        <f t="shared" si="621"/>
        <v>0</v>
      </c>
      <c r="AX86" s="71">
        <f t="shared" si="579"/>
        <v>-1980174</v>
      </c>
      <c r="AY86" s="76" t="str">
        <f>IFERROR(IF((ABS((AW86/AX86)-1))&lt;100%,(AW86/AX86)-1,"N/A"),"")</f>
        <v>N/A</v>
      </c>
      <c r="AZ86" s="71">
        <f t="shared" si="622"/>
        <v>0</v>
      </c>
      <c r="BA86" s="71">
        <f t="shared" si="581"/>
        <v>-1959088</v>
      </c>
      <c r="BB86" s="76" t="str">
        <f>IFERROR(IF((ABS((AZ86/BA86)-1))&lt;100%,(AZ86/BA86)-1,"N/A"),"")</f>
        <v>N/A</v>
      </c>
      <c r="BC86" s="75">
        <f t="shared" si="623"/>
        <v>0</v>
      </c>
      <c r="BD86" s="71">
        <f t="shared" si="583"/>
        <v>-1971388</v>
      </c>
      <c r="BE86" s="76" t="str">
        <f>IFERROR(IF((ABS((BC86/BD86)-1))&lt;100%,(BC86/BD86)-1,"N/A"),"")</f>
        <v>N/A</v>
      </c>
      <c r="BF86" s="71">
        <f t="shared" si="624"/>
        <v>0</v>
      </c>
      <c r="BG86" s="71">
        <f t="shared" si="585"/>
        <v>-2259484</v>
      </c>
      <c r="BH86" s="76" t="str">
        <f>IFERROR(IF((ABS((BF86/BG86)-1))&lt;100%,(BF86/BG86)-1,"N/A"),"")</f>
        <v>N/A</v>
      </c>
      <c r="BI86" s="71">
        <f t="shared" si="625"/>
        <v>0</v>
      </c>
      <c r="BJ86" s="71">
        <f t="shared" si="587"/>
        <v>-3939262</v>
      </c>
      <c r="BK86" s="76" t="str">
        <f>IFERROR(IF((ABS((BI86/BJ86)-1))&lt;100%,(BI86/BJ86)-1,"N/A"),"")</f>
        <v>N/A</v>
      </c>
      <c r="BL86" s="75">
        <f t="shared" si="626"/>
        <v>0</v>
      </c>
      <c r="BM86" s="71">
        <f t="shared" si="589"/>
        <v>-5910650</v>
      </c>
      <c r="BN86" s="76" t="str">
        <f>IFERROR(IF((ABS((BL86/BM86)-1))&lt;100%,(BL86/BM86)-1,"N/A"),"")</f>
        <v>N/A</v>
      </c>
      <c r="BO86" s="71">
        <f t="shared" si="627"/>
        <v>0</v>
      </c>
      <c r="BP86" s="71">
        <f t="shared" si="591"/>
        <v>-8170134</v>
      </c>
      <c r="BQ86" s="76" t="str">
        <f>IFERROR(IF((ABS((BO86/BP86)-1))&lt;100%,(BO86/BP86)-1,"N/A"),"")</f>
        <v>N/A</v>
      </c>
      <c r="BR86" s="253"/>
      <c r="BS86" s="75">
        <f t="shared" si="628"/>
        <v>0</v>
      </c>
      <c r="BT86" s="71">
        <f>+BT84+BT85</f>
        <v>0</v>
      </c>
      <c r="BU86" s="76" t="str">
        <f>IFERROR(IF((ABS((BS86/BT86)-1))&lt;100%,(BS86/BT86)-1,"N/A"),"")</f>
        <v/>
      </c>
      <c r="BV86" s="75">
        <f t="shared" si="629"/>
        <v>0</v>
      </c>
      <c r="BW86" s="71">
        <f>+BW84+BW85</f>
        <v>0</v>
      </c>
      <c r="BX86" s="76" t="str">
        <f>IFERROR(IF((ABS((BV86/BW86)-1))&lt;100%,(BV86/BW86)-1,"N/A"),"")</f>
        <v/>
      </c>
      <c r="BY86" s="75">
        <f t="shared" si="630"/>
        <v>0</v>
      </c>
      <c r="BZ86" s="71">
        <f>+BZ84+BZ85</f>
        <v>0</v>
      </c>
      <c r="CA86" s="76" t="str">
        <f>IFERROR(IF((ABS((BY86/BZ86)-1))&lt;100%,(BY86/BZ86)-1,"N/A"),"")</f>
        <v/>
      </c>
      <c r="CB86" s="75">
        <f t="shared" si="631"/>
        <v>0</v>
      </c>
      <c r="CC86" s="71">
        <f>+CC84+CC85</f>
        <v>0</v>
      </c>
      <c r="CD86" s="76" t="str">
        <f>IFERROR(IF((ABS((CB86/CC86)-1))&lt;100%,(CB86/CC86)-1,"N/A"),"")</f>
        <v/>
      </c>
      <c r="CE86" s="75">
        <f t="shared" si="632"/>
        <v>0</v>
      </c>
      <c r="CF86" s="71">
        <f>+CF84+CF85</f>
        <v>0</v>
      </c>
      <c r="CG86" s="76" t="str">
        <f>IFERROR(IF((ABS((CE86/CF86)-1))&lt;100%,(CE86/CF86)-1,"N/A"),"")</f>
        <v/>
      </c>
      <c r="CH86" s="75">
        <f t="shared" si="633"/>
        <v>0</v>
      </c>
      <c r="CI86" s="71">
        <f>+CI84+CI85</f>
        <v>0</v>
      </c>
      <c r="CJ86" s="76" t="str">
        <f>IFERROR(IF((ABS((CH86/CI86)-1))&lt;100%,(CH86/CI86)-1,"N/A"),"")</f>
        <v/>
      </c>
      <c r="CK86" s="75">
        <f t="shared" si="634"/>
        <v>0</v>
      </c>
      <c r="CL86" s="71">
        <f>+CL84+CL85</f>
        <v>0</v>
      </c>
      <c r="CM86" s="76" t="str">
        <f>IFERROR(IF((ABS((CK86/CL86)-1))&lt;100%,(CK86/CL86)-1,"N/A"),"")</f>
        <v/>
      </c>
      <c r="CN86" s="253"/>
      <c r="CO86" s="75">
        <f>+CO84+CO85</f>
        <v>0</v>
      </c>
      <c r="CP86" s="71">
        <f>+CP84+CP85</f>
        <v>0</v>
      </c>
      <c r="CQ86" s="76" t="str">
        <f>IFERROR(IF((ABS((CO86/CP86)-1))&lt;100%,(CO86/CP86)-1,"N/A"),"")</f>
        <v/>
      </c>
      <c r="CR86" s="75">
        <f>+CR84+CR85</f>
        <v>0</v>
      </c>
      <c r="CS86" s="71">
        <f>+CS84+CS85</f>
        <v>0</v>
      </c>
      <c r="CT86" s="76" t="str">
        <f>IFERROR(IF((ABS((CR86/CS86)-1))&lt;1000%,(CR86/CS86)-1,"N/A"),"")</f>
        <v/>
      </c>
      <c r="CU86" s="75">
        <f>+CU84+CU85</f>
        <v>0</v>
      </c>
      <c r="CV86" s="71">
        <f>+CV84+CV85</f>
        <v>0</v>
      </c>
      <c r="CW86" s="76" t="str">
        <f>IFERROR(IF((ABS((CU86/CV86)-1))&lt;100%,(CU86/CV86)-1,"N/A"),"")</f>
        <v/>
      </c>
      <c r="CX86" s="75">
        <f>+CX84+CX85</f>
        <v>0</v>
      </c>
      <c r="CY86" s="71">
        <f>+CY84+CY85</f>
        <v>0</v>
      </c>
      <c r="CZ86" s="76" t="str">
        <f>IFERROR(IF((ABS((CX86/CY86)-1))&lt;100%,(CX86/CY86)-1,"N/A"),"")</f>
        <v/>
      </c>
      <c r="DA86" s="75">
        <f>+DA84+DA85</f>
        <v>0</v>
      </c>
      <c r="DB86" s="71">
        <f>+DB84+DB85</f>
        <v>0</v>
      </c>
      <c r="DC86" s="76" t="str">
        <f>IFERROR(IF((ABS((DA86/DB86)-1))&lt;1000%,(DA86/DB86)-1,"N/A"),"")</f>
        <v/>
      </c>
      <c r="DD86" s="75">
        <f>+DD84+DD85</f>
        <v>0</v>
      </c>
      <c r="DE86" s="71">
        <f>+DE84+DE85</f>
        <v>0</v>
      </c>
      <c r="DF86" s="76" t="str">
        <f>IFERROR(IF((ABS((DD86/DE86)-1))&lt;100%,(DD86/DE86)-1,"N/A"),"")</f>
        <v/>
      </c>
      <c r="DG86" s="75">
        <f>+DG84+DG85</f>
        <v>0</v>
      </c>
      <c r="DH86" s="71">
        <f>+DH84+DH85</f>
        <v>0</v>
      </c>
      <c r="DI86" s="76" t="str">
        <f>IFERROR(IF((ABS((DG86/DH86)-1))&lt;100%,(DG86/DH86)-1,"N/A"),"")</f>
        <v/>
      </c>
      <c r="DJ86" s="104"/>
      <c r="DK86" s="75">
        <f>+DK84+DK85</f>
        <v>0</v>
      </c>
      <c r="DL86" s="71">
        <f>+DL84+DL85</f>
        <v>0</v>
      </c>
      <c r="DM86" s="76" t="str">
        <f>IFERROR(IF((ABS((DK86/DL86)-1))&lt;100%,(DK86/DL86)-1,"N/A"),"")</f>
        <v/>
      </c>
      <c r="DN86" s="75">
        <f>+DN84+DN85</f>
        <v>0</v>
      </c>
      <c r="DO86" s="71">
        <f>+DO84+DO85</f>
        <v>0</v>
      </c>
      <c r="DP86" s="76" t="str">
        <f>IFERROR(IF((ABS((DN86/DO86)-1))&lt;1000%,(DN86/DO86)-1,"N/A"),"")</f>
        <v/>
      </c>
      <c r="DQ86" s="75">
        <f>+DQ84+DQ85</f>
        <v>0</v>
      </c>
      <c r="DR86" s="71">
        <f>+DR84+DR85</f>
        <v>0</v>
      </c>
      <c r="DS86" s="76" t="str">
        <f>IFERROR(IF((ABS((DQ86/DR86)-1))&lt;100%,(DQ86/DR86)-1,"N/A"),"")</f>
        <v/>
      </c>
      <c r="DT86" s="75">
        <f>+DT84+DT85</f>
        <v>0</v>
      </c>
      <c r="DU86" s="71">
        <f>+DU84+DU85</f>
        <v>0</v>
      </c>
      <c r="DV86" s="76" t="str">
        <f>IFERROR(IF((ABS((DT86/DU86)-1))&lt;100%,(DT86/DU86)-1,"N/A"),"")</f>
        <v/>
      </c>
      <c r="DW86" s="75">
        <f>+DW84+DW85</f>
        <v>0</v>
      </c>
      <c r="DX86" s="71">
        <f>+DX84+DX85</f>
        <v>0</v>
      </c>
      <c r="DY86" s="76" t="str">
        <f>IFERROR(IF((ABS((DW86/DX86)-1))&lt;1000%,(DW86/DX86)-1,"N/A"),"")</f>
        <v/>
      </c>
      <c r="DZ86" s="75">
        <f>+DZ84+DZ85</f>
        <v>0</v>
      </c>
      <c r="EA86" s="71">
        <f>+EA84+EA85</f>
        <v>0</v>
      </c>
      <c r="EB86" s="76" t="str">
        <f>IFERROR(IF((ABS((DZ86/EA86)-1))&lt;100%,(DZ86/EA86)-1,"N/A"),"")</f>
        <v/>
      </c>
      <c r="EC86" s="75">
        <f>+EC84+EC85</f>
        <v>0</v>
      </c>
      <c r="ED86" s="71">
        <f>+ED84+ED85</f>
        <v>0</v>
      </c>
      <c r="EE86" s="76" t="str">
        <f>IFERROR(IF((ABS((EC86/ED86)-1))&lt;100%,(EC86/ED86)-1,"N/A"),"")</f>
        <v/>
      </c>
      <c r="EG86" s="75">
        <f>+EG84+EG85</f>
        <v>0</v>
      </c>
      <c r="EH86" s="71">
        <f>+EH84+EH85</f>
        <v>0</v>
      </c>
      <c r="EI86" s="76" t="str">
        <f>IFERROR(IF((ABS((EG86/EH86)-1))&lt;100%,(EG86/EH86)-1,"N/A"),"")</f>
        <v/>
      </c>
      <c r="EJ86" s="75">
        <f>+EJ84+EJ85</f>
        <v>0</v>
      </c>
      <c r="EK86" s="71">
        <f>+EK84+EK85</f>
        <v>0</v>
      </c>
      <c r="EL86" s="76" t="str">
        <f>IFERROR(IF((ABS((EJ86/EK86)-1))&lt;1000%,(EJ86/EK86)-1,"N/A"),"")</f>
        <v/>
      </c>
      <c r="EM86" s="75">
        <f>+EM84+EM85</f>
        <v>0</v>
      </c>
      <c r="EN86" s="71">
        <f>+EN84+EN85</f>
        <v>0</v>
      </c>
      <c r="EO86" s="76" t="str">
        <f>IFERROR(IF((ABS((EM86/EN86)-1))&lt;100%,(EM86/EN86)-1,"N/A"),"")</f>
        <v/>
      </c>
      <c r="EP86" s="75">
        <f>+EP84+EP85</f>
        <v>0</v>
      </c>
      <c r="EQ86" s="71">
        <f>+EQ84+EQ85</f>
        <v>0</v>
      </c>
      <c r="ER86" s="76" t="str">
        <f>IFERROR(IF((ABS((EP86/EQ86)-1))&lt;100%,(EP86/EQ86)-1,"N/A"),"")</f>
        <v/>
      </c>
      <c r="ES86" s="75">
        <f>+ES84+ES85</f>
        <v>0</v>
      </c>
      <c r="ET86" s="71">
        <f>+ET84+ET85</f>
        <v>0</v>
      </c>
      <c r="EU86" s="76" t="str">
        <f>IFERROR(IF((ABS((ES86/ET86)-1))&lt;1000%,(ES86/ET86)-1,"N/A"),"")</f>
        <v/>
      </c>
      <c r="EV86" s="75">
        <f>+EV84+EV85</f>
        <v>0</v>
      </c>
      <c r="EW86" s="71">
        <f>+EW84+EW85</f>
        <v>0</v>
      </c>
      <c r="EX86" s="76" t="str">
        <f>IFERROR(IF((ABS((EV86/EW86)-1))&lt;100%,(EV86/EW86)-1,"N/A"),"")</f>
        <v/>
      </c>
      <c r="EY86" s="75">
        <f>+EY84+EY85</f>
        <v>0</v>
      </c>
      <c r="EZ86" s="71">
        <f>+EZ84+EZ85</f>
        <v>0</v>
      </c>
      <c r="FA86" s="76" t="str">
        <f>IFERROR(IF((ABS((EY86/EZ86)-1))&lt;100%,(EY86/EZ86)-1,"N/A"),"")</f>
        <v/>
      </c>
    </row>
    <row r="87" spans="1:157" s="66" customFormat="1">
      <c r="A87" s="58" t="s">
        <v>9</v>
      </c>
      <c r="B87" s="58"/>
      <c r="C87" s="59" t="s">
        <v>607</v>
      </c>
      <c r="D87" s="60" t="s">
        <v>606</v>
      </c>
      <c r="E87" s="246">
        <f>IFERROR(-E86/E$79,"")</f>
        <v>0.2014464419828402</v>
      </c>
      <c r="F87" s="246"/>
      <c r="G87" s="247" t="str">
        <f>IF((ABS((E87-F87)*10000))&lt;100,(E87-F87)*10000,"N/A")</f>
        <v>N/A</v>
      </c>
      <c r="H87" s="246">
        <f>IFERROR(-H86/H$79,"")</f>
        <v>0.20755815528748747</v>
      </c>
      <c r="I87" s="246"/>
      <c r="J87" s="247" t="str">
        <f>IF((ABS((H87-I87)*10000))&lt;100,(H87-I87)*10000,"N/A")</f>
        <v>N/A</v>
      </c>
      <c r="K87" s="246">
        <f>IFERROR(-K86/K$79,"")</f>
        <v>0.19494222493773583</v>
      </c>
      <c r="L87" s="246">
        <f>IFERROR(-L86/L$79,"")</f>
        <v>0.21402161148707061</v>
      </c>
      <c r="M87" s="247" t="str">
        <f>IF((ABS((K87-L87)*10000))&lt;100,(K87-L87)*10000,"N/A")</f>
        <v>N/A</v>
      </c>
      <c r="N87" s="246">
        <f>IFERROR(-N86/N$79,"")</f>
        <v>0.18586013818090413</v>
      </c>
      <c r="O87" s="246">
        <f>IFERROR(-O86/O$79,"")</f>
        <v>0.18922413312943259</v>
      </c>
      <c r="P87" s="247">
        <f>IF((ABS((N87-O87)*10000))&lt;100,(N87-O87)*10000,"N/A")</f>
        <v>-33.639949485284589</v>
      </c>
      <c r="Q87" s="246">
        <f>IFERROR(-Q86/Q$79,"")</f>
        <v>0.20451430943353252</v>
      </c>
      <c r="R87" s="246"/>
      <c r="S87" s="247" t="str">
        <f>IF((ABS((Q87-R87)*10000))&lt;100,(Q87-R87)*10000,"N/A")</f>
        <v>N/A</v>
      </c>
      <c r="T87" s="246">
        <f>IFERROR(-T86/T$79,"")</f>
        <v>0.2011025726669628</v>
      </c>
      <c r="U87" s="246">
        <f>IFERROR(-U86/U$79,"")</f>
        <v>0.21402161148707061</v>
      </c>
      <c r="V87" s="247" t="str">
        <f>IF((ABS((T87-U87)*10000))&lt;100,(T87-U87)*10000,"N/A")</f>
        <v>N/A</v>
      </c>
      <c r="W87" s="246">
        <f>IFERROR(-W86/W$79,"")</f>
        <v>0.19662685384750772</v>
      </c>
      <c r="X87" s="246">
        <f>IFERROR(-X86/X$79,"")</f>
        <v>0.19003837719246661</v>
      </c>
      <c r="Y87" s="247">
        <f>IF((ABS((W87-X87)*10000))&lt;100,(W87-X87)*10000,"N/A")</f>
        <v>65.884766550411143</v>
      </c>
      <c r="Z87" s="249"/>
      <c r="AA87" s="246">
        <f>IFERROR(-AA86/AA$79,"")</f>
        <v>0.20185443068749553</v>
      </c>
      <c r="AB87" s="246">
        <f t="shared" si="550"/>
        <v>0.2014464419828402</v>
      </c>
      <c r="AC87" s="247">
        <f>IF((ABS((AA87-AB87)*10000))&lt;100,(AA87-AB87)*10000,"N/A")</f>
        <v>4.0798870465533206</v>
      </c>
      <c r="AD87" s="246">
        <f>IFERROR(-AD86/AD$79,"")</f>
        <v>0.20222004723004011</v>
      </c>
      <c r="AE87" s="246">
        <f t="shared" si="567"/>
        <v>0.20755815528748747</v>
      </c>
      <c r="AF87" s="247">
        <f>IF((ABS((AD87-AE87)*10000))&lt;100,(AD87-AE87)*10000,"N/A")</f>
        <v>-53.381080574473607</v>
      </c>
      <c r="AG87" s="246">
        <f>IFERROR(-AG86/AG$79,"")</f>
        <v>0.19230918557529905</v>
      </c>
      <c r="AH87" s="246">
        <f t="shared" si="569"/>
        <v>0.19494222493773583</v>
      </c>
      <c r="AI87" s="247">
        <f>IF((ABS((AG87-AH87)*10000))&lt;100,(AG87-AH87)*10000,"N/A")</f>
        <v>-26.330393624367787</v>
      </c>
      <c r="AJ87" s="246">
        <f>IFERROR(-AJ86/AJ$79,"")</f>
        <v>0.19608371319488282</v>
      </c>
      <c r="AK87" s="246">
        <f t="shared" si="571"/>
        <v>0.18586013818090413</v>
      </c>
      <c r="AL87" s="247" t="str">
        <f>IF((ABS((AJ87-AK87)*10000))&lt;100,(AJ87-AK87)*10000,"N/A")</f>
        <v>N/A</v>
      </c>
      <c r="AM87" s="246">
        <f>IFERROR(-AM86/AM$79,"")</f>
        <v>0.20203609502255457</v>
      </c>
      <c r="AN87" s="246">
        <f t="shared" si="573"/>
        <v>0.20451430943353252</v>
      </c>
      <c r="AO87" s="247">
        <f>IF((ABS((AM87-AN87)*10000))&lt;100,(AM87-AN87)*10000,"N/A")</f>
        <v>-24.782144109779523</v>
      </c>
      <c r="AP87" s="246">
        <f>IFERROR(-AP86/AP$79,"")</f>
        <v>0.19868431663355121</v>
      </c>
      <c r="AQ87" s="246">
        <f t="shared" si="575"/>
        <v>0.2011025726669628</v>
      </c>
      <c r="AR87" s="247">
        <f>IF((ABS((AP87-AQ87)*10000))&lt;100,(AP87-AQ87)*10000,"N/A")</f>
        <v>-24.182560334115866</v>
      </c>
      <c r="AS87" s="246">
        <f>IFERROR(-AS86/AS$79,"")</f>
        <v>0.19795823362996456</v>
      </c>
      <c r="AT87" s="246">
        <f t="shared" si="577"/>
        <v>0.19662685384750772</v>
      </c>
      <c r="AU87" s="247">
        <f>IF((ABS((AS87-AT87)*10000))&lt;100,(AS87-AT87)*10000,"N/A")</f>
        <v>13.313797824568429</v>
      </c>
      <c r="AV87" s="249"/>
      <c r="AW87" s="246" t="str">
        <f t="shared" si="621"/>
        <v/>
      </c>
      <c r="AX87" s="246">
        <f t="shared" si="579"/>
        <v>0.20185443068749553</v>
      </c>
      <c r="AY87" s="247" t="str">
        <f>IFERROR(IF((ABS((AW87-AX87)*10000))&lt;100,(AW87-AX87)*10000,"N/A"),"")</f>
        <v/>
      </c>
      <c r="AZ87" s="246" t="str">
        <f t="shared" si="622"/>
        <v/>
      </c>
      <c r="BA87" s="246">
        <f t="shared" si="581"/>
        <v>0.20222004723004011</v>
      </c>
      <c r="BB87" s="247" t="str">
        <f>IFERROR(IF((ABS((AZ87-BA87)*10000))&lt;100,(AZ87-BA87)*10000,"N/A"),"")</f>
        <v/>
      </c>
      <c r="BC87" s="248" t="str">
        <f t="shared" si="623"/>
        <v/>
      </c>
      <c r="BD87" s="246">
        <f t="shared" si="583"/>
        <v>0.19230918557529905</v>
      </c>
      <c r="BE87" s="247" t="str">
        <f>IFERROR(IF((ABS((BC87-BD87)*10000))&lt;100,(BC87-BD87)*10000,"N/A"),"")</f>
        <v/>
      </c>
      <c r="BF87" s="246" t="str">
        <f t="shared" si="624"/>
        <v/>
      </c>
      <c r="BG87" s="246">
        <f t="shared" si="585"/>
        <v>0.19608371319488282</v>
      </c>
      <c r="BH87" s="247" t="str">
        <f>IFERROR(IF((ABS((BF87-BG87)*10000))&lt;100,(BF87-BG87)*10000,"N/A"),"")</f>
        <v/>
      </c>
      <c r="BI87" s="246" t="str">
        <f t="shared" si="625"/>
        <v/>
      </c>
      <c r="BJ87" s="246">
        <f t="shared" si="587"/>
        <v>0.20203609502255457</v>
      </c>
      <c r="BK87" s="247" t="str">
        <f>IFERROR(IF((ABS((BI87-BJ87)*10000))&lt;100,(BI87-BJ87)*10000,"N/A"),"")</f>
        <v/>
      </c>
      <c r="BL87" s="248" t="str">
        <f t="shared" si="626"/>
        <v/>
      </c>
      <c r="BM87" s="246">
        <f t="shared" si="589"/>
        <v>0.19868431663355121</v>
      </c>
      <c r="BN87" s="247" t="str">
        <f>IFERROR(IF((ABS((BL87-BM87)*10000))&lt;100,(BL87-BM87)*10000,"N/A"),"")</f>
        <v/>
      </c>
      <c r="BO87" s="246" t="str">
        <f t="shared" si="627"/>
        <v/>
      </c>
      <c r="BP87" s="246">
        <f t="shared" si="591"/>
        <v>0.19795823362996456</v>
      </c>
      <c r="BQ87" s="247" t="str">
        <f>IFERROR(IF((ABS((BO87-BP87)*10000))&lt;100,(BO87-BP87)*10000,"N/A"),"")</f>
        <v/>
      </c>
      <c r="BR87" s="250"/>
      <c r="BS87" s="248" t="str">
        <f t="shared" si="628"/>
        <v/>
      </c>
      <c r="BT87" s="246" t="str">
        <f>IFERROR(BT86/BT$79,"")</f>
        <v/>
      </c>
      <c r="BU87" s="247" t="str">
        <f>IFERROR(IF((ABS((BS87-BT87)*10000))&lt;100,(BS87-BT87)*10000,"N/A"),"")</f>
        <v/>
      </c>
      <c r="BV87" s="248" t="str">
        <f t="shared" si="629"/>
        <v/>
      </c>
      <c r="BW87" s="246" t="str">
        <f>IFERROR(BW86/BW$79,"")</f>
        <v/>
      </c>
      <c r="BX87" s="247" t="str">
        <f>IFERROR(IF((ABS((BV87-BW87)*10000))&lt;100,(BV87-BW87)*10000,"N/A"),"")</f>
        <v/>
      </c>
      <c r="BY87" s="248" t="str">
        <f t="shared" si="630"/>
        <v/>
      </c>
      <c r="BZ87" s="246" t="str">
        <f>IFERROR(BZ86/BZ$79,"")</f>
        <v/>
      </c>
      <c r="CA87" s="247" t="str">
        <f>IFERROR(IF((ABS((BY87-BZ87)*10000))&lt;100,(BY87-BZ87)*10000,"N/A"),"")</f>
        <v/>
      </c>
      <c r="CB87" s="248" t="str">
        <f t="shared" si="631"/>
        <v/>
      </c>
      <c r="CC87" s="246" t="str">
        <f>IFERROR(CC86/CC$79,"")</f>
        <v/>
      </c>
      <c r="CD87" s="247" t="str">
        <f>IFERROR(IF((ABS((CB87-CC87)*10000))&lt;100,(CB87-CC87)*10000,"N/A"),"")</f>
        <v/>
      </c>
      <c r="CE87" s="248" t="str">
        <f t="shared" si="632"/>
        <v/>
      </c>
      <c r="CF87" s="246" t="str">
        <f>IFERROR(CF86/CF$79,"")</f>
        <v/>
      </c>
      <c r="CG87" s="247" t="str">
        <f>IFERROR(IF((ABS((CE87-CF87)*10000))&lt;100,(CE87-CF87)*10000,"N/A"),"")</f>
        <v/>
      </c>
      <c r="CH87" s="248" t="str">
        <f t="shared" si="633"/>
        <v/>
      </c>
      <c r="CI87" s="246" t="str">
        <f>IFERROR(CI86/CI$79,"")</f>
        <v/>
      </c>
      <c r="CJ87" s="247" t="str">
        <f>IFERROR(IF((ABS((CH87-CI87)*10000))&lt;100,(CH87-CI87)*10000,"N/A"),"")</f>
        <v/>
      </c>
      <c r="CK87" s="248" t="str">
        <f t="shared" si="634"/>
        <v/>
      </c>
      <c r="CL87" s="246" t="str">
        <f>IFERROR(CL86/CL$79,"")</f>
        <v/>
      </c>
      <c r="CM87" s="247" t="str">
        <f>IFERROR(IF((ABS((CK87-CL87)*10000))&lt;100,(CK87-CL87)*10000,"N/A"),"")</f>
        <v/>
      </c>
      <c r="CN87" s="250"/>
      <c r="CO87" s="248" t="str">
        <f>IFERROR(CO86/CO$79,"")</f>
        <v/>
      </c>
      <c r="CP87" s="246" t="str">
        <f>IFERROR(CP86/CP$79,"")</f>
        <v/>
      </c>
      <c r="CQ87" s="247" t="str">
        <f>IFERROR(IF((ABS((CO87-CP87)*10000))&lt;100,(CO87-CP87)*10000,"N/A"),"")</f>
        <v/>
      </c>
      <c r="CR87" s="248" t="str">
        <f>IFERROR(CR86/CR$79,"")</f>
        <v/>
      </c>
      <c r="CS87" s="246" t="str">
        <f>IFERROR(CS86/CS$79,"")</f>
        <v/>
      </c>
      <c r="CT87" s="247" t="str">
        <f>IFERROR(IF((ABS((CR87-CS87)*10000))&lt;1000,(CR87-CS87)*10000,"N/A"),"")</f>
        <v/>
      </c>
      <c r="CU87" s="248" t="str">
        <f>IFERROR(CU86/CU$79,"")</f>
        <v/>
      </c>
      <c r="CV87" s="246" t="str">
        <f>IFERROR(CV86/CV$79,"")</f>
        <v/>
      </c>
      <c r="CW87" s="247" t="str">
        <f>IFERROR(IF((ABS((CU87-CV87)*10000))&lt;100,(CU87-CV87)*10000,"N/A"),"")</f>
        <v/>
      </c>
      <c r="CX87" s="248" t="str">
        <f>IFERROR(CX86/CX$79,"")</f>
        <v/>
      </c>
      <c r="CY87" s="246" t="str">
        <f>IFERROR(CY86/CY$79,"")</f>
        <v/>
      </c>
      <c r="CZ87" s="247" t="str">
        <f>IFERROR(IF((ABS((CX87-CY87)*10000))&lt;100,(CX87-CY87)*10000,"N/A"),"")</f>
        <v/>
      </c>
      <c r="DA87" s="248" t="str">
        <f>IFERROR(DA86/DA$79,"")</f>
        <v/>
      </c>
      <c r="DB87" s="246" t="str">
        <f>IFERROR(DB86/DB$79,"")</f>
        <v/>
      </c>
      <c r="DC87" s="247" t="str">
        <f>IFERROR(IF((ABS((DA87-DB87)*10000))&lt;1000,(DA87-DB87)*10000,"N/A"),"")</f>
        <v/>
      </c>
      <c r="DD87" s="248" t="str">
        <f>IFERROR(DD86/DD$79,"")</f>
        <v/>
      </c>
      <c r="DE87" s="246" t="str">
        <f>IFERROR(DE86/DE$79,"")</f>
        <v/>
      </c>
      <c r="DF87" s="247" t="str">
        <f>IFERROR(IF((ABS((DD87-DE87)*10000))&lt;100,(DD87-DE87)*10000,"N/A"),"")</f>
        <v/>
      </c>
      <c r="DG87" s="248" t="str">
        <f>IFERROR(DG86/DG$79,"")</f>
        <v/>
      </c>
      <c r="DH87" s="246" t="str">
        <f>IFERROR(DH86/DH$79,"")</f>
        <v/>
      </c>
      <c r="DI87" s="247" t="str">
        <f>IFERROR(IF((ABS((DG87-DH87)*10000))&lt;100,(DG87-DH87)*10000,"N/A"),"")</f>
        <v/>
      </c>
      <c r="DJ87" s="104"/>
      <c r="DK87" s="248" t="str">
        <f>IFERROR(DK86/DK$79,"")</f>
        <v/>
      </c>
      <c r="DL87" s="246" t="str">
        <f>IFERROR(DL86/DL$79,"")</f>
        <v/>
      </c>
      <c r="DM87" s="247" t="str">
        <f>IFERROR(IF((ABS((DK87-DL87)*10000))&lt;100,(DK87-DL87)*10000,"N/A"),"")</f>
        <v/>
      </c>
      <c r="DN87" s="248" t="str">
        <f>IFERROR(DN86/DN$79,"")</f>
        <v/>
      </c>
      <c r="DO87" s="246" t="str">
        <f>IFERROR(DO86/DO$79,"")</f>
        <v/>
      </c>
      <c r="DP87" s="247" t="str">
        <f>IFERROR(IF((ABS((DN87-DO87)*10000))&lt;1000,(DN87-DO87)*10000,"N/A"),"")</f>
        <v/>
      </c>
      <c r="DQ87" s="248" t="str">
        <f>IFERROR(DQ86/DQ$79,"")</f>
        <v/>
      </c>
      <c r="DR87" s="246" t="str">
        <f>IFERROR(DR86/DR$79,"")</f>
        <v/>
      </c>
      <c r="DS87" s="247" t="str">
        <f>IFERROR(IF((ABS((DQ87-DR87)*10000))&lt;100,(DQ87-DR87)*10000,"N/A"),"")</f>
        <v/>
      </c>
      <c r="DT87" s="248" t="str">
        <f>IFERROR(DT86/DT$79,"")</f>
        <v/>
      </c>
      <c r="DU87" s="246" t="str">
        <f>IFERROR(DU86/DU$79,"")</f>
        <v/>
      </c>
      <c r="DV87" s="247" t="str">
        <f>IFERROR(IF((ABS((DT87-DU87)*10000))&lt;100,(DT87-DU87)*10000,"N/A"),"")</f>
        <v/>
      </c>
      <c r="DW87" s="248" t="str">
        <f>IFERROR(DW86/DW$79,"")</f>
        <v/>
      </c>
      <c r="DX87" s="246" t="str">
        <f>IFERROR(DX86/DX$79,"")</f>
        <v/>
      </c>
      <c r="DY87" s="247" t="str">
        <f>IFERROR(IF((ABS((DW87-DX87)*10000))&lt;1000,(DW87-DX87)*10000,"N/A"),"")</f>
        <v/>
      </c>
      <c r="DZ87" s="248" t="str">
        <f>IFERROR(DZ86/DZ$79,"")</f>
        <v/>
      </c>
      <c r="EA87" s="246" t="str">
        <f>IFERROR(EA86/EA$79,"")</f>
        <v/>
      </c>
      <c r="EB87" s="247" t="str">
        <f>IFERROR(IF((ABS((DZ87-EA87)*10000))&lt;100,(DZ87-EA87)*10000,"N/A"),"")</f>
        <v/>
      </c>
      <c r="EC87" s="248" t="str">
        <f>IFERROR(EC86/EC$79,"")</f>
        <v/>
      </c>
      <c r="ED87" s="246" t="str">
        <f>IFERROR(ED86/ED$79,"")</f>
        <v/>
      </c>
      <c r="EE87" s="247" t="str">
        <f>IFERROR(IF((ABS((EC87-ED87)*10000))&lt;100,(EC87-ED87)*10000,"N/A"),"")</f>
        <v/>
      </c>
      <c r="EG87" s="248" t="str">
        <f>IFERROR(EG86/EG$79,"")</f>
        <v/>
      </c>
      <c r="EH87" s="246" t="str">
        <f>IFERROR(EH86/EH$79,"")</f>
        <v/>
      </c>
      <c r="EI87" s="247" t="str">
        <f>IFERROR(IF((ABS((EG87-EH87)*10000))&lt;100,(EG87-EH87)*10000,"N/A"),"")</f>
        <v/>
      </c>
      <c r="EJ87" s="248" t="str">
        <f>IFERROR(EJ86/EJ$79,"")</f>
        <v/>
      </c>
      <c r="EK87" s="246" t="str">
        <f>IFERROR(EK86/EK$79,"")</f>
        <v/>
      </c>
      <c r="EL87" s="247" t="str">
        <f>IFERROR(IF((ABS((EJ87-EK87)*10000))&lt;1000,(EJ87-EK87)*10000,"N/A"),"")</f>
        <v/>
      </c>
      <c r="EM87" s="248" t="str">
        <f>IFERROR(EM86/EM$79,"")</f>
        <v/>
      </c>
      <c r="EN87" s="246" t="str">
        <f>IFERROR(EN86/EN$79,"")</f>
        <v/>
      </c>
      <c r="EO87" s="247" t="str">
        <f>IFERROR(IF((ABS((EM87-EN87)*10000))&lt;100,(EM87-EN87)*10000,"N/A"),"")</f>
        <v/>
      </c>
      <c r="EP87" s="248" t="str">
        <f>IFERROR(EP86/EP$79,"")</f>
        <v/>
      </c>
      <c r="EQ87" s="246" t="str">
        <f>IFERROR(EQ86/EQ$79,"")</f>
        <v/>
      </c>
      <c r="ER87" s="247" t="str">
        <f>IFERROR(IF((ABS((EP87-EQ87)*10000))&lt;100,(EP87-EQ87)*10000,"N/A"),"")</f>
        <v/>
      </c>
      <c r="ES87" s="248" t="str">
        <f>IFERROR(ES86/ES$79,"")</f>
        <v/>
      </c>
      <c r="ET87" s="246" t="str">
        <f>IFERROR(ET86/ET$79,"")</f>
        <v/>
      </c>
      <c r="EU87" s="247" t="str">
        <f>IFERROR(IF((ABS((ES87-ET87)*10000))&lt;1000,(ES87-ET87)*10000,"N/A"),"")</f>
        <v/>
      </c>
      <c r="EV87" s="248" t="str">
        <f>IFERROR(EV86/EV$79,"")</f>
        <v/>
      </c>
      <c r="EW87" s="246" t="str">
        <f>IFERROR(EW86/EW$79,"")</f>
        <v/>
      </c>
      <c r="EX87" s="247" t="str">
        <f>IFERROR(IF((ABS((EV87-EW87)*10000))&lt;100,(EV87-EW87)*10000,"N/A"),"")</f>
        <v/>
      </c>
      <c r="EY87" s="248" t="str">
        <f>IFERROR(EY86/EY$79,"")</f>
        <v/>
      </c>
      <c r="EZ87" s="246" t="str">
        <f>IFERROR(EZ86/EZ$79,"")</f>
        <v/>
      </c>
      <c r="FA87" s="247" t="str">
        <f>IFERROR(IF((ABS((EY87-EZ87)*10000))&lt;100,(EY87-EZ87)*10000,"N/A"),"")</f>
        <v/>
      </c>
    </row>
    <row r="88" spans="1:157">
      <c r="A88" s="50" t="s">
        <v>12</v>
      </c>
      <c r="B88" s="50"/>
      <c r="C88" s="407" t="s">
        <v>12</v>
      </c>
      <c r="D88" s="398" t="s">
        <v>13</v>
      </c>
      <c r="E88" s="431">
        <v>165900</v>
      </c>
      <c r="F88" s="431"/>
      <c r="G88" s="406" t="str">
        <f>IFERROR(IF((ABS((E88/F88)-1))&lt;100%,(E88/F88)-1,"N/A"),"N/A")</f>
        <v>N/A</v>
      </c>
      <c r="H88" s="431">
        <v>307402</v>
      </c>
      <c r="I88" s="431"/>
      <c r="J88" s="406" t="str">
        <f>IFERROR(IF((ABS((H88/I88)-1))&lt;100%,(H88/I88)-1,"N/A"),"N/A")</f>
        <v>N/A</v>
      </c>
      <c r="K88" s="431">
        <v>257225</v>
      </c>
      <c r="L88" s="431">
        <f>+L82+L86</f>
        <v>173926</v>
      </c>
      <c r="M88" s="406">
        <f>IFERROR(IF((ABS((K88/L88)-1))&lt;100%,(K88/L88)-1,"N/A"),"")</f>
        <v>0.47893356944907595</v>
      </c>
      <c r="N88" s="431">
        <v>472192</v>
      </c>
      <c r="O88" s="431">
        <v>529109</v>
      </c>
      <c r="P88" s="406">
        <f>IFERROR(IF((ABS((N88/O88)-1))&lt;100%,(N88/O88)-1,"N/A"),"")</f>
        <v>-0.10757140778176144</v>
      </c>
      <c r="Q88" s="431">
        <v>473302</v>
      </c>
      <c r="R88" s="431"/>
      <c r="S88" s="406" t="str">
        <f>IFERROR(IF((ABS((Q88/R88)-1))&lt;100%,(Q88/R88)-1,"N/A"),"N/A")</f>
        <v>N/A</v>
      </c>
      <c r="T88" s="431">
        <v>730527</v>
      </c>
      <c r="U88" s="431">
        <v>173926</v>
      </c>
      <c r="V88" s="406" t="str">
        <f>IFERROR(IF((ABS((T88/U88)-1))&lt;100%,(T88/U88)-1,"N/A"),"")</f>
        <v>N/A</v>
      </c>
      <c r="W88" s="431">
        <v>1202719</v>
      </c>
      <c r="X88" s="431">
        <v>647722</v>
      </c>
      <c r="Y88" s="406">
        <f>IFERROR(IF((ABS((W88/X88)-1))&lt;100%,(W88/X88)-1,"N/A"),"")</f>
        <v>0.85684444869867016</v>
      </c>
      <c r="Z88" s="432"/>
      <c r="AA88" s="431">
        <v>268281</v>
      </c>
      <c r="AB88" s="431">
        <f t="shared" si="550"/>
        <v>165900</v>
      </c>
      <c r="AC88" s="406">
        <f>IFERROR(IF((ABS((AA88/AB88)-1))&lt;100%,(AA88/AB88)-1,"N/A"),"")</f>
        <v>0.61712477396021703</v>
      </c>
      <c r="AD88" s="431">
        <v>713247</v>
      </c>
      <c r="AE88" s="431">
        <f t="shared" si="567"/>
        <v>307402</v>
      </c>
      <c r="AF88" s="406" t="str">
        <f>IFERROR(IF((ABS((AD88/AE88)-1))&lt;100%,(AD88/AE88)-1,"N/A"),"")</f>
        <v>N/A</v>
      </c>
      <c r="AG88" s="431">
        <v>327142</v>
      </c>
      <c r="AH88" s="431">
        <f t="shared" si="569"/>
        <v>257225</v>
      </c>
      <c r="AI88" s="406">
        <f>IFERROR(IF((ABS((AG88/AH88)-1))&lt;100%,(AG88/AH88)-1,"N/A"),"")</f>
        <v>0.2718126154145204</v>
      </c>
      <c r="AJ88" s="431">
        <v>682608</v>
      </c>
      <c r="AK88" s="431">
        <f t="shared" si="571"/>
        <v>472192</v>
      </c>
      <c r="AL88" s="406">
        <f>IFERROR(IF((ABS((AJ88/AK88)-1))&lt;100%,(AJ88/AK88)-1,"N/A"),"")</f>
        <v>0.44561534291135807</v>
      </c>
      <c r="AM88" s="431">
        <v>981528</v>
      </c>
      <c r="AN88" s="431">
        <f t="shared" si="573"/>
        <v>473302</v>
      </c>
      <c r="AO88" s="406" t="str">
        <f>IFERROR(IF((ABS((AM88/AN88)-1))&lt;100%,(AM88/AN88)-1,"N/A"),"")</f>
        <v>N/A</v>
      </c>
      <c r="AP88" s="431">
        <v>1308670</v>
      </c>
      <c r="AQ88" s="431">
        <f t="shared" si="575"/>
        <v>730527</v>
      </c>
      <c r="AR88" s="406">
        <f>IFERROR(IF((ABS((AP88/AQ88)-1))&lt;100%,(AP88/AQ88)-1,"N/A"),"")</f>
        <v>0.79140538268948313</v>
      </c>
      <c r="AS88" s="431">
        <v>1991278</v>
      </c>
      <c r="AT88" s="431">
        <f t="shared" si="577"/>
        <v>1202719</v>
      </c>
      <c r="AU88" s="406">
        <f>IFERROR(IF((ABS((AS88/AT88)-1))&lt;100%,(AS88/AT88)-1,"N/A"),"")</f>
        <v>0.65564691336879188</v>
      </c>
      <c r="AV88" s="432"/>
      <c r="AW88" s="431">
        <f t="shared" si="621"/>
        <v>0</v>
      </c>
      <c r="AX88" s="431">
        <f t="shared" si="579"/>
        <v>268281</v>
      </c>
      <c r="AY88" s="406" t="str">
        <f>IFERROR(IF((ABS((AW88/AX88)-1))&lt;100%,(AW88/AX88)-1,"N/A"),"")</f>
        <v>N/A</v>
      </c>
      <c r="AZ88" s="431">
        <f t="shared" si="622"/>
        <v>0</v>
      </c>
      <c r="BA88" s="431">
        <f t="shared" si="581"/>
        <v>713247</v>
      </c>
      <c r="BB88" s="406" t="str">
        <f>IFERROR(IF((ABS((AZ88/BA88)-1))&lt;100%,(AZ88/BA88)-1,"N/A"),"")</f>
        <v>N/A</v>
      </c>
      <c r="BC88" s="404">
        <f t="shared" si="623"/>
        <v>0</v>
      </c>
      <c r="BD88" s="431">
        <f t="shared" si="583"/>
        <v>327142</v>
      </c>
      <c r="BE88" s="406" t="str">
        <f>IFERROR(IF((ABS((BC88/BD88)-1))&lt;100%,(BC88/BD88)-1,"N/A"),"")</f>
        <v>N/A</v>
      </c>
      <c r="BF88" s="431">
        <f t="shared" si="624"/>
        <v>0</v>
      </c>
      <c r="BG88" s="431">
        <f t="shared" si="585"/>
        <v>682608</v>
      </c>
      <c r="BH88" s="406" t="str">
        <f>IFERROR(IF((ABS((BF88/BG88)-1))&lt;100%,(BF88/BG88)-1,"N/A"),"")</f>
        <v>N/A</v>
      </c>
      <c r="BI88" s="431">
        <f t="shared" si="625"/>
        <v>0</v>
      </c>
      <c r="BJ88" s="431">
        <f t="shared" si="587"/>
        <v>981528</v>
      </c>
      <c r="BK88" s="406" t="str">
        <f>IFERROR(IF((ABS((BI88/BJ88)-1))&lt;100%,(BI88/BJ88)-1,"N/A"),"")</f>
        <v>N/A</v>
      </c>
      <c r="BL88" s="404">
        <f t="shared" si="626"/>
        <v>0</v>
      </c>
      <c r="BM88" s="431">
        <f t="shared" si="589"/>
        <v>1308670</v>
      </c>
      <c r="BN88" s="406" t="str">
        <f>IFERROR(IF((ABS((BL88/BM88)-1))&lt;100%,(BL88/BM88)-1,"N/A"),"")</f>
        <v>N/A</v>
      </c>
      <c r="BO88" s="431">
        <f t="shared" si="627"/>
        <v>0</v>
      </c>
      <c r="BP88" s="431">
        <f t="shared" si="591"/>
        <v>1991278</v>
      </c>
      <c r="BQ88" s="406" t="str">
        <f>IFERROR(IF((ABS((BO88/BP88)-1))&lt;100%,(BO88/BP88)-1,"N/A"),"")</f>
        <v>N/A</v>
      </c>
      <c r="BR88" s="433"/>
      <c r="BS88" s="404">
        <f t="shared" si="628"/>
        <v>0</v>
      </c>
      <c r="BT88" s="431">
        <v>0</v>
      </c>
      <c r="BU88" s="406" t="str">
        <f>IFERROR(IF((ABS((BS88/BT88)-1))&lt;100%,(BS88/BT88)-1,"N/A"),"")</f>
        <v/>
      </c>
      <c r="BV88" s="404">
        <f t="shared" si="629"/>
        <v>0</v>
      </c>
      <c r="BW88" s="431">
        <v>0</v>
      </c>
      <c r="BX88" s="406" t="str">
        <f>IFERROR(IF((ABS((BV88/BW88)-1))&lt;100%,(BV88/BW88)-1,"N/A"),"")</f>
        <v/>
      </c>
      <c r="BY88" s="404">
        <f t="shared" si="630"/>
        <v>0</v>
      </c>
      <c r="BZ88" s="431">
        <v>0</v>
      </c>
      <c r="CA88" s="406" t="str">
        <f>IFERROR(IF((ABS((BY88/BZ88)-1))&lt;100%,(BY88/BZ88)-1,"N/A"),"")</f>
        <v/>
      </c>
      <c r="CB88" s="404">
        <f t="shared" si="631"/>
        <v>0</v>
      </c>
      <c r="CC88" s="431">
        <v>0</v>
      </c>
      <c r="CD88" s="406" t="str">
        <f>IFERROR(IF((ABS((CB88/CC88)-1))&lt;100%,(CB88/CC88)-1,"N/A"),"")</f>
        <v/>
      </c>
      <c r="CE88" s="404">
        <f t="shared" si="632"/>
        <v>0</v>
      </c>
      <c r="CF88" s="431">
        <v>0</v>
      </c>
      <c r="CG88" s="406" t="str">
        <f>IFERROR(IF((ABS((CE88/CF88)-1))&lt;100%,(CE88/CF88)-1,"N/A"),"")</f>
        <v/>
      </c>
      <c r="CH88" s="404">
        <f t="shared" si="633"/>
        <v>0</v>
      </c>
      <c r="CI88" s="431">
        <v>0</v>
      </c>
      <c r="CJ88" s="406" t="str">
        <f>IFERROR(IF((ABS((CH88/CI88)-1))&lt;100%,(CH88/CI88)-1,"N/A"),"")</f>
        <v/>
      </c>
      <c r="CK88" s="404">
        <f t="shared" si="634"/>
        <v>0</v>
      </c>
      <c r="CL88" s="431">
        <v>0</v>
      </c>
      <c r="CM88" s="406" t="str">
        <f>IFERROR(IF((ABS((CK88/CL88)-1))&lt;100%,(CK88/CL88)-1,"N/A"),"")</f>
        <v/>
      </c>
      <c r="CN88" s="433"/>
      <c r="CO88" s="404">
        <v>0</v>
      </c>
      <c r="CP88" s="431">
        <v>0</v>
      </c>
      <c r="CQ88" s="406" t="str">
        <f>IFERROR(IF((ABS((CO88/CP88)-1))&lt;100%,(CO88/CP88)-1,"N/A"),"")</f>
        <v/>
      </c>
      <c r="CR88" s="404">
        <v>0</v>
      </c>
      <c r="CS88" s="431">
        <v>0</v>
      </c>
      <c r="CT88" s="406" t="str">
        <f>IFERROR(IF((ABS((CR88/CS88)-1))&lt;1000%,(CR88/CS88)-1,"N/A"),"")</f>
        <v/>
      </c>
      <c r="CU88" s="404">
        <v>0</v>
      </c>
      <c r="CV88" s="431">
        <v>0</v>
      </c>
      <c r="CW88" s="406" t="str">
        <f>IFERROR(IF((ABS((CU88/CV88)-1))&lt;100%,(CU88/CV88)-1,"N/A"),"")</f>
        <v/>
      </c>
      <c r="CX88" s="404">
        <v>0</v>
      </c>
      <c r="CY88" s="431">
        <v>0</v>
      </c>
      <c r="CZ88" s="406" t="str">
        <f>IFERROR(IF((ABS((CX88/CY88)-1))&lt;100%,(CX88/CY88)-1,"N/A"),"")</f>
        <v/>
      </c>
      <c r="DA88" s="404">
        <v>0</v>
      </c>
      <c r="DB88" s="431">
        <v>0</v>
      </c>
      <c r="DC88" s="406" t="str">
        <f>IFERROR(IF((ABS((DA88/DB88)-1))&lt;1000%,(DA88/DB88)-1,"N/A"),"")</f>
        <v/>
      </c>
      <c r="DD88" s="404">
        <v>0</v>
      </c>
      <c r="DE88" s="431">
        <v>0</v>
      </c>
      <c r="DF88" s="406" t="str">
        <f>IFERROR(IF((ABS((DD88/DE88)-1))&lt;100%,(DD88/DE88)-1,"N/A"),"")</f>
        <v/>
      </c>
      <c r="DG88" s="404">
        <v>0</v>
      </c>
      <c r="DH88" s="431">
        <v>0</v>
      </c>
      <c r="DI88" s="406" t="str">
        <f>IFERROR(IF((ABS((DG88/DH88)-1))&lt;100%,(DG88/DH88)-1,"N/A"),"")</f>
        <v/>
      </c>
      <c r="DJ88" s="104"/>
      <c r="DK88" s="404">
        <v>0</v>
      </c>
      <c r="DL88" s="431">
        <v>0</v>
      </c>
      <c r="DM88" s="406" t="str">
        <f>IFERROR(IF((ABS((DK88/DL88)-1))&lt;100%,(DK88/DL88)-1,"N/A"),"")</f>
        <v/>
      </c>
      <c r="DN88" s="404">
        <v>0</v>
      </c>
      <c r="DO88" s="431">
        <v>0</v>
      </c>
      <c r="DP88" s="406" t="str">
        <f>IFERROR(IF((ABS((DN88/DO88)-1))&lt;1000%,(DN88/DO88)-1,"N/A"),"")</f>
        <v/>
      </c>
      <c r="DQ88" s="404">
        <v>0</v>
      </c>
      <c r="DR88" s="431">
        <v>0</v>
      </c>
      <c r="DS88" s="406" t="str">
        <f>IFERROR(IF((ABS((DQ88/DR88)-1))&lt;100%,(DQ88/DR88)-1,"N/A"),"")</f>
        <v/>
      </c>
      <c r="DT88" s="404">
        <v>0</v>
      </c>
      <c r="DU88" s="431">
        <v>0</v>
      </c>
      <c r="DV88" s="406" t="str">
        <f>IFERROR(IF((ABS((DT88/DU88)-1))&lt;100%,(DT88/DU88)-1,"N/A"),"")</f>
        <v/>
      </c>
      <c r="DW88" s="404">
        <v>0</v>
      </c>
      <c r="DX88" s="431">
        <v>0</v>
      </c>
      <c r="DY88" s="406" t="str">
        <f>IFERROR(IF((ABS((DW88/DX88)-1))&lt;1000%,(DW88/DX88)-1,"N/A"),"")</f>
        <v/>
      </c>
      <c r="DZ88" s="404">
        <v>0</v>
      </c>
      <c r="EA88" s="431">
        <v>0</v>
      </c>
      <c r="EB88" s="406" t="str">
        <f>IFERROR(IF((ABS((DZ88/EA88)-1))&lt;100%,(DZ88/EA88)-1,"N/A"),"")</f>
        <v/>
      </c>
      <c r="EC88" s="404">
        <v>0</v>
      </c>
      <c r="ED88" s="431">
        <v>0</v>
      </c>
      <c r="EE88" s="406" t="str">
        <f>IFERROR(IF((ABS((EC88/ED88)-1))&lt;100%,(EC88/ED88)-1,"N/A"),"")</f>
        <v/>
      </c>
      <c r="EG88" s="404">
        <v>0</v>
      </c>
      <c r="EH88" s="431">
        <v>0</v>
      </c>
      <c r="EI88" s="406" t="str">
        <f>IFERROR(IF((ABS((EG88/EH88)-1))&lt;100%,(EG88/EH88)-1,"N/A"),"")</f>
        <v/>
      </c>
      <c r="EJ88" s="404">
        <v>0</v>
      </c>
      <c r="EK88" s="431">
        <v>0</v>
      </c>
      <c r="EL88" s="406" t="str">
        <f>IFERROR(IF((ABS((EJ88/EK88)-1))&lt;1000%,(EJ88/EK88)-1,"N/A"),"")</f>
        <v/>
      </c>
      <c r="EM88" s="404">
        <v>0</v>
      </c>
      <c r="EN88" s="431">
        <v>0</v>
      </c>
      <c r="EO88" s="406" t="str">
        <f>IFERROR(IF((ABS((EM88/EN88)-1))&lt;100%,(EM88/EN88)-1,"N/A"),"")</f>
        <v/>
      </c>
      <c r="EP88" s="404">
        <v>0</v>
      </c>
      <c r="EQ88" s="431">
        <v>0</v>
      </c>
      <c r="ER88" s="406" t="str">
        <f>IFERROR(IF((ABS((EP88/EQ88)-1))&lt;100%,(EP88/EQ88)-1,"N/A"),"")</f>
        <v/>
      </c>
      <c r="ES88" s="404">
        <v>0</v>
      </c>
      <c r="ET88" s="431">
        <v>0</v>
      </c>
      <c r="EU88" s="406" t="str">
        <f>IFERROR(IF((ABS((ES88/ET88)-1))&lt;1000%,(ES88/ET88)-1,"N/A"),"")</f>
        <v/>
      </c>
      <c r="EV88" s="404">
        <v>0</v>
      </c>
      <c r="EW88" s="431">
        <v>0</v>
      </c>
      <c r="EX88" s="406" t="str">
        <f>IFERROR(IF((ABS((EV88/EW88)-1))&lt;100%,(EV88/EW88)-1,"N/A"),"")</f>
        <v/>
      </c>
      <c r="EY88" s="404">
        <v>0</v>
      </c>
      <c r="EZ88" s="431">
        <v>0</v>
      </c>
      <c r="FA88" s="406" t="str">
        <f>IFERROR(IF((ABS((EY88/EZ88)-1))&lt;100%,(EY88/EZ88)-1,"N/A"),"")</f>
        <v/>
      </c>
    </row>
    <row r="89" spans="1:157" s="66" customFormat="1">
      <c r="A89" s="58" t="s">
        <v>14</v>
      </c>
      <c r="B89" s="58"/>
      <c r="C89" s="244" t="s">
        <v>14</v>
      </c>
      <c r="D89" s="245" t="s">
        <v>253</v>
      </c>
      <c r="E89" s="246">
        <f>IFERROR(E88/E$79,"")</f>
        <v>2.0135322963783606E-2</v>
      </c>
      <c r="F89" s="246"/>
      <c r="G89" s="247" t="str">
        <f>IF((ABS((E89-F89)*10000))&lt;100,(E89-F89)*10000,"N/A")</f>
        <v>N/A</v>
      </c>
      <c r="H89" s="246">
        <f>IFERROR(H88/H$79,"")</f>
        <v>3.7017319392722424E-2</v>
      </c>
      <c r="I89" s="246"/>
      <c r="J89" s="247" t="str">
        <f>IF((ABS((H89-I89)*10000))&lt;100,(H89-I89)*10000,"N/A")</f>
        <v>N/A</v>
      </c>
      <c r="K89" s="246">
        <f>IFERROR(K88/K$79,"")</f>
        <v>2.8074677933865238E-2</v>
      </c>
      <c r="L89" s="246">
        <f>IFERROR(L88/L$79,"")</f>
        <v>4.5980323680583128E-2</v>
      </c>
      <c r="M89" s="247" t="str">
        <f>IF((ABS((K89-L89)*10000))&lt;100,(K89-L89)*10000,"N/A")</f>
        <v>N/A</v>
      </c>
      <c r="N89" s="246">
        <f>IFERROR(N88/N$79,"")</f>
        <v>4.4188542096850164E-2</v>
      </c>
      <c r="O89" s="246">
        <f>IFERROR(O88/O$79,"")</f>
        <v>6.3377679386266317E-2</v>
      </c>
      <c r="P89" s="247" t="str">
        <f>IF((ABS((N89-O89)*10000))&lt;100,(N89-O89)*10000,"N/A")</f>
        <v>N/A</v>
      </c>
      <c r="Q89" s="246">
        <f>IFERROR(Q88/Q$79,"")</f>
        <v>2.8609497841663389E-2</v>
      </c>
      <c r="R89" s="246"/>
      <c r="S89" s="247" t="str">
        <f>IF((ABS((Q89-R89)*10000))&lt;100,(Q89-R89)*10000,"N/A")</f>
        <v>N/A</v>
      </c>
      <c r="T89" s="246">
        <f>IFERROR(T88/T$79,"")</f>
        <v>2.8418874290050401E-2</v>
      </c>
      <c r="U89" s="246">
        <f>IFERROR(U88/U$79,"")</f>
        <v>4.5980323680583128E-2</v>
      </c>
      <c r="V89" s="247" t="str">
        <f>IF((ABS((T89-U89)*10000))&lt;100,(T89-U89)*10000,"N/A")</f>
        <v>N/A</v>
      </c>
      <c r="W89" s="246">
        <f>IFERROR(W88/W$79,"")</f>
        <v>3.304940749286682E-2</v>
      </c>
      <c r="X89" s="246">
        <f>IFERROR(X88/X$79,"")</f>
        <v>6.0945281238758982E-2</v>
      </c>
      <c r="Y89" s="247" t="str">
        <f>IF((ABS((W89-X89)*10000))&lt;100,(W89-X89)*10000,"N/A")</f>
        <v>N/A</v>
      </c>
      <c r="Z89" s="249"/>
      <c r="AA89" s="246">
        <f>IFERROR(AA88/AA$79,"")</f>
        <v>2.734795453292084E-2</v>
      </c>
      <c r="AB89" s="246">
        <f t="shared" si="550"/>
        <v>2.0135322963783606E-2</v>
      </c>
      <c r="AC89" s="247">
        <f>IF((ABS((AA89-AB89)*10000))&lt;100,(AA89-AB89)*10000,"N/A")</f>
        <v>72.126315691372341</v>
      </c>
      <c r="AD89" s="246">
        <f>IFERROR(AD88/AD$79,"")</f>
        <v>7.362244168035556E-2</v>
      </c>
      <c r="AE89" s="246">
        <f t="shared" si="567"/>
        <v>3.7017319392722424E-2</v>
      </c>
      <c r="AF89" s="247" t="str">
        <f>IF((ABS((AD89-AE89)*10000))&lt;100,(AD89-AE89)*10000,"N/A")</f>
        <v>N/A</v>
      </c>
      <c r="AG89" s="246">
        <f>IFERROR(AG88/AG$79,"")</f>
        <v>3.1912749589362667E-2</v>
      </c>
      <c r="AH89" s="246">
        <f t="shared" si="569"/>
        <v>2.8074677933865238E-2</v>
      </c>
      <c r="AI89" s="247">
        <f>IF((ABS((AG89-AH89)*10000))&lt;100,(AG89-AH89)*10000,"N/A")</f>
        <v>38.380716554974292</v>
      </c>
      <c r="AJ89" s="246">
        <f>IFERROR(AJ88/AJ$79,"")</f>
        <v>5.9238441740031164E-2</v>
      </c>
      <c r="AK89" s="246">
        <f t="shared" si="571"/>
        <v>4.4188542096850164E-2</v>
      </c>
      <c r="AL89" s="247" t="str">
        <f>IF((ABS((AJ89-AK89)*10000))&lt;100,(AJ89-AK89)*10000,"N/A")</f>
        <v>N/A</v>
      </c>
      <c r="AM89" s="246">
        <f>IFERROR(AM88/AM$79,"")</f>
        <v>5.0340415101939893E-2</v>
      </c>
      <c r="AN89" s="246">
        <f t="shared" si="573"/>
        <v>2.8609497841663389E-2</v>
      </c>
      <c r="AO89" s="247" t="str">
        <f>IF((ABS((AM89-AN89)*10000))&lt;100,(AM89-AN89)*10000,"N/A")</f>
        <v>N/A</v>
      </c>
      <c r="AP89" s="246">
        <f>IFERROR(AP88/AP$79,"")</f>
        <v>4.3990458688778641E-2</v>
      </c>
      <c r="AQ89" s="246">
        <f t="shared" si="575"/>
        <v>2.8418874290050401E-2</v>
      </c>
      <c r="AR89" s="247" t="str">
        <f>IF((ABS((AP89-AQ89)*10000))&lt;100,(AP89-AQ89)*10000,"N/A")</f>
        <v>N/A</v>
      </c>
      <c r="AS89" s="246">
        <f>IFERROR(AS88/AS$79,"")</f>
        <v>4.8247663446671571E-2</v>
      </c>
      <c r="AT89" s="246">
        <f t="shared" si="577"/>
        <v>3.304940749286682E-2</v>
      </c>
      <c r="AU89" s="247" t="str">
        <f>IF((ABS((AS89-AT89)*10000))&lt;100,(AS89-AT89)*10000,"N/A")</f>
        <v>N/A</v>
      </c>
      <c r="AV89" s="249"/>
      <c r="AW89" s="246" t="str">
        <f t="shared" si="621"/>
        <v/>
      </c>
      <c r="AX89" s="246">
        <f t="shared" si="579"/>
        <v>2.734795453292084E-2</v>
      </c>
      <c r="AY89" s="247" t="str">
        <f>IFERROR(IF((ABS((AW89-AX89)*10000))&lt;100,(AW89-AX89)*10000,"N/A"),"")</f>
        <v/>
      </c>
      <c r="AZ89" s="246" t="str">
        <f t="shared" si="622"/>
        <v/>
      </c>
      <c r="BA89" s="246">
        <f t="shared" si="581"/>
        <v>7.362244168035556E-2</v>
      </c>
      <c r="BB89" s="247" t="str">
        <f>IFERROR(IF((ABS((AZ89-BA89)*10000))&lt;100,(AZ89-BA89)*10000,"N/A"),"")</f>
        <v/>
      </c>
      <c r="BC89" s="248" t="str">
        <f t="shared" si="623"/>
        <v/>
      </c>
      <c r="BD89" s="246">
        <f t="shared" si="583"/>
        <v>3.1912749589362667E-2</v>
      </c>
      <c r="BE89" s="247" t="str">
        <f>IFERROR(IF((ABS((BC89-BD89)*10000))&lt;100,(BC89-BD89)*10000,"N/A"),"")</f>
        <v/>
      </c>
      <c r="BF89" s="246" t="str">
        <f t="shared" si="624"/>
        <v/>
      </c>
      <c r="BG89" s="246">
        <f t="shared" si="585"/>
        <v>5.9238441740031164E-2</v>
      </c>
      <c r="BH89" s="247" t="str">
        <f>IFERROR(IF((ABS((BF89-BG89)*10000))&lt;100,(BF89-BG89)*10000,"N/A"),"")</f>
        <v/>
      </c>
      <c r="BI89" s="246" t="str">
        <f t="shared" si="625"/>
        <v/>
      </c>
      <c r="BJ89" s="246">
        <f t="shared" si="587"/>
        <v>5.0340415101939893E-2</v>
      </c>
      <c r="BK89" s="247" t="str">
        <f>IFERROR(IF((ABS((BI89-BJ89)*10000))&lt;100,(BI89-BJ89)*10000,"N/A"),"")</f>
        <v/>
      </c>
      <c r="BL89" s="248" t="str">
        <f t="shared" si="626"/>
        <v/>
      </c>
      <c r="BM89" s="246">
        <f t="shared" si="589"/>
        <v>4.3990458688778641E-2</v>
      </c>
      <c r="BN89" s="247" t="str">
        <f>IFERROR(IF((ABS((BL89-BM89)*10000))&lt;100,(BL89-BM89)*10000,"N/A"),"")</f>
        <v/>
      </c>
      <c r="BO89" s="246" t="str">
        <f t="shared" si="627"/>
        <v/>
      </c>
      <c r="BP89" s="246">
        <f t="shared" si="591"/>
        <v>4.8247663446671571E-2</v>
      </c>
      <c r="BQ89" s="247" t="str">
        <f>IFERROR(IF((ABS((BO89-BP89)*10000))&lt;100,(BO89-BP89)*10000,"N/A"),"")</f>
        <v/>
      </c>
      <c r="BR89" s="250"/>
      <c r="BS89" s="248" t="str">
        <f t="shared" si="628"/>
        <v/>
      </c>
      <c r="BT89" s="246" t="str">
        <f>IFERROR(BT88/BT$79,"")</f>
        <v/>
      </c>
      <c r="BU89" s="247" t="str">
        <f>IFERROR(IF((ABS((BS89-BT89)*10000))&lt;100,(BS89-BT89)*10000,"N/A"),"")</f>
        <v/>
      </c>
      <c r="BV89" s="248" t="str">
        <f t="shared" si="629"/>
        <v/>
      </c>
      <c r="BW89" s="246" t="str">
        <f>IFERROR(BW88/BW$79,"")</f>
        <v/>
      </c>
      <c r="BX89" s="247" t="str">
        <f>IFERROR(IF((ABS((BV89-BW89)*10000))&lt;100,(BV89-BW89)*10000,"N/A"),"")</f>
        <v/>
      </c>
      <c r="BY89" s="248" t="str">
        <f t="shared" si="630"/>
        <v/>
      </c>
      <c r="BZ89" s="246" t="str">
        <f>IFERROR(BZ88/BZ$79,"")</f>
        <v/>
      </c>
      <c r="CA89" s="247" t="str">
        <f>IFERROR(IF((ABS((BY89-BZ89)*10000))&lt;100,(BY89-BZ89)*10000,"N/A"),"")</f>
        <v/>
      </c>
      <c r="CB89" s="248" t="str">
        <f t="shared" si="631"/>
        <v/>
      </c>
      <c r="CC89" s="246" t="str">
        <f>IFERROR(CC88/CC$79,"")</f>
        <v/>
      </c>
      <c r="CD89" s="247" t="str">
        <f>IFERROR(IF((ABS((CB89-CC89)*10000))&lt;100,(CB89-CC89)*10000,"N/A"),"")</f>
        <v/>
      </c>
      <c r="CE89" s="248" t="str">
        <f t="shared" si="632"/>
        <v/>
      </c>
      <c r="CF89" s="246" t="str">
        <f>IFERROR(CF88/CF$79,"")</f>
        <v/>
      </c>
      <c r="CG89" s="247" t="str">
        <f>IFERROR(IF((ABS((CE89-CF89)*10000))&lt;100,(CE89-CF89)*10000,"N/A"),"")</f>
        <v/>
      </c>
      <c r="CH89" s="248" t="str">
        <f t="shared" si="633"/>
        <v/>
      </c>
      <c r="CI89" s="246" t="str">
        <f>IFERROR(CI88/CI$79,"")</f>
        <v/>
      </c>
      <c r="CJ89" s="247" t="str">
        <f>IFERROR(IF((ABS((CH89-CI89)*10000))&lt;100,(CH89-CI89)*10000,"N/A"),"")</f>
        <v/>
      </c>
      <c r="CK89" s="248" t="str">
        <f t="shared" si="634"/>
        <v/>
      </c>
      <c r="CL89" s="246" t="str">
        <f>IFERROR(CL88/CL$79,"")</f>
        <v/>
      </c>
      <c r="CM89" s="247" t="str">
        <f>IFERROR(IF((ABS((CK89-CL89)*10000))&lt;100,(CK89-CL89)*10000,"N/A"),"")</f>
        <v/>
      </c>
      <c r="CN89" s="250"/>
      <c r="CO89" s="248" t="str">
        <f>IFERROR(CO88/CO$79,"")</f>
        <v/>
      </c>
      <c r="CP89" s="246" t="str">
        <f>IFERROR(CP88/CP$79,"")</f>
        <v/>
      </c>
      <c r="CQ89" s="247" t="str">
        <f>IFERROR(IF((ABS((CO89-CP89)*10000))&lt;100,(CO89-CP89)*10000,"N/A"),"")</f>
        <v/>
      </c>
      <c r="CR89" s="248" t="str">
        <f>IFERROR(CR88/CR$79,"")</f>
        <v/>
      </c>
      <c r="CS89" s="246" t="str">
        <f>IFERROR(CS88/CS$79,"")</f>
        <v/>
      </c>
      <c r="CT89" s="247" t="str">
        <f>IFERROR(IF((ABS((CR89-CS89)*10000))&lt;1000,(CR89-CS89)*10000,"N/A"),"")</f>
        <v/>
      </c>
      <c r="CU89" s="248" t="str">
        <f>IFERROR(CU88/CU$79,"")</f>
        <v/>
      </c>
      <c r="CV89" s="246" t="str">
        <f>IFERROR(CV88/CV$79,"")</f>
        <v/>
      </c>
      <c r="CW89" s="247" t="str">
        <f>IFERROR(IF((ABS((CU89-CV89)*10000))&lt;100,(CU89-CV89)*10000,"N/A"),"")</f>
        <v/>
      </c>
      <c r="CX89" s="248" t="str">
        <f>IFERROR(CX88/CX$79,"")</f>
        <v/>
      </c>
      <c r="CY89" s="246" t="str">
        <f>IFERROR(CY88/CY$79,"")</f>
        <v/>
      </c>
      <c r="CZ89" s="247" t="str">
        <f>IFERROR(IF((ABS((CX89-CY89)*10000))&lt;100,(CX89-CY89)*10000,"N/A"),"")</f>
        <v/>
      </c>
      <c r="DA89" s="248" t="str">
        <f>IFERROR(DA88/DA$79,"")</f>
        <v/>
      </c>
      <c r="DB89" s="246" t="str">
        <f>IFERROR(DB88/DB$79,"")</f>
        <v/>
      </c>
      <c r="DC89" s="247" t="str">
        <f>IFERROR(IF((ABS((DA89-DB89)*10000))&lt;1000,(DA89-DB89)*10000,"N/A"),"")</f>
        <v/>
      </c>
      <c r="DD89" s="248" t="str">
        <f>IFERROR(DD88/DD$79,"")</f>
        <v/>
      </c>
      <c r="DE89" s="246" t="str">
        <f>IFERROR(DE88/DE$79,"")</f>
        <v/>
      </c>
      <c r="DF89" s="247" t="str">
        <f>IFERROR(IF((ABS((DD89-DE89)*10000))&lt;100,(DD89-DE89)*10000,"N/A"),"")</f>
        <v/>
      </c>
      <c r="DG89" s="248" t="str">
        <f>IFERROR(DG88/DG$79,"")</f>
        <v/>
      </c>
      <c r="DH89" s="246" t="str">
        <f>IFERROR(DH88/DH$79,"")</f>
        <v/>
      </c>
      <c r="DI89" s="247" t="str">
        <f>IFERROR(IF((ABS((DG89-DH89)*10000))&lt;100,(DG89-DH89)*10000,"N/A"),"")</f>
        <v/>
      </c>
      <c r="DJ89" s="104"/>
      <c r="DK89" s="248" t="str">
        <f>IFERROR(DK88/DK$79,"")</f>
        <v/>
      </c>
      <c r="DL89" s="246" t="str">
        <f>IFERROR(DL88/DL$79,"")</f>
        <v/>
      </c>
      <c r="DM89" s="247" t="str">
        <f>IFERROR(IF((ABS((DK89-DL89)*10000))&lt;100,(DK89-DL89)*10000,"N/A"),"")</f>
        <v/>
      </c>
      <c r="DN89" s="248" t="str">
        <f>IFERROR(DN88/DN$79,"")</f>
        <v/>
      </c>
      <c r="DO89" s="246" t="str">
        <f>IFERROR(DO88/DO$79,"")</f>
        <v/>
      </c>
      <c r="DP89" s="247" t="str">
        <f>IFERROR(IF((ABS((DN89-DO89)*10000))&lt;1000,(DN89-DO89)*10000,"N/A"),"")</f>
        <v/>
      </c>
      <c r="DQ89" s="248" t="str">
        <f>IFERROR(DQ88/DQ$79,"")</f>
        <v/>
      </c>
      <c r="DR89" s="246" t="str">
        <f>IFERROR(DR88/DR$79,"")</f>
        <v/>
      </c>
      <c r="DS89" s="247" t="str">
        <f>IFERROR(IF((ABS((DQ89-DR89)*10000))&lt;100,(DQ89-DR89)*10000,"N/A"),"")</f>
        <v/>
      </c>
      <c r="DT89" s="248" t="str">
        <f>IFERROR(DT88/DT$79,"")</f>
        <v/>
      </c>
      <c r="DU89" s="246" t="str">
        <f>IFERROR(DU88/DU$79,"")</f>
        <v/>
      </c>
      <c r="DV89" s="247" t="str">
        <f>IFERROR(IF((ABS((DT89-DU89)*10000))&lt;100,(DT89-DU89)*10000,"N/A"),"")</f>
        <v/>
      </c>
      <c r="DW89" s="248" t="str">
        <f>IFERROR(DW88/DW$79,"")</f>
        <v/>
      </c>
      <c r="DX89" s="246" t="str">
        <f>IFERROR(DX88/DX$79,"")</f>
        <v/>
      </c>
      <c r="DY89" s="247" t="str">
        <f>IFERROR(IF((ABS((DW89-DX89)*10000))&lt;1000,(DW89-DX89)*10000,"N/A"),"")</f>
        <v/>
      </c>
      <c r="DZ89" s="248" t="str">
        <f>IFERROR(DZ88/DZ$79,"")</f>
        <v/>
      </c>
      <c r="EA89" s="246" t="str">
        <f>IFERROR(EA88/EA$79,"")</f>
        <v/>
      </c>
      <c r="EB89" s="247" t="str">
        <f>IFERROR(IF((ABS((DZ89-EA89)*10000))&lt;100,(DZ89-EA89)*10000,"N/A"),"")</f>
        <v/>
      </c>
      <c r="EC89" s="248" t="str">
        <f>IFERROR(EC88/EC$79,"")</f>
        <v/>
      </c>
      <c r="ED89" s="246" t="str">
        <f>IFERROR(ED88/ED$79,"")</f>
        <v/>
      </c>
      <c r="EE89" s="247" t="str">
        <f>IFERROR(IF((ABS((EC89-ED89)*10000))&lt;100,(EC89-ED89)*10000,"N/A"),"")</f>
        <v/>
      </c>
      <c r="EG89" s="248" t="str">
        <f>IFERROR(EG88/EG$79,"")</f>
        <v/>
      </c>
      <c r="EH89" s="246" t="str">
        <f>IFERROR(EH88/EH$79,"")</f>
        <v/>
      </c>
      <c r="EI89" s="247" t="str">
        <f>IFERROR(IF((ABS((EG89-EH89)*10000))&lt;100,(EG89-EH89)*10000,"N/A"),"")</f>
        <v/>
      </c>
      <c r="EJ89" s="248" t="str">
        <f>IFERROR(EJ88/EJ$79,"")</f>
        <v/>
      </c>
      <c r="EK89" s="246" t="str">
        <f>IFERROR(EK88/EK$79,"")</f>
        <v/>
      </c>
      <c r="EL89" s="247" t="str">
        <f>IFERROR(IF((ABS((EJ89-EK89)*10000))&lt;1000,(EJ89-EK89)*10000,"N/A"),"")</f>
        <v/>
      </c>
      <c r="EM89" s="248" t="str">
        <f>IFERROR(EM88/EM$79,"")</f>
        <v/>
      </c>
      <c r="EN89" s="246" t="str">
        <f>IFERROR(EN88/EN$79,"")</f>
        <v/>
      </c>
      <c r="EO89" s="247" t="str">
        <f>IFERROR(IF((ABS((EM89-EN89)*10000))&lt;100,(EM89-EN89)*10000,"N/A"),"")</f>
        <v/>
      </c>
      <c r="EP89" s="248" t="str">
        <f>IFERROR(EP88/EP$79,"")</f>
        <v/>
      </c>
      <c r="EQ89" s="246" t="str">
        <f>IFERROR(EQ88/EQ$79,"")</f>
        <v/>
      </c>
      <c r="ER89" s="247" t="str">
        <f>IFERROR(IF((ABS((EP89-EQ89)*10000))&lt;100,(EP89-EQ89)*10000,"N/A"),"")</f>
        <v/>
      </c>
      <c r="ES89" s="248" t="str">
        <f>IFERROR(ES88/ES$79,"")</f>
        <v/>
      </c>
      <c r="ET89" s="246" t="str">
        <f>IFERROR(ET88/ET$79,"")</f>
        <v/>
      </c>
      <c r="EU89" s="247" t="str">
        <f>IFERROR(IF((ABS((ES89-ET89)*10000))&lt;1000,(ES89-ET89)*10000,"N/A"),"")</f>
        <v/>
      </c>
      <c r="EV89" s="248" t="str">
        <f>IFERROR(EV88/EV$79,"")</f>
        <v/>
      </c>
      <c r="EW89" s="246" t="str">
        <f>IFERROR(EW88/EW$79,"")</f>
        <v/>
      </c>
      <c r="EX89" s="247" t="str">
        <f>IFERROR(IF((ABS((EV89-EW89)*10000))&lt;100,(EV89-EW89)*10000,"N/A"),"")</f>
        <v/>
      </c>
      <c r="EY89" s="248" t="str">
        <f>IFERROR(EY88/EY$79,"")</f>
        <v/>
      </c>
      <c r="EZ89" s="246" t="str">
        <f>IFERROR(EZ88/EZ$79,"")</f>
        <v/>
      </c>
      <c r="FA89" s="247" t="str">
        <f>IFERROR(IF((ABS((EY89-EZ89)*10000))&lt;100,(EY89-EZ89)*10000,"N/A"),"")</f>
        <v/>
      </c>
    </row>
    <row r="90" spans="1:157" hidden="1" outlineLevel="1">
      <c r="A90" s="43" t="s">
        <v>15</v>
      </c>
      <c r="B90" s="43"/>
      <c r="C90" s="54" t="s">
        <v>15</v>
      </c>
      <c r="D90" s="44" t="s">
        <v>132</v>
      </c>
      <c r="E90" s="45"/>
      <c r="F90" s="45"/>
      <c r="G90" s="236"/>
      <c r="H90" s="49"/>
      <c r="I90" s="45"/>
      <c r="J90" s="236"/>
      <c r="K90" s="45"/>
      <c r="L90" s="45"/>
      <c r="M90" s="236"/>
      <c r="N90" s="45"/>
      <c r="O90" s="45"/>
      <c r="P90" s="236"/>
      <c r="Q90" s="45"/>
      <c r="R90" s="45"/>
      <c r="S90" s="236"/>
      <c r="T90" s="45"/>
      <c r="U90" s="45"/>
      <c r="V90" s="236"/>
      <c r="W90" s="45"/>
      <c r="X90" s="45"/>
      <c r="Y90" s="236"/>
      <c r="Z90" s="237"/>
      <c r="AA90" s="45"/>
      <c r="AB90" s="45"/>
      <c r="AC90" s="236"/>
      <c r="AD90" s="45"/>
      <c r="AE90" s="45"/>
      <c r="AF90" s="236"/>
      <c r="AG90" s="45"/>
      <c r="AH90" s="45"/>
      <c r="AI90" s="236"/>
      <c r="AJ90" s="45"/>
      <c r="AK90" s="45"/>
      <c r="AL90" s="236"/>
      <c r="AM90" s="45"/>
      <c r="AN90" s="45"/>
      <c r="AO90" s="236"/>
      <c r="AP90" s="45"/>
      <c r="AQ90" s="45"/>
      <c r="AR90" s="236"/>
      <c r="AS90" s="45"/>
      <c r="AT90" s="45"/>
      <c r="AU90" s="236"/>
      <c r="AV90" s="237"/>
      <c r="AW90" s="45">
        <f t="shared" si="621"/>
        <v>0</v>
      </c>
      <c r="AX90" s="45"/>
      <c r="AY90" s="236"/>
      <c r="AZ90" s="45">
        <f t="shared" si="622"/>
        <v>0</v>
      </c>
      <c r="BA90" s="45"/>
      <c r="BB90" s="236"/>
      <c r="BC90" s="49">
        <f t="shared" si="623"/>
        <v>0</v>
      </c>
      <c r="BD90" s="45"/>
      <c r="BE90" s="236"/>
      <c r="BF90" s="45">
        <f t="shared" si="624"/>
        <v>0</v>
      </c>
      <c r="BG90" s="45"/>
      <c r="BH90" s="236"/>
      <c r="BI90" s="45">
        <f t="shared" si="625"/>
        <v>0</v>
      </c>
      <c r="BJ90" s="45"/>
      <c r="BK90" s="236"/>
      <c r="BL90" s="49">
        <f t="shared" si="626"/>
        <v>0</v>
      </c>
      <c r="BM90" s="45"/>
      <c r="BN90" s="236"/>
      <c r="BO90" s="45">
        <f t="shared" si="627"/>
        <v>0</v>
      </c>
      <c r="BP90" s="45"/>
      <c r="BQ90" s="236"/>
      <c r="BR90" s="239"/>
      <c r="BS90" s="49">
        <f t="shared" si="628"/>
        <v>0</v>
      </c>
      <c r="BT90" s="45">
        <v>0</v>
      </c>
      <c r="BU90" s="236" t="str">
        <f>IFERROR(IF((ABS((BS90/BT90)-1))&lt;100%,(BS90/BT90)-1,"N/A"),"")</f>
        <v/>
      </c>
      <c r="BV90" s="49">
        <f t="shared" si="629"/>
        <v>0</v>
      </c>
      <c r="BW90" s="45">
        <v>0</v>
      </c>
      <c r="BX90" s="236" t="str">
        <f>IFERROR(IF((ABS((BV90/BW90)-1))&lt;100%,(BV90/BW90)-1,"N/A"),"")</f>
        <v/>
      </c>
      <c r="BY90" s="49">
        <f t="shared" si="630"/>
        <v>0</v>
      </c>
      <c r="BZ90" s="45">
        <v>0</v>
      </c>
      <c r="CA90" s="236" t="str">
        <f>IFERROR(IF((ABS((BY90/BZ90)-1))&lt;100%,(BY90/BZ90)-1,"N/A"),"")</f>
        <v/>
      </c>
      <c r="CB90" s="49">
        <f t="shared" si="631"/>
        <v>0</v>
      </c>
      <c r="CC90" s="45">
        <v>0</v>
      </c>
      <c r="CD90" s="236" t="str">
        <f>IFERROR(IF((ABS((CB90/CC90)-1))&lt;100%,(CB90/CC90)-1,"N/A"),"")</f>
        <v/>
      </c>
      <c r="CE90" s="49">
        <f t="shared" si="632"/>
        <v>0</v>
      </c>
      <c r="CF90" s="45">
        <v>0</v>
      </c>
      <c r="CG90" s="236" t="str">
        <f>IFERROR(IF((ABS((CE90/CF90)-1))&lt;100%,(CE90/CF90)-1,"N/A"),"")</f>
        <v/>
      </c>
      <c r="CH90" s="49">
        <f t="shared" si="633"/>
        <v>0</v>
      </c>
      <c r="CI90" s="45">
        <v>0</v>
      </c>
      <c r="CJ90" s="236" t="str">
        <f>IFERROR(IF((ABS((CH90/CI90)-1))&lt;100%,(CH90/CI90)-1,"N/A"),"")</f>
        <v/>
      </c>
      <c r="CK90" s="49">
        <f t="shared" si="634"/>
        <v>0</v>
      </c>
      <c r="CL90" s="45">
        <v>0</v>
      </c>
      <c r="CM90" s="236" t="str">
        <f>IFERROR(IF((ABS((CK90/CL90)-1))&lt;100%,(CK90/CL90)-1,"N/A"),"")</f>
        <v/>
      </c>
      <c r="CN90" s="239"/>
      <c r="CO90" s="49">
        <v>0</v>
      </c>
      <c r="CP90" s="45">
        <v>0</v>
      </c>
      <c r="CQ90" s="236" t="str">
        <f>IFERROR(IF((ABS((CO90/CP90)-1))&lt;100%,(CO90/CP90)-1,"N/A"),"")</f>
        <v/>
      </c>
      <c r="CR90" s="49">
        <v>0</v>
      </c>
      <c r="CS90" s="45">
        <v>0</v>
      </c>
      <c r="CT90" s="236" t="str">
        <f>IFERROR(IF((ABS((CR90/CS90)-1))&lt;1000%,(CR90/CS90)-1,"N/A"),"")</f>
        <v/>
      </c>
      <c r="CU90" s="49">
        <v>0</v>
      </c>
      <c r="CV90" s="45">
        <v>0</v>
      </c>
      <c r="CW90" s="236" t="str">
        <f>IFERROR(IF((ABS((CU90/CV90)-1))&lt;100%,(CU90/CV90)-1,"N/A"),"")</f>
        <v/>
      </c>
      <c r="CX90" s="49">
        <v>0</v>
      </c>
      <c r="CY90" s="45">
        <v>0</v>
      </c>
      <c r="CZ90" s="236" t="str">
        <f>IFERROR(IF((ABS((CX90/CY90)-1))&lt;100%,(CX90/CY90)-1,"N/A"),"")</f>
        <v/>
      </c>
      <c r="DA90" s="49">
        <v>0</v>
      </c>
      <c r="DB90" s="45">
        <v>0</v>
      </c>
      <c r="DC90" s="236" t="str">
        <f>IFERROR(IF((ABS((DA90/DB90)-1))&lt;1000%,(DA90/DB90)-1,"N/A"),"")</f>
        <v/>
      </c>
      <c r="DD90" s="49">
        <v>0</v>
      </c>
      <c r="DE90" s="45">
        <v>0</v>
      </c>
      <c r="DF90" s="236" t="str">
        <f>IFERROR(IF((ABS((DD90/DE90)-1))&lt;100%,(DD90/DE90)-1,"N/A"),"")</f>
        <v/>
      </c>
      <c r="DG90" s="49">
        <v>0</v>
      </c>
      <c r="DH90" s="45">
        <v>0</v>
      </c>
      <c r="DI90" s="236" t="str">
        <f>IFERROR(IF((ABS((DG90/DH90)-1))&lt;100%,(DG90/DH90)-1,"N/A"),"")</f>
        <v/>
      </c>
      <c r="DJ90" s="104"/>
      <c r="DK90" s="49">
        <v>0</v>
      </c>
      <c r="DL90" s="45">
        <v>0</v>
      </c>
      <c r="DM90" s="236" t="str">
        <f>IFERROR(IF((ABS((DK90/DL90)-1))&lt;100%,(DK90/DL90)-1,"N/A"),"")</f>
        <v/>
      </c>
      <c r="DN90" s="49">
        <v>0</v>
      </c>
      <c r="DO90" s="45">
        <v>0</v>
      </c>
      <c r="DP90" s="236" t="str">
        <f>IFERROR(IF((ABS((DN90/DO90)-1))&lt;1000%,(DN90/DO90)-1,"N/A"),"")</f>
        <v/>
      </c>
      <c r="DQ90" s="49">
        <v>0</v>
      </c>
      <c r="DR90" s="45">
        <v>0</v>
      </c>
      <c r="DS90" s="236" t="str">
        <f>IFERROR(IF((ABS((DQ90/DR90)-1))&lt;100%,(DQ90/DR90)-1,"N/A"),"")</f>
        <v/>
      </c>
      <c r="DT90" s="49">
        <v>0</v>
      </c>
      <c r="DU90" s="45">
        <v>0</v>
      </c>
      <c r="DV90" s="236" t="str">
        <f>IFERROR(IF((ABS((DT90/DU90)-1))&lt;100%,(DT90/DU90)-1,"N/A"),"")</f>
        <v/>
      </c>
      <c r="DW90" s="49">
        <v>0</v>
      </c>
      <c r="DX90" s="45">
        <v>0</v>
      </c>
      <c r="DY90" s="236" t="str">
        <f>IFERROR(IF((ABS((DW90/DX90)-1))&lt;1000%,(DW90/DX90)-1,"N/A"),"")</f>
        <v/>
      </c>
      <c r="DZ90" s="49">
        <v>0</v>
      </c>
      <c r="EA90" s="45">
        <v>0</v>
      </c>
      <c r="EB90" s="236" t="str">
        <f>IFERROR(IF((ABS((DZ90/EA90)-1))&lt;100%,(DZ90/EA90)-1,"N/A"),"")</f>
        <v/>
      </c>
      <c r="EC90" s="49">
        <v>0</v>
      </c>
      <c r="ED90" s="45">
        <v>0</v>
      </c>
      <c r="EE90" s="236" t="str">
        <f>IFERROR(IF((ABS((EC90/ED90)-1))&lt;100%,(EC90/ED90)-1,"N/A"),"")</f>
        <v/>
      </c>
      <c r="EG90" s="49">
        <v>0</v>
      </c>
      <c r="EH90" s="45">
        <v>0</v>
      </c>
      <c r="EI90" s="236" t="str">
        <f>IFERROR(IF((ABS((EG90/EH90)-1))&lt;100%,(EG90/EH90)-1,"N/A"),"")</f>
        <v/>
      </c>
      <c r="EJ90" s="49">
        <v>0</v>
      </c>
      <c r="EK90" s="45">
        <v>0</v>
      </c>
      <c r="EL90" s="236" t="str">
        <f>IFERROR(IF((ABS((EJ90/EK90)-1))&lt;1000%,(EJ90/EK90)-1,"N/A"),"")</f>
        <v/>
      </c>
      <c r="EM90" s="49">
        <v>0</v>
      </c>
      <c r="EN90" s="45">
        <v>0</v>
      </c>
      <c r="EO90" s="236" t="str">
        <f>IFERROR(IF((ABS((EM90/EN90)-1))&lt;100%,(EM90/EN90)-1,"N/A"),"")</f>
        <v/>
      </c>
      <c r="EP90" s="49">
        <v>0</v>
      </c>
      <c r="EQ90" s="45">
        <v>0</v>
      </c>
      <c r="ER90" s="236" t="str">
        <f>IFERROR(IF((ABS((EP90/EQ90)-1))&lt;100%,(EP90/EQ90)-1,"N/A"),"")</f>
        <v/>
      </c>
      <c r="ES90" s="49">
        <v>0</v>
      </c>
      <c r="ET90" s="45">
        <v>0</v>
      </c>
      <c r="EU90" s="236" t="str">
        <f>IFERROR(IF((ABS((ES90/ET90)-1))&lt;1000%,(ES90/ET90)-1,"N/A"),"")</f>
        <v/>
      </c>
      <c r="EV90" s="49">
        <v>0</v>
      </c>
      <c r="EW90" s="45">
        <v>0</v>
      </c>
      <c r="EX90" s="236" t="str">
        <f>IFERROR(IF((ABS((EV90/EW90)-1))&lt;100%,(EV90/EW90)-1,"N/A"),"")</f>
        <v/>
      </c>
      <c r="EY90" s="49">
        <v>0</v>
      </c>
      <c r="EZ90" s="45">
        <v>0</v>
      </c>
      <c r="FA90" s="236" t="str">
        <f>IFERROR(IF((ABS((EY90/EZ90)-1))&lt;100%,(EY90/EZ90)-1,"N/A"),"")</f>
        <v/>
      </c>
    </row>
    <row r="91" spans="1:157" hidden="1" outlineLevel="1">
      <c r="A91" s="81" t="s">
        <v>16</v>
      </c>
      <c r="B91" s="81"/>
      <c r="C91" s="254" t="s">
        <v>16</v>
      </c>
      <c r="D91" s="255" t="s">
        <v>250</v>
      </c>
      <c r="E91" s="256"/>
      <c r="F91" s="256"/>
      <c r="G91" s="257"/>
      <c r="H91" s="260"/>
      <c r="I91" s="256"/>
      <c r="J91" s="257"/>
      <c r="K91" s="256"/>
      <c r="L91" s="256"/>
      <c r="M91" s="257"/>
      <c r="N91" s="256"/>
      <c r="O91" s="256"/>
      <c r="P91" s="257"/>
      <c r="Q91" s="256"/>
      <c r="R91" s="256"/>
      <c r="S91" s="257"/>
      <c r="T91" s="256"/>
      <c r="U91" s="256"/>
      <c r="V91" s="257"/>
      <c r="W91" s="256"/>
      <c r="X91" s="256"/>
      <c r="Y91" s="257"/>
      <c r="Z91" s="258"/>
      <c r="AA91" s="256"/>
      <c r="AB91" s="256"/>
      <c r="AC91" s="257"/>
      <c r="AD91" s="256"/>
      <c r="AE91" s="256"/>
      <c r="AF91" s="257"/>
      <c r="AG91" s="256"/>
      <c r="AH91" s="256"/>
      <c r="AI91" s="257"/>
      <c r="AJ91" s="256"/>
      <c r="AK91" s="256"/>
      <c r="AL91" s="257"/>
      <c r="AM91" s="256"/>
      <c r="AN91" s="256"/>
      <c r="AO91" s="257"/>
      <c r="AP91" s="256"/>
      <c r="AQ91" s="256"/>
      <c r="AR91" s="257"/>
      <c r="AS91" s="256"/>
      <c r="AT91" s="256"/>
      <c r="AU91" s="257"/>
      <c r="AV91" s="258"/>
      <c r="AW91" s="256">
        <f t="shared" si="621"/>
        <v>0</v>
      </c>
      <c r="AX91" s="256"/>
      <c r="AY91" s="257"/>
      <c r="AZ91" s="256">
        <f t="shared" si="622"/>
        <v>0</v>
      </c>
      <c r="BA91" s="256"/>
      <c r="BB91" s="257"/>
      <c r="BC91" s="260">
        <f t="shared" si="623"/>
        <v>0</v>
      </c>
      <c r="BD91" s="256"/>
      <c r="BE91" s="257"/>
      <c r="BF91" s="256">
        <f t="shared" si="624"/>
        <v>0</v>
      </c>
      <c r="BG91" s="256"/>
      <c r="BH91" s="257"/>
      <c r="BI91" s="256">
        <f t="shared" si="625"/>
        <v>0</v>
      </c>
      <c r="BJ91" s="256"/>
      <c r="BK91" s="257"/>
      <c r="BL91" s="260">
        <f t="shared" si="626"/>
        <v>0</v>
      </c>
      <c r="BM91" s="256"/>
      <c r="BN91" s="257"/>
      <c r="BO91" s="256">
        <f t="shared" si="627"/>
        <v>0</v>
      </c>
      <c r="BP91" s="256"/>
      <c r="BQ91" s="257"/>
      <c r="BR91" s="259"/>
      <c r="BS91" s="260">
        <f t="shared" si="628"/>
        <v>0</v>
      </c>
      <c r="BT91" s="256">
        <v>0</v>
      </c>
      <c r="BU91" s="257" t="str">
        <f>IFERROR(IF((ABS((BS91/BT91)-1))&lt;100%,(BS91/BT91)-1,"N/A"),"")</f>
        <v/>
      </c>
      <c r="BV91" s="260">
        <f t="shared" si="629"/>
        <v>0</v>
      </c>
      <c r="BW91" s="256">
        <v>0</v>
      </c>
      <c r="BX91" s="257" t="str">
        <f>IFERROR(IF((ABS((BV91/BW91)-1))&lt;100%,(BV91/BW91)-1,"N/A"),"")</f>
        <v/>
      </c>
      <c r="BY91" s="260">
        <f t="shared" si="630"/>
        <v>0</v>
      </c>
      <c r="BZ91" s="256">
        <v>0</v>
      </c>
      <c r="CA91" s="257" t="str">
        <f>IFERROR(IF((ABS((BY91/BZ91)-1))&lt;100%,(BY91/BZ91)-1,"N/A"),"")</f>
        <v/>
      </c>
      <c r="CB91" s="260">
        <f t="shared" si="631"/>
        <v>0</v>
      </c>
      <c r="CC91" s="256">
        <v>0</v>
      </c>
      <c r="CD91" s="257" t="str">
        <f>IFERROR(IF((ABS((CB91/CC91)-1))&lt;100%,(CB91/CC91)-1,"N/A"),"")</f>
        <v/>
      </c>
      <c r="CE91" s="260">
        <f t="shared" si="632"/>
        <v>0</v>
      </c>
      <c r="CF91" s="256">
        <v>0</v>
      </c>
      <c r="CG91" s="257" t="str">
        <f>IFERROR(IF((ABS((CE91/CF91)-1))&lt;100%,(CE91/CF91)-1,"N/A"),"")</f>
        <v/>
      </c>
      <c r="CH91" s="260">
        <f t="shared" si="633"/>
        <v>0</v>
      </c>
      <c r="CI91" s="256">
        <v>0</v>
      </c>
      <c r="CJ91" s="257" t="str">
        <f>IFERROR(IF((ABS((CH91/CI91)-1))&lt;100%,(CH91/CI91)-1,"N/A"),"")</f>
        <v/>
      </c>
      <c r="CK91" s="260">
        <f t="shared" si="634"/>
        <v>0</v>
      </c>
      <c r="CL91" s="256">
        <v>0</v>
      </c>
      <c r="CM91" s="257" t="str">
        <f>IFERROR(IF((ABS((CK91/CL91)-1))&lt;100%,(CK91/CL91)-1,"N/A"),"")</f>
        <v/>
      </c>
      <c r="CN91" s="259"/>
      <c r="CO91" s="260">
        <v>0</v>
      </c>
      <c r="CP91" s="256">
        <v>0</v>
      </c>
      <c r="CQ91" s="257" t="str">
        <f>IFERROR(IF((ABS((CO91/CP91)-1))&lt;100%,(CO91/CP91)-1,"N/A"),"")</f>
        <v/>
      </c>
      <c r="CR91" s="260">
        <v>0</v>
      </c>
      <c r="CS91" s="256">
        <v>0</v>
      </c>
      <c r="CT91" s="257" t="str">
        <f>IFERROR(IF((ABS((CR91/CS91)-1))&lt;1000%,(CR91/CS91)-1,"N/A"),"")</f>
        <v/>
      </c>
      <c r="CU91" s="260">
        <v>0</v>
      </c>
      <c r="CV91" s="256">
        <v>0</v>
      </c>
      <c r="CW91" s="257" t="str">
        <f>IFERROR(IF((ABS((CU91/CV91)-1))&lt;100%,(CU91/CV91)-1,"N/A"),"")</f>
        <v/>
      </c>
      <c r="CX91" s="260">
        <v>0</v>
      </c>
      <c r="CY91" s="256">
        <v>0</v>
      </c>
      <c r="CZ91" s="257" t="str">
        <f>IFERROR(IF((ABS((CX91/CY91)-1))&lt;100%,(CX91/CY91)-1,"N/A"),"")</f>
        <v/>
      </c>
      <c r="DA91" s="260">
        <v>0</v>
      </c>
      <c r="DB91" s="256">
        <v>0</v>
      </c>
      <c r="DC91" s="257" t="str">
        <f>IFERROR(IF((ABS((DA91/DB91)-1))&lt;1000%,(DA91/DB91)-1,"N/A"),"")</f>
        <v/>
      </c>
      <c r="DD91" s="260">
        <v>0</v>
      </c>
      <c r="DE91" s="256">
        <v>0</v>
      </c>
      <c r="DF91" s="257" t="str">
        <f>IFERROR(IF((ABS((DD91/DE91)-1))&lt;100%,(DD91/DE91)-1,"N/A"),"")</f>
        <v/>
      </c>
      <c r="DG91" s="260">
        <v>0</v>
      </c>
      <c r="DH91" s="256">
        <v>0</v>
      </c>
      <c r="DI91" s="257" t="str">
        <f>IFERROR(IF((ABS((DG91/DH91)-1))&lt;100%,(DG91/DH91)-1,"N/A"),"")</f>
        <v/>
      </c>
      <c r="DJ91" s="104"/>
      <c r="DK91" s="260">
        <v>0</v>
      </c>
      <c r="DL91" s="256">
        <v>0</v>
      </c>
      <c r="DM91" s="257" t="str">
        <f>IFERROR(IF((ABS((DK91/DL91)-1))&lt;100%,(DK91/DL91)-1,"N/A"),"")</f>
        <v/>
      </c>
      <c r="DN91" s="260">
        <v>0</v>
      </c>
      <c r="DO91" s="256">
        <v>0</v>
      </c>
      <c r="DP91" s="257" t="str">
        <f>IFERROR(IF((ABS((DN91/DO91)-1))&lt;1000%,(DN91/DO91)-1,"N/A"),"")</f>
        <v/>
      </c>
      <c r="DQ91" s="260">
        <v>0</v>
      </c>
      <c r="DR91" s="256">
        <v>0</v>
      </c>
      <c r="DS91" s="257" t="str">
        <f>IFERROR(IF((ABS((DQ91/DR91)-1))&lt;100%,(DQ91/DR91)-1,"N/A"),"")</f>
        <v/>
      </c>
      <c r="DT91" s="260">
        <v>0</v>
      </c>
      <c r="DU91" s="256">
        <v>0</v>
      </c>
      <c r="DV91" s="257" t="str">
        <f>IFERROR(IF((ABS((DT91/DU91)-1))&lt;100%,(DT91/DU91)-1,"N/A"),"")</f>
        <v/>
      </c>
      <c r="DW91" s="260">
        <v>0</v>
      </c>
      <c r="DX91" s="256">
        <v>0</v>
      </c>
      <c r="DY91" s="257" t="str">
        <f>IFERROR(IF((ABS((DW91/DX91)-1))&lt;1000%,(DW91/DX91)-1,"N/A"),"")</f>
        <v/>
      </c>
      <c r="DZ91" s="260">
        <v>0</v>
      </c>
      <c r="EA91" s="256">
        <v>0</v>
      </c>
      <c r="EB91" s="257" t="str">
        <f>IFERROR(IF((ABS((DZ91/EA91)-1))&lt;100%,(DZ91/EA91)-1,"N/A"),"")</f>
        <v/>
      </c>
      <c r="EC91" s="260">
        <v>0</v>
      </c>
      <c r="ED91" s="256">
        <v>0</v>
      </c>
      <c r="EE91" s="257" t="str">
        <f>IFERROR(IF((ABS((EC91/ED91)-1))&lt;100%,(EC91/ED91)-1,"N/A"),"")</f>
        <v/>
      </c>
      <c r="EG91" s="260">
        <v>0</v>
      </c>
      <c r="EH91" s="256">
        <v>0</v>
      </c>
      <c r="EI91" s="257" t="str">
        <f>IFERROR(IF((ABS((EG91/EH91)-1))&lt;100%,(EG91/EH91)-1,"N/A"),"")</f>
        <v/>
      </c>
      <c r="EJ91" s="260">
        <v>0</v>
      </c>
      <c r="EK91" s="256">
        <v>0</v>
      </c>
      <c r="EL91" s="257" t="str">
        <f>IFERROR(IF((ABS((EJ91/EK91)-1))&lt;1000%,(EJ91/EK91)-1,"N/A"),"")</f>
        <v/>
      </c>
      <c r="EM91" s="260">
        <v>0</v>
      </c>
      <c r="EN91" s="256">
        <v>0</v>
      </c>
      <c r="EO91" s="257" t="str">
        <f>IFERROR(IF((ABS((EM91/EN91)-1))&lt;100%,(EM91/EN91)-1,"N/A"),"")</f>
        <v/>
      </c>
      <c r="EP91" s="260">
        <v>0</v>
      </c>
      <c r="EQ91" s="256">
        <v>0</v>
      </c>
      <c r="ER91" s="257" t="str">
        <f>IFERROR(IF((ABS((EP91/EQ91)-1))&lt;100%,(EP91/EQ91)-1,"N/A"),"")</f>
        <v/>
      </c>
      <c r="ES91" s="260">
        <v>0</v>
      </c>
      <c r="ET91" s="256">
        <v>0</v>
      </c>
      <c r="EU91" s="257" t="str">
        <f>IFERROR(IF((ABS((ES91/ET91)-1))&lt;1000%,(ES91/ET91)-1,"N/A"),"")</f>
        <v/>
      </c>
      <c r="EV91" s="260">
        <v>0</v>
      </c>
      <c r="EW91" s="256">
        <v>0</v>
      </c>
      <c r="EX91" s="257" t="str">
        <f>IFERROR(IF((ABS((EV91/EW91)-1))&lt;100%,(EV91/EW91)-1,"N/A"),"")</f>
        <v/>
      </c>
      <c r="EY91" s="260">
        <v>0</v>
      </c>
      <c r="EZ91" s="256">
        <v>0</v>
      </c>
      <c r="FA91" s="257" t="str">
        <f>IFERROR(IF((ABS((EY91/EZ91)-1))&lt;100%,(EY91/EZ91)-1,"N/A"),"")</f>
        <v/>
      </c>
    </row>
    <row r="92" spans="1:157" s="66" customFormat="1" hidden="1" outlineLevel="1">
      <c r="A92" s="58" t="s">
        <v>17</v>
      </c>
      <c r="B92" s="58"/>
      <c r="C92" s="244" t="s">
        <v>17</v>
      </c>
      <c r="D92" s="245" t="s">
        <v>18</v>
      </c>
      <c r="E92" s="246"/>
      <c r="F92" s="246"/>
      <c r="G92" s="247"/>
      <c r="H92" s="248"/>
      <c r="I92" s="246"/>
      <c r="J92" s="247"/>
      <c r="K92" s="246"/>
      <c r="L92" s="246"/>
      <c r="M92" s="247"/>
      <c r="N92" s="246"/>
      <c r="O92" s="246"/>
      <c r="P92" s="247"/>
      <c r="Q92" s="246"/>
      <c r="R92" s="246"/>
      <c r="S92" s="247"/>
      <c r="T92" s="246"/>
      <c r="U92" s="246"/>
      <c r="V92" s="247"/>
      <c r="W92" s="246"/>
      <c r="X92" s="246"/>
      <c r="Y92" s="247"/>
      <c r="Z92" s="249"/>
      <c r="AA92" s="246"/>
      <c r="AB92" s="246"/>
      <c r="AC92" s="247"/>
      <c r="AD92" s="246"/>
      <c r="AE92" s="246"/>
      <c r="AF92" s="247"/>
      <c r="AG92" s="246"/>
      <c r="AH92" s="246"/>
      <c r="AI92" s="247"/>
      <c r="AJ92" s="246"/>
      <c r="AK92" s="246"/>
      <c r="AL92" s="247"/>
      <c r="AM92" s="246"/>
      <c r="AN92" s="246"/>
      <c r="AO92" s="247"/>
      <c r="AP92" s="246"/>
      <c r="AQ92" s="246"/>
      <c r="AR92" s="247"/>
      <c r="AS92" s="246"/>
      <c r="AT92" s="246"/>
      <c r="AU92" s="247"/>
      <c r="AV92" s="249"/>
      <c r="AW92" s="246" t="str">
        <f t="shared" si="621"/>
        <v/>
      </c>
      <c r="AX92" s="246"/>
      <c r="AY92" s="247"/>
      <c r="AZ92" s="246" t="str">
        <f t="shared" si="622"/>
        <v/>
      </c>
      <c r="BA92" s="246"/>
      <c r="BB92" s="247"/>
      <c r="BC92" s="248" t="str">
        <f t="shared" si="623"/>
        <v/>
      </c>
      <c r="BD92" s="246"/>
      <c r="BE92" s="247"/>
      <c r="BF92" s="246" t="str">
        <f t="shared" si="624"/>
        <v/>
      </c>
      <c r="BG92" s="246"/>
      <c r="BH92" s="247"/>
      <c r="BI92" s="246" t="str">
        <f t="shared" si="625"/>
        <v/>
      </c>
      <c r="BJ92" s="246"/>
      <c r="BK92" s="247"/>
      <c r="BL92" s="248" t="str">
        <f t="shared" si="626"/>
        <v/>
      </c>
      <c r="BM92" s="246"/>
      <c r="BN92" s="247"/>
      <c r="BO92" s="246" t="str">
        <f t="shared" si="627"/>
        <v/>
      </c>
      <c r="BP92" s="246"/>
      <c r="BQ92" s="247"/>
      <c r="BR92" s="250"/>
      <c r="BS92" s="248" t="str">
        <f t="shared" si="628"/>
        <v/>
      </c>
      <c r="BT92" s="246" t="str">
        <f>IFERROR(BT91/BT$79,"")</f>
        <v/>
      </c>
      <c r="BU92" s="247">
        <f>IFERROR(IF((ABS((BS92-BT92)*10000))&lt;100,(BS92-BT92)*10000,"N/A"),0)</f>
        <v>0</v>
      </c>
      <c r="BV92" s="248" t="str">
        <f t="shared" si="629"/>
        <v/>
      </c>
      <c r="BW92" s="246" t="str">
        <f>IFERROR(BW91/BW$79,"")</f>
        <v/>
      </c>
      <c r="BX92" s="247">
        <f>IFERROR(IF((ABS((BV92-BW92)*10000))&lt;100,(BV92-BW92)*10000,"N/A"),0)</f>
        <v>0</v>
      </c>
      <c r="BY92" s="248" t="str">
        <f t="shared" si="630"/>
        <v/>
      </c>
      <c r="BZ92" s="246" t="str">
        <f>IFERROR(BZ91/BZ$79,"")</f>
        <v/>
      </c>
      <c r="CA92" s="247">
        <f>IFERROR(IF((ABS((BY92-BZ92)*10000))&lt;100,(BY92-BZ92)*10000,"N/A"),0)</f>
        <v>0</v>
      </c>
      <c r="CB92" s="248" t="str">
        <f t="shared" si="631"/>
        <v/>
      </c>
      <c r="CC92" s="246" t="str">
        <f>IFERROR(CC91/CC$79,"")</f>
        <v/>
      </c>
      <c r="CD92" s="247">
        <f>IFERROR(IF((ABS((CB92-CC92)*10000))&lt;100,(CB92-CC92)*10000,"N/A"),0)</f>
        <v>0</v>
      </c>
      <c r="CE92" s="248" t="str">
        <f t="shared" si="632"/>
        <v/>
      </c>
      <c r="CF92" s="246" t="str">
        <f>IFERROR(CF91/CF$79,"")</f>
        <v/>
      </c>
      <c r="CG92" s="247">
        <f>IFERROR(IF((ABS((CE92-CF92)*10000))&lt;100,(CE92-CF92)*10000,"N/A"),0)</f>
        <v>0</v>
      </c>
      <c r="CH92" s="248" t="str">
        <f t="shared" si="633"/>
        <v/>
      </c>
      <c r="CI92" s="246" t="str">
        <f>IFERROR(CI91/CI$79,"")</f>
        <v/>
      </c>
      <c r="CJ92" s="247">
        <f>IFERROR(IF((ABS((CH92-CI92)*10000))&lt;100,(CH92-CI92)*10000,"N/A"),0)</f>
        <v>0</v>
      </c>
      <c r="CK92" s="248" t="str">
        <f t="shared" si="634"/>
        <v/>
      </c>
      <c r="CL92" s="246" t="str">
        <f>IFERROR(CL91/CL$79,"")</f>
        <v/>
      </c>
      <c r="CM92" s="247">
        <f>IFERROR(IF((ABS((CK92-CL92)*10000))&lt;100,(CK92-CL92)*10000,"N/A"),0)</f>
        <v>0</v>
      </c>
      <c r="CN92" s="250"/>
      <c r="CO92" s="248" t="str">
        <f>IFERROR(CO91/CO$79,"")</f>
        <v/>
      </c>
      <c r="CP92" s="246" t="str">
        <f>IFERROR(CP91/CP$79,"")</f>
        <v/>
      </c>
      <c r="CQ92" s="247">
        <f>IFERROR(IF((ABS((CO92-CP92)*10000))&lt;1000,(CO92-CP92)*10000,"N/A"),0)</f>
        <v>0</v>
      </c>
      <c r="CR92" s="248" t="str">
        <f>IFERROR(CR91/CR$79,"")</f>
        <v/>
      </c>
      <c r="CS92" s="246" t="str">
        <f>IFERROR(CS91/CS$79,"")</f>
        <v/>
      </c>
      <c r="CT92" s="247" t="str">
        <f>IFERROR(IF((ABS((CR92-CS92)*10000))&lt;1000,(CR92-CS92)*10000,"N/A"),"")</f>
        <v/>
      </c>
      <c r="CU92" s="248" t="str">
        <f>IFERROR(CU91/CU$79,"")</f>
        <v/>
      </c>
      <c r="CV92" s="246" t="str">
        <f>IFERROR(CV91/CV$79,"")</f>
        <v/>
      </c>
      <c r="CW92" s="247">
        <f>IFERROR(IF((ABS((CU92-CV92)*10000))&lt;100,(CU92-CV92)*10000,"N/A"),0)</f>
        <v>0</v>
      </c>
      <c r="CX92" s="248" t="str">
        <f>IFERROR(CX91/CX$79,"")</f>
        <v/>
      </c>
      <c r="CY92" s="246" t="str">
        <f>IFERROR(CY91/CY$79,"")</f>
        <v/>
      </c>
      <c r="CZ92" s="247">
        <f>IFERROR(IF((ABS((CX92-CY92)*10000))&lt;100,(CX92-CY92)*10000,"N/A"),0)</f>
        <v>0</v>
      </c>
      <c r="DA92" s="248" t="str">
        <f>IFERROR(DA91/DA$79,"")</f>
        <v/>
      </c>
      <c r="DB92" s="246" t="str">
        <f>IFERROR(DB91/DB$79,"")</f>
        <v/>
      </c>
      <c r="DC92" s="247" t="str">
        <f>IFERROR(IF((ABS((DA92-DB92)*10000))&lt;1000,(DA92-DB92)*10000,"N/A"),"")</f>
        <v/>
      </c>
      <c r="DD92" s="248" t="str">
        <f>IFERROR(DD91/DD$79,"")</f>
        <v/>
      </c>
      <c r="DE92" s="246" t="str">
        <f>IFERROR(DE91/DE$79,"")</f>
        <v/>
      </c>
      <c r="DF92" s="247">
        <f>IFERROR(IF((ABS((DD92-DE92)*10000))&lt;100,(DD92-DE92)*10000,"N/A"),0)</f>
        <v>0</v>
      </c>
      <c r="DG92" s="248" t="str">
        <f>IFERROR(DG91/DG$79,"")</f>
        <v/>
      </c>
      <c r="DH92" s="246" t="str">
        <f>IFERROR(DH91/DH$79,"")</f>
        <v/>
      </c>
      <c r="DI92" s="247">
        <f>IFERROR(IF((ABS((DG92-DH92)*10000))&lt;100,(DG92-DH92)*10000,"N/A"),0)</f>
        <v>0</v>
      </c>
      <c r="DJ92" s="104"/>
      <c r="DK92" s="248" t="str">
        <f>IFERROR(DK91/DK$79,"")</f>
        <v/>
      </c>
      <c r="DL92" s="246" t="str">
        <f>IFERROR(DL91/DL$79,"")</f>
        <v/>
      </c>
      <c r="DM92" s="247">
        <f>IFERROR(IF((ABS((DK92-DL92)*10000))&lt;1000,(DK92-DL92)*10000,"N/A"),0)</f>
        <v>0</v>
      </c>
      <c r="DN92" s="248" t="str">
        <f>IFERROR(DN91/DN$79,"")</f>
        <v/>
      </c>
      <c r="DO92" s="246" t="str">
        <f>IFERROR(DO91/DO$79,"")</f>
        <v/>
      </c>
      <c r="DP92" s="247" t="str">
        <f>IFERROR(IF((ABS((DN92-DO92)*10000))&lt;1000,(DN92-DO92)*10000,"N/A"),"")</f>
        <v/>
      </c>
      <c r="DQ92" s="248" t="str">
        <f>IFERROR(DQ91/DQ$79,"")</f>
        <v/>
      </c>
      <c r="DR92" s="246" t="str">
        <f>IFERROR(DR91/DR$79,"")</f>
        <v/>
      </c>
      <c r="DS92" s="247">
        <f>IFERROR(IF((ABS((DQ92-DR92)*10000))&lt;100,(DQ92-DR92)*10000,"N/A"),0)</f>
        <v>0</v>
      </c>
      <c r="DT92" s="248" t="str">
        <f>IFERROR(DT91/DT$79,"")</f>
        <v/>
      </c>
      <c r="DU92" s="246" t="str">
        <f>IFERROR(DU91/DU$79,"")</f>
        <v/>
      </c>
      <c r="DV92" s="247">
        <f>IFERROR(IF((ABS((DT92-DU92)*10000))&lt;100,(DT92-DU92)*10000,"N/A"),0)</f>
        <v>0</v>
      </c>
      <c r="DW92" s="248" t="str">
        <f>IFERROR(DW91/DW$79,"")</f>
        <v/>
      </c>
      <c r="DX92" s="246" t="str">
        <f>IFERROR(DX91/DX$79,"")</f>
        <v/>
      </c>
      <c r="DY92" s="247" t="str">
        <f>IFERROR(IF((ABS((DW92-DX92)*10000))&lt;1000,(DW92-DX92)*10000,"N/A"),"")</f>
        <v/>
      </c>
      <c r="DZ92" s="248" t="str">
        <f>IFERROR(DZ91/DZ$79,"")</f>
        <v/>
      </c>
      <c r="EA92" s="246" t="str">
        <f>IFERROR(EA91/EA$79,"")</f>
        <v/>
      </c>
      <c r="EB92" s="247">
        <f>IFERROR(IF((ABS((DZ92-EA92)*10000))&lt;100,(DZ92-EA92)*10000,"N/A"),0)</f>
        <v>0</v>
      </c>
      <c r="EC92" s="248" t="str">
        <f>IFERROR(EC91/EC$79,"")</f>
        <v/>
      </c>
      <c r="ED92" s="246" t="str">
        <f>IFERROR(ED91/ED$79,"")</f>
        <v/>
      </c>
      <c r="EE92" s="247">
        <f>IFERROR(IF((ABS((EC92-ED92)*10000))&lt;100,(EC92-ED92)*10000,"N/A"),0)</f>
        <v>0</v>
      </c>
      <c r="EG92" s="248" t="str">
        <f>IFERROR(EG91/EG$79,"")</f>
        <v/>
      </c>
      <c r="EH92" s="246" t="str">
        <f>IFERROR(EH91/EH$79,"")</f>
        <v/>
      </c>
      <c r="EI92" s="247">
        <f>IFERROR(IF((ABS((EG92-EH92)*10000))&lt;1000,(EG92-EH92)*10000,"N/A"),0)</f>
        <v>0</v>
      </c>
      <c r="EJ92" s="248" t="str">
        <f>IFERROR(EJ91/EJ$79,"")</f>
        <v/>
      </c>
      <c r="EK92" s="246" t="str">
        <f>IFERROR(EK91/EK$79,"")</f>
        <v/>
      </c>
      <c r="EL92" s="247" t="str">
        <f>IFERROR(IF((ABS((EJ92-EK92)*10000))&lt;1000,(EJ92-EK92)*10000,"N/A"),"")</f>
        <v/>
      </c>
      <c r="EM92" s="248" t="str">
        <f>IFERROR(EM91/EM$79,"")</f>
        <v/>
      </c>
      <c r="EN92" s="246" t="str">
        <f>IFERROR(EN91/EN$79,"")</f>
        <v/>
      </c>
      <c r="EO92" s="247">
        <f>IFERROR(IF((ABS((EM92-EN92)*10000))&lt;100,(EM92-EN92)*10000,"N/A"),0)</f>
        <v>0</v>
      </c>
      <c r="EP92" s="248" t="str">
        <f>IFERROR(EP91/EP$79,"")</f>
        <v/>
      </c>
      <c r="EQ92" s="246" t="str">
        <f>IFERROR(EQ91/EQ$79,"")</f>
        <v/>
      </c>
      <c r="ER92" s="247">
        <f>IFERROR(IF((ABS((EP92-EQ92)*10000))&lt;100,(EP92-EQ92)*10000,"N/A"),0)</f>
        <v>0</v>
      </c>
      <c r="ES92" s="248" t="str">
        <f>IFERROR(ES91/ES$79,"")</f>
        <v/>
      </c>
      <c r="ET92" s="246" t="str">
        <f>IFERROR(ET91/ET$79,"")</f>
        <v/>
      </c>
      <c r="EU92" s="247" t="str">
        <f>IFERROR(IF((ABS((ES92-ET92)*10000))&lt;1000,(ES92-ET92)*10000,"N/A"),"")</f>
        <v/>
      </c>
      <c r="EV92" s="248" t="str">
        <f>IFERROR(EV91/EV$79,"")</f>
        <v/>
      </c>
      <c r="EW92" s="246" t="str">
        <f>IFERROR(EW91/EW$79,"")</f>
        <v/>
      </c>
      <c r="EX92" s="247">
        <f>IFERROR(IF((ABS((EV92-EW92)*10000))&lt;100,(EV92-EW92)*10000,"N/A"),0)</f>
        <v>0</v>
      </c>
      <c r="EY92" s="248" t="str">
        <f>IFERROR(EY91/EY$79,"")</f>
        <v/>
      </c>
      <c r="EZ92" s="246" t="str">
        <f>IFERROR(EZ91/EZ$79,"")</f>
        <v/>
      </c>
      <c r="FA92" s="247">
        <f>IFERROR(IF((ABS((EY92-EZ92)*10000))&lt;100,(EY92-EZ92)*10000,"N/A"),0)</f>
        <v>0</v>
      </c>
    </row>
    <row r="93" spans="1:157" hidden="1" outlineLevel="1">
      <c r="A93" s="68" t="s">
        <v>19</v>
      </c>
      <c r="B93" s="68"/>
      <c r="C93" s="261" t="s">
        <v>19</v>
      </c>
      <c r="D93" s="169" t="s">
        <v>131</v>
      </c>
      <c r="E93" s="71"/>
      <c r="F93" s="71"/>
      <c r="G93" s="76"/>
      <c r="H93" s="49"/>
      <c r="I93" s="45"/>
      <c r="J93" s="76"/>
      <c r="K93" s="71"/>
      <c r="L93" s="71"/>
      <c r="M93" s="76"/>
      <c r="N93" s="71"/>
      <c r="O93" s="71"/>
      <c r="P93" s="76"/>
      <c r="Q93" s="71"/>
      <c r="R93" s="45"/>
      <c r="S93" s="76"/>
      <c r="T93" s="71"/>
      <c r="U93" s="71"/>
      <c r="V93" s="76"/>
      <c r="W93" s="71"/>
      <c r="X93" s="71"/>
      <c r="Y93" s="76"/>
      <c r="Z93" s="252"/>
      <c r="AA93" s="71"/>
      <c r="AB93" s="71"/>
      <c r="AC93" s="76"/>
      <c r="AD93" s="71"/>
      <c r="AE93" s="71"/>
      <c r="AF93" s="76"/>
      <c r="AG93" s="71"/>
      <c r="AH93" s="71"/>
      <c r="AI93" s="76"/>
      <c r="AJ93" s="71"/>
      <c r="AK93" s="71"/>
      <c r="AL93" s="76"/>
      <c r="AM93" s="71"/>
      <c r="AN93" s="71"/>
      <c r="AO93" s="76"/>
      <c r="AP93" s="71"/>
      <c r="AQ93" s="71"/>
      <c r="AR93" s="76"/>
      <c r="AS93" s="71"/>
      <c r="AT93" s="71"/>
      <c r="AU93" s="76"/>
      <c r="AV93" s="252"/>
      <c r="AW93" s="45">
        <f t="shared" si="621"/>
        <v>0</v>
      </c>
      <c r="AX93" s="71"/>
      <c r="AY93" s="76"/>
      <c r="AZ93" s="45">
        <f t="shared" si="622"/>
        <v>0</v>
      </c>
      <c r="BA93" s="71"/>
      <c r="BB93" s="236"/>
      <c r="BC93" s="49">
        <f t="shared" si="623"/>
        <v>0</v>
      </c>
      <c r="BD93" s="71"/>
      <c r="BE93" s="236"/>
      <c r="BF93" s="71">
        <f t="shared" si="624"/>
        <v>0</v>
      </c>
      <c r="BG93" s="71"/>
      <c r="BH93" s="236"/>
      <c r="BI93" s="45">
        <f t="shared" si="625"/>
        <v>0</v>
      </c>
      <c r="BJ93" s="71"/>
      <c r="BK93" s="236"/>
      <c r="BL93" s="49">
        <f t="shared" si="626"/>
        <v>0</v>
      </c>
      <c r="BM93" s="71"/>
      <c r="BN93" s="236"/>
      <c r="BO93" s="71">
        <f t="shared" si="627"/>
        <v>0</v>
      </c>
      <c r="BP93" s="71"/>
      <c r="BQ93" s="236"/>
      <c r="BR93" s="239"/>
      <c r="BS93" s="75">
        <f t="shared" si="628"/>
        <v>0</v>
      </c>
      <c r="BT93" s="71">
        <v>0</v>
      </c>
      <c r="BU93" s="76" t="str">
        <f>IFERROR(IF((ABS((BS93/BT93)-1))&lt;100%,(BS93/BT93)-1,"N/A"),"")</f>
        <v/>
      </c>
      <c r="BV93" s="49">
        <f t="shared" si="629"/>
        <v>0</v>
      </c>
      <c r="BW93" s="45">
        <v>0</v>
      </c>
      <c r="BX93" s="76" t="str">
        <f>IFERROR(IF((ABS((BV93/BW93)-1))&lt;100%,(BV93/BW93)-1,"N/A"),"")</f>
        <v/>
      </c>
      <c r="BY93" s="49">
        <f t="shared" si="630"/>
        <v>0</v>
      </c>
      <c r="BZ93" s="45">
        <v>0</v>
      </c>
      <c r="CA93" s="76" t="str">
        <f>IFERROR(IF((ABS((BY93/BZ93)-1))&lt;100%,(BY93/BZ93)-1,"N/A"),"")</f>
        <v/>
      </c>
      <c r="CB93" s="49">
        <f t="shared" si="631"/>
        <v>0</v>
      </c>
      <c r="CC93" s="45">
        <v>0</v>
      </c>
      <c r="CD93" s="76" t="str">
        <f>IFERROR(IF((ABS((CB93/CC93)-1))&lt;100%,(CB93/CC93)-1,"N/A"),"")</f>
        <v/>
      </c>
      <c r="CE93" s="49">
        <f t="shared" si="632"/>
        <v>0</v>
      </c>
      <c r="CF93" s="45">
        <v>0</v>
      </c>
      <c r="CG93" s="76" t="str">
        <f>IFERROR(IF((ABS((CE93/CF93)-1))&lt;100%,(CE93/CF93)-1,"N/A"),"")</f>
        <v/>
      </c>
      <c r="CH93" s="49">
        <f t="shared" si="633"/>
        <v>0</v>
      </c>
      <c r="CI93" s="45">
        <v>0</v>
      </c>
      <c r="CJ93" s="76" t="str">
        <f>IFERROR(IF((ABS((CH93/CI93)-1))&lt;100%,(CH93/CI93)-1,"N/A"),"")</f>
        <v/>
      </c>
      <c r="CK93" s="49">
        <f t="shared" si="634"/>
        <v>0</v>
      </c>
      <c r="CL93" s="45">
        <v>0</v>
      </c>
      <c r="CM93" s="76" t="str">
        <f>IFERROR(IF((ABS((CK93/CL93)-1))&lt;100%,(CK93/CL93)-1,"N/A"),"")</f>
        <v/>
      </c>
      <c r="CN93" s="239"/>
      <c r="CO93" s="75">
        <v>0</v>
      </c>
      <c r="CP93" s="71">
        <v>0</v>
      </c>
      <c r="CQ93" s="76" t="str">
        <f>IFERROR(IF((ABS((CO93/CP93)-1))&lt;100%,(CO93/CP93)-1,"N/A"),"")</f>
        <v/>
      </c>
      <c r="CR93" s="49">
        <v>0</v>
      </c>
      <c r="CS93" s="45">
        <v>0</v>
      </c>
      <c r="CT93" s="76" t="str">
        <f>IFERROR(IF((ABS((CR93/CS93)-1))&lt;1000%,(CR93/CS93)-1,"N/A"),"")</f>
        <v/>
      </c>
      <c r="CU93" s="49">
        <v>0</v>
      </c>
      <c r="CV93" s="45">
        <v>0</v>
      </c>
      <c r="CW93" s="76" t="str">
        <f>IFERROR(IF((ABS((CU93/CV93)-1))&lt;100%,(CU93/CV93)-1,"N/A"),"")</f>
        <v/>
      </c>
      <c r="CX93" s="49">
        <v>0</v>
      </c>
      <c r="CY93" s="45">
        <v>0</v>
      </c>
      <c r="CZ93" s="76" t="str">
        <f>IFERROR(IF((ABS((CX93/CY93)-1))&lt;100%,(CX93/CY93)-1,"N/A"),"")</f>
        <v/>
      </c>
      <c r="DA93" s="49">
        <v>0</v>
      </c>
      <c r="DB93" s="45">
        <v>0</v>
      </c>
      <c r="DC93" s="76" t="str">
        <f>IFERROR(IF((ABS((DA93/DB93)-1))&lt;1000%,(DA93/DB93)-1,"N/A"),"")</f>
        <v/>
      </c>
      <c r="DD93" s="49">
        <v>0</v>
      </c>
      <c r="DE93" s="45">
        <v>0</v>
      </c>
      <c r="DF93" s="76" t="str">
        <f>IFERROR(IF((ABS((DD93/DE93)-1))&lt;100%,(DD93/DE93)-1,"N/A"),"")</f>
        <v/>
      </c>
      <c r="DG93" s="49">
        <v>0</v>
      </c>
      <c r="DH93" s="45">
        <v>0</v>
      </c>
      <c r="DI93" s="76" t="str">
        <f>IFERROR(IF((ABS((DG93/DH93)-1))&lt;100%,(DG93/DH93)-1,"N/A"),"")</f>
        <v/>
      </c>
      <c r="DJ93" s="104"/>
      <c r="DK93" s="75">
        <v>0</v>
      </c>
      <c r="DL93" s="71">
        <v>0</v>
      </c>
      <c r="DM93" s="76" t="str">
        <f>IFERROR(IF((ABS((DK93/DL93)-1))&lt;100%,(DK93/DL93)-1,"N/A"),"")</f>
        <v/>
      </c>
      <c r="DN93" s="49">
        <v>0</v>
      </c>
      <c r="DO93" s="45">
        <v>0</v>
      </c>
      <c r="DP93" s="76" t="str">
        <f>IFERROR(IF((ABS((DN93/DO93)-1))&lt;1000%,(DN93/DO93)-1,"N/A"),"")</f>
        <v/>
      </c>
      <c r="DQ93" s="49">
        <v>0</v>
      </c>
      <c r="DR93" s="45">
        <v>0</v>
      </c>
      <c r="DS93" s="76" t="str">
        <f>IFERROR(IF((ABS((DQ93/DR93)-1))&lt;100%,(DQ93/DR93)-1,"N/A"),"")</f>
        <v/>
      </c>
      <c r="DT93" s="49">
        <v>0</v>
      </c>
      <c r="DU93" s="45">
        <v>0</v>
      </c>
      <c r="DV93" s="76" t="str">
        <f>IFERROR(IF((ABS((DT93/DU93)-1))&lt;100%,(DT93/DU93)-1,"N/A"),"")</f>
        <v/>
      </c>
      <c r="DW93" s="49">
        <v>0</v>
      </c>
      <c r="DX93" s="45">
        <v>0</v>
      </c>
      <c r="DY93" s="76" t="str">
        <f>IFERROR(IF((ABS((DW93/DX93)-1))&lt;1000%,(DW93/DX93)-1,"N/A"),"")</f>
        <v/>
      </c>
      <c r="DZ93" s="49">
        <v>0</v>
      </c>
      <c r="EA93" s="45">
        <v>0</v>
      </c>
      <c r="EB93" s="76" t="str">
        <f>IFERROR(IF((ABS((DZ93/EA93)-1))&lt;100%,(DZ93/EA93)-1,"N/A"),"")</f>
        <v/>
      </c>
      <c r="EC93" s="49">
        <v>0</v>
      </c>
      <c r="ED93" s="45">
        <v>0</v>
      </c>
      <c r="EE93" s="76" t="str">
        <f>IFERROR(IF((ABS((EC93/ED93)-1))&lt;100%,(EC93/ED93)-1,"N/A"),"")</f>
        <v/>
      </c>
      <c r="EG93" s="75">
        <v>0</v>
      </c>
      <c r="EH93" s="71">
        <v>0</v>
      </c>
      <c r="EI93" s="76" t="str">
        <f>IFERROR(IF((ABS((EG93/EH93)-1))&lt;100%,(EG93/EH93)-1,"N/A"),"")</f>
        <v/>
      </c>
      <c r="EJ93" s="49">
        <v>0</v>
      </c>
      <c r="EK93" s="45">
        <v>0</v>
      </c>
      <c r="EL93" s="76" t="str">
        <f>IFERROR(IF((ABS((EJ93/EK93)-1))&lt;1000%,(EJ93/EK93)-1,"N/A"),"")</f>
        <v/>
      </c>
      <c r="EM93" s="49">
        <v>0</v>
      </c>
      <c r="EN93" s="45">
        <v>0</v>
      </c>
      <c r="EO93" s="76" t="str">
        <f>IFERROR(IF((ABS((EM93/EN93)-1))&lt;100%,(EM93/EN93)-1,"N/A"),"")</f>
        <v/>
      </c>
      <c r="EP93" s="49">
        <v>0</v>
      </c>
      <c r="EQ93" s="45">
        <v>0</v>
      </c>
      <c r="ER93" s="76" t="str">
        <f>IFERROR(IF((ABS((EP93/EQ93)-1))&lt;100%,(EP93/EQ93)-1,"N/A"),"")</f>
        <v/>
      </c>
      <c r="ES93" s="49">
        <v>0</v>
      </c>
      <c r="ET93" s="45">
        <v>0</v>
      </c>
      <c r="EU93" s="76" t="str">
        <f>IFERROR(IF((ABS((ES93/ET93)-1))&lt;1000%,(ES93/ET93)-1,"N/A"),"")</f>
        <v/>
      </c>
      <c r="EV93" s="49">
        <v>0</v>
      </c>
      <c r="EW93" s="45">
        <v>0</v>
      </c>
      <c r="EX93" s="76" t="str">
        <f>IFERROR(IF((ABS((EV93/EW93)-1))&lt;100%,(EV93/EW93)-1,"N/A"),"")</f>
        <v/>
      </c>
      <c r="EY93" s="49">
        <v>0</v>
      </c>
      <c r="EZ93" s="45">
        <v>0</v>
      </c>
      <c r="FA93" s="76" t="str">
        <f>IFERROR(IF((ABS((EY93/EZ93)-1))&lt;100%,(EY93/EZ93)-1,"N/A"),"")</f>
        <v/>
      </c>
    </row>
    <row r="94" spans="1:157" collapsed="1">
      <c r="A94" s="50" t="s">
        <v>161</v>
      </c>
      <c r="B94" s="50" t="s">
        <v>385</v>
      </c>
      <c r="C94" s="407" t="s">
        <v>320</v>
      </c>
      <c r="D94" s="398" t="s">
        <v>34</v>
      </c>
      <c r="E94" s="431">
        <v>310188</v>
      </c>
      <c r="F94" s="431"/>
      <c r="G94" s="406" t="str">
        <f>IFERROR(IF((ABS((E94/F94)-1))&lt;100%,(E94/F94)-1,"N/A"),"N/A")</f>
        <v>N/A</v>
      </c>
      <c r="H94" s="431">
        <v>455404</v>
      </c>
      <c r="I94" s="431"/>
      <c r="J94" s="406" t="str">
        <f>IFERROR(IF((ABS((H94/I94)-1))&lt;100%,(H94/I94)-1,"N/A"),"N/A")</f>
        <v>N/A</v>
      </c>
      <c r="K94" s="431">
        <v>419748</v>
      </c>
      <c r="L94" s="431">
        <f>+L88-L85</f>
        <v>232888</v>
      </c>
      <c r="M94" s="406">
        <f>IFERROR(IF((ABS((K94/L94)-1))&lt;100%,(K94/L94)-1,"N/A"),"")</f>
        <v>0.80235993267149874</v>
      </c>
      <c r="N94" s="431">
        <f>+N88-N85</f>
        <v>642786</v>
      </c>
      <c r="O94" s="431">
        <v>664846</v>
      </c>
      <c r="P94" s="406">
        <f>IFERROR(IF((ABS((N94/O94)-1))&lt;100%,(N94/O94)-1,"N/A"),"")</f>
        <v>-3.3180616263014273E-2</v>
      </c>
      <c r="Q94" s="431">
        <v>765592</v>
      </c>
      <c r="R94" s="431"/>
      <c r="S94" s="406" t="str">
        <f>IFERROR(IF((ABS((Q94/R94)-1))&lt;100%,(Q94/R94)-1,"N/A"),"N/A")</f>
        <v>N/A</v>
      </c>
      <c r="T94" s="431">
        <v>1185340</v>
      </c>
      <c r="U94" s="431">
        <v>232889</v>
      </c>
      <c r="V94" s="406" t="str">
        <f>IFERROR(IF((ABS((T94/U94)-1))&lt;100%,(T94/U94)-1,"N/A"),"")</f>
        <v>N/A</v>
      </c>
      <c r="W94" s="431">
        <v>1828126</v>
      </c>
      <c r="X94" s="431">
        <v>827644</v>
      </c>
      <c r="Y94" s="406" t="str">
        <f>IFERROR(IF((ABS((W94/X94)-1))&lt;100%,(W94/X94)-1,"N/A"),"")</f>
        <v>N/A</v>
      </c>
      <c r="Z94" s="432"/>
      <c r="AA94" s="431">
        <v>445956</v>
      </c>
      <c r="AB94" s="431">
        <f>+E94</f>
        <v>310188</v>
      </c>
      <c r="AC94" s="406">
        <f>IFERROR(IF((ABS((AA94/AB94)-1))&lt;100%,(AA94/AB94)-1,"N/A"),"")</f>
        <v>0.43769584896901237</v>
      </c>
      <c r="AD94" s="431">
        <v>887410</v>
      </c>
      <c r="AE94" s="431">
        <f t="shared" si="567"/>
        <v>455404</v>
      </c>
      <c r="AF94" s="406">
        <f>IFERROR(IF((ABS((AD94/AE94)-1))&lt;100%,(AD94/AE94)-1,"N/A"),"")</f>
        <v>0.94862144381691871</v>
      </c>
      <c r="AG94" s="431">
        <v>511124</v>
      </c>
      <c r="AH94" s="431">
        <f t="shared" si="569"/>
        <v>419748</v>
      </c>
      <c r="AI94" s="406">
        <f>IFERROR(IF((ABS((AG94/AH94)-1))&lt;100%,(AG94/AH94)-1,"N/A"),"")</f>
        <v>0.21769252027406916</v>
      </c>
      <c r="AJ94" s="431">
        <v>872131</v>
      </c>
      <c r="AK94" s="431">
        <f t="shared" si="571"/>
        <v>642786</v>
      </c>
      <c r="AL94" s="406">
        <f>IFERROR(IF((ABS((AJ94/AK94)-1))&lt;100%,(AJ94/AK94)-1,"N/A"),"")</f>
        <v>0.35679837457567531</v>
      </c>
      <c r="AM94" s="431">
        <v>1333366</v>
      </c>
      <c r="AN94" s="431">
        <f t="shared" si="573"/>
        <v>765592</v>
      </c>
      <c r="AO94" s="406">
        <f>IFERROR(IF((ABS((AM94/AN94)-1))&lt;100%,(AM94/AN94)-1,"N/A"),"")</f>
        <v>0.74161433243816544</v>
      </c>
      <c r="AP94" s="431">
        <v>1844490</v>
      </c>
      <c r="AQ94" s="431">
        <f t="shared" si="575"/>
        <v>1185340</v>
      </c>
      <c r="AR94" s="406">
        <f>IFERROR(IF((ABS((AP94/AQ94)-1))&lt;100%,(AP94/AQ94)-1,"N/A"),"")</f>
        <v>0.55608517387416279</v>
      </c>
      <c r="AS94" s="431">
        <v>2716621</v>
      </c>
      <c r="AT94" s="431">
        <f t="shared" si="577"/>
        <v>1828126</v>
      </c>
      <c r="AU94" s="406">
        <f>IFERROR(IF((ABS((AS94/AT94)-1))&lt;100%,(AS94/AT94)-1,"N/A"),"")</f>
        <v>0.48601409312049615</v>
      </c>
      <c r="AV94" s="432"/>
      <c r="AW94" s="431">
        <f t="shared" si="621"/>
        <v>0</v>
      </c>
      <c r="AX94" s="431">
        <f t="shared" si="579"/>
        <v>445956</v>
      </c>
      <c r="AY94" s="406" t="str">
        <f>IFERROR(IF((ABS((AW94/AX94)-1))&lt;100%,(AW94/AX94)-1,"N/A"),"")</f>
        <v>N/A</v>
      </c>
      <c r="AZ94" s="431">
        <f t="shared" si="622"/>
        <v>0</v>
      </c>
      <c r="BA94" s="431">
        <f t="shared" si="581"/>
        <v>887410</v>
      </c>
      <c r="BB94" s="406" t="str">
        <f>IFERROR(IF((ABS((AZ94/BA94)-1))&lt;100%,(AZ94/BA94)-1,"N/A"),"")</f>
        <v>N/A</v>
      </c>
      <c r="BC94" s="404">
        <f t="shared" si="623"/>
        <v>0</v>
      </c>
      <c r="BD94" s="431">
        <f t="shared" si="583"/>
        <v>511124</v>
      </c>
      <c r="BE94" s="406" t="str">
        <f>IFERROR(IF((ABS((BC94/BD94)-1))&lt;100%,(BC94/BD94)-1,"N/A"),"")</f>
        <v>N/A</v>
      </c>
      <c r="BF94" s="431">
        <f t="shared" si="624"/>
        <v>0</v>
      </c>
      <c r="BG94" s="431">
        <f t="shared" si="585"/>
        <v>872131</v>
      </c>
      <c r="BH94" s="406" t="str">
        <f>IFERROR(IF((ABS((BF94/BG94)-1))&lt;100%,(BF94/BG94)-1,"N/A"),"")</f>
        <v>N/A</v>
      </c>
      <c r="BI94" s="431">
        <f t="shared" si="625"/>
        <v>0</v>
      </c>
      <c r="BJ94" s="431">
        <f t="shared" si="587"/>
        <v>1333366</v>
      </c>
      <c r="BK94" s="406" t="str">
        <f>IFERROR(IF((ABS((BI94/BJ94)-1))&lt;100%,(BI94/BJ94)-1,"N/A"),"")</f>
        <v>N/A</v>
      </c>
      <c r="BL94" s="404">
        <f t="shared" si="626"/>
        <v>0</v>
      </c>
      <c r="BM94" s="431">
        <f t="shared" si="589"/>
        <v>1844490</v>
      </c>
      <c r="BN94" s="406" t="str">
        <f>IFERROR(IF((ABS((BL94/BM94)-1))&lt;100%,(BL94/BM94)-1,"N/A"),"")</f>
        <v>N/A</v>
      </c>
      <c r="BO94" s="431">
        <f t="shared" si="627"/>
        <v>0</v>
      </c>
      <c r="BP94" s="431">
        <f t="shared" si="591"/>
        <v>2716621</v>
      </c>
      <c r="BQ94" s="406" t="str">
        <f>IFERROR(IF((ABS((BO94/BP94)-1))&lt;100%,(BO94/BP94)-1,"N/A"),"")</f>
        <v>N/A</v>
      </c>
      <c r="BR94" s="433"/>
      <c r="BS94" s="404">
        <f t="shared" si="628"/>
        <v>0</v>
      </c>
      <c r="BT94" s="431">
        <v>0</v>
      </c>
      <c r="BU94" s="406" t="str">
        <f>IFERROR(IF((ABS((BS94/BT94)-1))&lt;100%,(BS94/BT94)-1,"N/A"),"")</f>
        <v/>
      </c>
      <c r="BV94" s="404">
        <f t="shared" si="629"/>
        <v>0</v>
      </c>
      <c r="BW94" s="431">
        <v>0</v>
      </c>
      <c r="BX94" s="406" t="str">
        <f>IFERROR(IF((ABS((BV94/BW94)-1))&lt;100%,(BV94/BW94)-1,"N/A"),"")</f>
        <v/>
      </c>
      <c r="BY94" s="404">
        <f t="shared" si="630"/>
        <v>0</v>
      </c>
      <c r="BZ94" s="431">
        <v>0</v>
      </c>
      <c r="CA94" s="406" t="str">
        <f>IFERROR(IF((ABS((BY94/BZ94)-1))&lt;100%,(BY94/BZ94)-1,"N/A"),"")</f>
        <v/>
      </c>
      <c r="CB94" s="404">
        <f t="shared" si="631"/>
        <v>0</v>
      </c>
      <c r="CC94" s="431">
        <v>0</v>
      </c>
      <c r="CD94" s="406" t="str">
        <f>IFERROR(IF((ABS((CB94/CC94)-1))&lt;100%,(CB94/CC94)-1,"N/A"),"")</f>
        <v/>
      </c>
      <c r="CE94" s="404">
        <f t="shared" si="632"/>
        <v>0</v>
      </c>
      <c r="CF94" s="431">
        <v>0</v>
      </c>
      <c r="CG94" s="406" t="str">
        <f>IFERROR(IF((ABS((CE94/CF94)-1))&lt;100%,(CE94/CF94)-1,"N/A"),"")</f>
        <v/>
      </c>
      <c r="CH94" s="404">
        <f t="shared" si="633"/>
        <v>0</v>
      </c>
      <c r="CI94" s="431">
        <v>0</v>
      </c>
      <c r="CJ94" s="406" t="str">
        <f>IFERROR(IF((ABS((CH94/CI94)-1))&lt;100%,(CH94/CI94)-1,"N/A"),"")</f>
        <v/>
      </c>
      <c r="CK94" s="404">
        <f t="shared" si="634"/>
        <v>0</v>
      </c>
      <c r="CL94" s="431">
        <v>0</v>
      </c>
      <c r="CM94" s="406" t="str">
        <f>IFERROR(IF((ABS((CK94/CL94)-1))&lt;100%,(CK94/CL94)-1,"N/A"),"")</f>
        <v/>
      </c>
      <c r="CN94" s="433"/>
      <c r="CO94" s="404">
        <v>0</v>
      </c>
      <c r="CP94" s="431">
        <v>0</v>
      </c>
      <c r="CQ94" s="406" t="str">
        <f>IFERROR(IF((ABS((CO94/CP94)-1))&lt;100%,(CO94/CP94)-1,"N/A"),"")</f>
        <v/>
      </c>
      <c r="CR94" s="404">
        <v>0</v>
      </c>
      <c r="CS94" s="431">
        <v>0</v>
      </c>
      <c r="CT94" s="406" t="str">
        <f>IFERROR(IF((ABS((CR94/CS94)-1))&lt;1000%,(CR94/CS94)-1,"N/A"),"")</f>
        <v/>
      </c>
      <c r="CU94" s="404">
        <v>0</v>
      </c>
      <c r="CV94" s="431">
        <v>0</v>
      </c>
      <c r="CW94" s="406" t="str">
        <f>IFERROR(IF((ABS((CU94/CV94)-1))&lt;100%,(CU94/CV94)-1,"N/A"),"")</f>
        <v/>
      </c>
      <c r="CX94" s="404">
        <v>0</v>
      </c>
      <c r="CY94" s="431">
        <v>0</v>
      </c>
      <c r="CZ94" s="406" t="str">
        <f>IFERROR(IF((ABS((CX94/CY94)-1))&lt;100%,(CX94/CY94)-1,"N/A"),"")</f>
        <v/>
      </c>
      <c r="DA94" s="404">
        <v>0</v>
      </c>
      <c r="DB94" s="431">
        <v>0</v>
      </c>
      <c r="DC94" s="406" t="str">
        <f>IFERROR(IF((ABS((DA94/DB94)-1))&lt;1000%,(DA94/DB94)-1,"N/A"),"")</f>
        <v/>
      </c>
      <c r="DD94" s="404">
        <v>0</v>
      </c>
      <c r="DE94" s="431">
        <v>0</v>
      </c>
      <c r="DF94" s="406" t="str">
        <f>IFERROR(IF((ABS((DD94/DE94)-1))&lt;100%,(DD94/DE94)-1,"N/A"),"")</f>
        <v/>
      </c>
      <c r="DG94" s="404">
        <v>0</v>
      </c>
      <c r="DH94" s="431">
        <v>0</v>
      </c>
      <c r="DI94" s="406" t="str">
        <f>IFERROR(IF((ABS((DG94/DH94)-1))&lt;100%,(DG94/DH94)-1,"N/A"),"")</f>
        <v/>
      </c>
      <c r="DJ94" s="104"/>
      <c r="DK94" s="404">
        <v>0</v>
      </c>
      <c r="DL94" s="431">
        <v>0</v>
      </c>
      <c r="DM94" s="406" t="str">
        <f>IFERROR(IF((ABS((DK94/DL94)-1))&lt;100%,(DK94/DL94)-1,"N/A"),"")</f>
        <v/>
      </c>
      <c r="DN94" s="404">
        <v>0</v>
      </c>
      <c r="DO94" s="431">
        <v>0</v>
      </c>
      <c r="DP94" s="406" t="str">
        <f>IFERROR(IF((ABS((DN94/DO94)-1))&lt;1000%,(DN94/DO94)-1,"N/A"),"")</f>
        <v/>
      </c>
      <c r="DQ94" s="404">
        <v>0</v>
      </c>
      <c r="DR94" s="431">
        <v>0</v>
      </c>
      <c r="DS94" s="406" t="str">
        <f>IFERROR(IF((ABS((DQ94/DR94)-1))&lt;100%,(DQ94/DR94)-1,"N/A"),"")</f>
        <v/>
      </c>
      <c r="DT94" s="404">
        <v>0</v>
      </c>
      <c r="DU94" s="431">
        <v>0</v>
      </c>
      <c r="DV94" s="406" t="str">
        <f>IFERROR(IF((ABS((DT94/DU94)-1))&lt;100%,(DT94/DU94)-1,"N/A"),"")</f>
        <v/>
      </c>
      <c r="DW94" s="404">
        <v>0</v>
      </c>
      <c r="DX94" s="431">
        <v>0</v>
      </c>
      <c r="DY94" s="406" t="str">
        <f>IFERROR(IF((ABS((DW94/DX94)-1))&lt;1000%,(DW94/DX94)-1,"N/A"),"")</f>
        <v/>
      </c>
      <c r="DZ94" s="404">
        <v>0</v>
      </c>
      <c r="EA94" s="431">
        <v>0</v>
      </c>
      <c r="EB94" s="406" t="str">
        <f>IFERROR(IF((ABS((DZ94/EA94)-1))&lt;100%,(DZ94/EA94)-1,"N/A"),"")</f>
        <v/>
      </c>
      <c r="EC94" s="404">
        <v>0</v>
      </c>
      <c r="ED94" s="431">
        <v>0</v>
      </c>
      <c r="EE94" s="406" t="str">
        <f>IFERROR(IF((ABS((EC94/ED94)-1))&lt;100%,(EC94/ED94)-1,"N/A"),"")</f>
        <v/>
      </c>
      <c r="EG94" s="404">
        <v>0</v>
      </c>
      <c r="EH94" s="431">
        <v>0</v>
      </c>
      <c r="EI94" s="406" t="str">
        <f>IFERROR(IF((ABS((EG94/EH94)-1))&lt;100%,(EG94/EH94)-1,"N/A"),"")</f>
        <v/>
      </c>
      <c r="EJ94" s="404">
        <v>0</v>
      </c>
      <c r="EK94" s="431">
        <v>0</v>
      </c>
      <c r="EL94" s="406" t="str">
        <f>IFERROR(IF((ABS((EJ94/EK94)-1))&lt;1000%,(EJ94/EK94)-1,"N/A"),"")</f>
        <v/>
      </c>
      <c r="EM94" s="404">
        <v>0</v>
      </c>
      <c r="EN94" s="431">
        <v>0</v>
      </c>
      <c r="EO94" s="406" t="str">
        <f>IFERROR(IF((ABS((EM94/EN94)-1))&lt;100%,(EM94/EN94)-1,"N/A"),"")</f>
        <v/>
      </c>
      <c r="EP94" s="404">
        <v>0</v>
      </c>
      <c r="EQ94" s="431">
        <v>0</v>
      </c>
      <c r="ER94" s="406" t="str">
        <f>IFERROR(IF((ABS((EP94/EQ94)-1))&lt;100%,(EP94/EQ94)-1,"N/A"),"")</f>
        <v/>
      </c>
      <c r="ES94" s="404">
        <v>0</v>
      </c>
      <c r="ET94" s="431">
        <v>0</v>
      </c>
      <c r="EU94" s="406" t="str">
        <f>IFERROR(IF((ABS((ES94/ET94)-1))&lt;1000%,(ES94/ET94)-1,"N/A"),"")</f>
        <v/>
      </c>
      <c r="EV94" s="404">
        <v>0</v>
      </c>
      <c r="EW94" s="431">
        <v>0</v>
      </c>
      <c r="EX94" s="406" t="str">
        <f>IFERROR(IF((ABS((EV94/EW94)-1))&lt;100%,(EV94/EW94)-1,"N/A"),"")</f>
        <v/>
      </c>
      <c r="EY94" s="404">
        <v>0</v>
      </c>
      <c r="EZ94" s="431">
        <v>0</v>
      </c>
      <c r="FA94" s="406" t="str">
        <f>IFERROR(IF((ABS((EY94/EZ94)-1))&lt;100%,(EY94/EZ94)-1,"N/A"),"")</f>
        <v/>
      </c>
    </row>
    <row r="95" spans="1:157" s="66" customFormat="1" ht="18.5" thickBot="1">
      <c r="A95" s="58" t="s">
        <v>35</v>
      </c>
      <c r="B95" s="58"/>
      <c r="C95" s="244" t="s">
        <v>35</v>
      </c>
      <c r="D95" s="245" t="s">
        <v>255</v>
      </c>
      <c r="E95" s="246">
        <f>IFERROR(E94/E$79,"")</f>
        <v>3.7647592281435258E-2</v>
      </c>
      <c r="F95" s="246"/>
      <c r="G95" s="247" t="str">
        <f>IF((ABS((E95-F95)*10000))&lt;100,(E95-F95)*10000,"N/A")</f>
        <v>N/A</v>
      </c>
      <c r="H95" s="246">
        <f>IFERROR(H94/H$79,"")</f>
        <v>5.4839706055013836E-2</v>
      </c>
      <c r="I95" s="246"/>
      <c r="J95" s="247" t="str">
        <f>IF((ABS((H95-I95)*10000))&lt;100,(H95-I95)*10000,"N/A")</f>
        <v>N/A</v>
      </c>
      <c r="K95" s="246">
        <f>IFERROR(K94/K$79,"")</f>
        <v>4.5813159348368417E-2</v>
      </c>
      <c r="L95" s="246">
        <f>IFERROR(L94/L$79,"")</f>
        <v>6.1567940511042883E-2</v>
      </c>
      <c r="M95" s="247" t="str">
        <f>IF((ABS((K95-L95)*10000))&lt;100,(K95-L95)*10000,"N/A")</f>
        <v>N/A</v>
      </c>
      <c r="N95" s="246">
        <f>IFERROR(N94/N$79,"")</f>
        <v>6.0153022965797658E-2</v>
      </c>
      <c r="O95" s="246">
        <f>IFERROR(O94/O$79,"")</f>
        <v>7.9636514648667125E-2</v>
      </c>
      <c r="P95" s="247" t="str">
        <f>IF((ABS((N95-O95)*10000))&lt;100,(N95-O95)*10000,"N/A")</f>
        <v>N/A</v>
      </c>
      <c r="Q95" s="246">
        <f>IFERROR(Q94/Q$79,"")</f>
        <v>4.6277435277253753E-2</v>
      </c>
      <c r="R95" s="246"/>
      <c r="S95" s="247" t="str">
        <f>IF((ABS((Q95-R95)*10000))&lt;100,(Q95-R95)*10000,"N/A")</f>
        <v>N/A</v>
      </c>
      <c r="T95" s="246">
        <f>IFERROR(T94/T$79,"")</f>
        <v>4.6111955411597849E-2</v>
      </c>
      <c r="U95" s="246">
        <f>IFERROR(U94/U$79,"")</f>
        <v>6.1568204878208688E-2</v>
      </c>
      <c r="V95" s="247" t="str">
        <f>IF((ABS((T95-U95)*10000))&lt;100,(T95-U95)*10000,"N/A")</f>
        <v>N/A</v>
      </c>
      <c r="W95" s="246">
        <f>IFERROR(W94/W$79,"")</f>
        <v>5.023491033425484E-2</v>
      </c>
      <c r="X95" s="246">
        <f>IFERROR(X94/X$79,"")</f>
        <v>7.7874452844849229E-2</v>
      </c>
      <c r="Y95" s="247" t="str">
        <f>IF((ABS((W95-X95)*10000))&lt;100,(W95-X95)*10000,"N/A")</f>
        <v>N/A</v>
      </c>
      <c r="Z95" s="279"/>
      <c r="AA95" s="246">
        <f>IFERROR(AA94/AA$79,"")</f>
        <v>4.5459739644936638E-2</v>
      </c>
      <c r="AB95" s="246">
        <f>+E95</f>
        <v>3.7647592281435258E-2</v>
      </c>
      <c r="AC95" s="247">
        <f>IF((ABS((AA95-AB95)*10000))&lt;100,(AA95-AB95)*10000,"N/A")</f>
        <v>78.1214736350138</v>
      </c>
      <c r="AD95" s="246">
        <f>IFERROR(AD94/AD$79,"")</f>
        <v>9.1599811806519105E-2</v>
      </c>
      <c r="AE95" s="246">
        <f t="shared" si="567"/>
        <v>5.4839706055013836E-2</v>
      </c>
      <c r="AF95" s="247" t="str">
        <f>IF((ABS((AD95-AE95)*10000))&lt;100,(AD95-AE95)*10000,"N/A")</f>
        <v>N/A</v>
      </c>
      <c r="AG95" s="246">
        <f>IFERROR(AG94/AG$79,"")</f>
        <v>4.9860220396993976E-2</v>
      </c>
      <c r="AH95" s="246">
        <f t="shared" si="569"/>
        <v>4.5813159348368417E-2</v>
      </c>
      <c r="AI95" s="247">
        <f>IF((ABS((AG95-AH95)*10000))&lt;100,(AG95-AH95)*10000,"N/A")</f>
        <v>40.470610486255595</v>
      </c>
      <c r="AJ95" s="246">
        <f>IFERROR(AJ94/AJ$79,"")</f>
        <v>7.5685725091377651E-2</v>
      </c>
      <c r="AK95" s="246">
        <f t="shared" si="571"/>
        <v>6.0153022965797658E-2</v>
      </c>
      <c r="AL95" s="247" t="str">
        <f>IF((ABS((AJ95-AK95)*10000))&lt;100,(AJ95-AK95)*10000,"N/A")</f>
        <v>N/A</v>
      </c>
      <c r="AM95" s="246">
        <f>IFERROR(AM94/AM$79,"")</f>
        <v>6.8385413276863413E-2</v>
      </c>
      <c r="AN95" s="246">
        <f t="shared" si="573"/>
        <v>4.6277435277253753E-2</v>
      </c>
      <c r="AO95" s="247" t="str">
        <f>IF((ABS((AM95-AN95)*10000))&lt;100,(AM95-AN95)*10000,"N/A")</f>
        <v>N/A</v>
      </c>
      <c r="AP95" s="246">
        <f>IFERROR(AP94/AP$79,"")</f>
        <v>6.2001850082041551E-2</v>
      </c>
      <c r="AQ95" s="246">
        <f t="shared" si="575"/>
        <v>4.6111955411597849E-2</v>
      </c>
      <c r="AR95" s="247" t="str">
        <f>IF((ABS((AP95-AQ95)*10000))&lt;100,(AP95-AQ95)*10000,"N/A")</f>
        <v>N/A</v>
      </c>
      <c r="AS95" s="246">
        <f>IFERROR(AS94/AS$79,"")</f>
        <v>6.5822359168413627E-2</v>
      </c>
      <c r="AT95" s="246">
        <f t="shared" si="577"/>
        <v>5.023491033425484E-2</v>
      </c>
      <c r="AU95" s="247" t="str">
        <f>IF((ABS((AS95-AT95)*10000))&lt;100,(AS95-AT95)*10000,"N/A")</f>
        <v>N/A</v>
      </c>
      <c r="AV95" s="279"/>
      <c r="AW95" s="246" t="str">
        <f t="shared" si="621"/>
        <v/>
      </c>
      <c r="AX95" s="246">
        <f t="shared" si="579"/>
        <v>4.5459739644936638E-2</v>
      </c>
      <c r="AY95" s="247" t="str">
        <f>IFERROR(IF((ABS((AW95-AX95)*10000))&lt;100,(AW95-AX95)*10000,"N/A"),"")</f>
        <v/>
      </c>
      <c r="AZ95" s="246" t="str">
        <f t="shared" si="622"/>
        <v/>
      </c>
      <c r="BA95" s="246">
        <f t="shared" si="581"/>
        <v>9.1599811806519105E-2</v>
      </c>
      <c r="BB95" s="247" t="str">
        <f>IFERROR(IF((ABS((AZ95-BA95)*10000))&lt;100,(AZ95-BA95)*10000,"N/A"),"")</f>
        <v/>
      </c>
      <c r="BC95" s="248" t="str">
        <f t="shared" si="623"/>
        <v/>
      </c>
      <c r="BD95" s="246">
        <f t="shared" si="583"/>
        <v>4.9860220396993976E-2</v>
      </c>
      <c r="BE95" s="247" t="str">
        <f>IFERROR(IF((ABS((BC95-BD95)*10000))&lt;100,(BC95-BD95)*10000,"N/A"),"")</f>
        <v/>
      </c>
      <c r="BF95" s="246" t="str">
        <f t="shared" si="624"/>
        <v/>
      </c>
      <c r="BG95" s="246">
        <f t="shared" si="585"/>
        <v>7.5685725091377651E-2</v>
      </c>
      <c r="BH95" s="247" t="str">
        <f>IFERROR(IF((ABS((BF95-BG95)*10000))&lt;100,(BF95-BG95)*10000,"N/A"),"")</f>
        <v/>
      </c>
      <c r="BI95" s="246" t="str">
        <f t="shared" si="625"/>
        <v/>
      </c>
      <c r="BJ95" s="246">
        <f t="shared" si="587"/>
        <v>6.8385413276863413E-2</v>
      </c>
      <c r="BK95" s="247" t="str">
        <f>IFERROR(IF((ABS((BI95-BJ95)*10000))&lt;100,(BI95-BJ95)*10000,"N/A"),"")</f>
        <v/>
      </c>
      <c r="BL95" s="248" t="str">
        <f t="shared" si="626"/>
        <v/>
      </c>
      <c r="BM95" s="246">
        <f t="shared" si="589"/>
        <v>6.2001850082041551E-2</v>
      </c>
      <c r="BN95" s="247" t="str">
        <f>IFERROR(IF((ABS((BL95-BM95)*10000))&lt;100,(BL95-BM95)*10000,"N/A"),"")</f>
        <v/>
      </c>
      <c r="BO95" s="246" t="str">
        <f t="shared" si="627"/>
        <v/>
      </c>
      <c r="BP95" s="246">
        <f t="shared" si="591"/>
        <v>6.5822359168413627E-2</v>
      </c>
      <c r="BQ95" s="247" t="str">
        <f>IFERROR(IF((ABS((BO95-BP95)*10000))&lt;100,(BO95-BP95)*10000,"N/A"),"")</f>
        <v/>
      </c>
      <c r="BR95" s="250"/>
      <c r="BS95" s="248" t="str">
        <f t="shared" si="628"/>
        <v/>
      </c>
      <c r="BT95" s="246" t="str">
        <f>IFERROR(BT94/BT$79,"")</f>
        <v/>
      </c>
      <c r="BU95" s="247">
        <f>IFERROR(IF((ABS((BS95-BT95)*10000))&lt;100,(BS95-BT95)*10000,"N/A"),0)</f>
        <v>0</v>
      </c>
      <c r="BV95" s="248" t="str">
        <f t="shared" si="629"/>
        <v/>
      </c>
      <c r="BW95" s="246" t="str">
        <f>IFERROR(BW94/BW$79,"")</f>
        <v/>
      </c>
      <c r="BX95" s="247">
        <f>IFERROR(IF((ABS((BV95-BW95)*10000))&lt;100,(BV95-BW95)*10000,"N/A"),0)</f>
        <v>0</v>
      </c>
      <c r="BY95" s="248" t="str">
        <f t="shared" si="630"/>
        <v/>
      </c>
      <c r="BZ95" s="246" t="str">
        <f>IFERROR(BZ94/BZ$79,"")</f>
        <v/>
      </c>
      <c r="CA95" s="247">
        <f>IFERROR(IF((ABS((BY95-BZ95)*10000))&lt;100,(BY95-BZ95)*10000,"N/A"),0)</f>
        <v>0</v>
      </c>
      <c r="CB95" s="248" t="str">
        <f t="shared" si="631"/>
        <v/>
      </c>
      <c r="CC95" s="246" t="str">
        <f>IFERROR(CC94/CC$79,"")</f>
        <v/>
      </c>
      <c r="CD95" s="247">
        <f>IFERROR(IF((ABS((CB95-CC95)*10000))&lt;100,(CB95-CC95)*10000,"N/A"),0)</f>
        <v>0</v>
      </c>
      <c r="CE95" s="248" t="str">
        <f t="shared" si="632"/>
        <v/>
      </c>
      <c r="CF95" s="246" t="str">
        <f>IFERROR(CF94/CF$79,"")</f>
        <v/>
      </c>
      <c r="CG95" s="247">
        <f>IFERROR(IF((ABS((CE95-CF95)*10000))&lt;100,(CE95-CF95)*10000,"N/A"),0)</f>
        <v>0</v>
      </c>
      <c r="CH95" s="248" t="str">
        <f t="shared" si="633"/>
        <v/>
      </c>
      <c r="CI95" s="246" t="str">
        <f>IFERROR(CI94/CI$79,"")</f>
        <v/>
      </c>
      <c r="CJ95" s="247">
        <f>IFERROR(IF((ABS((CH95-CI95)*10000))&lt;100,(CH95-CI95)*10000,"N/A"),0)</f>
        <v>0</v>
      </c>
      <c r="CK95" s="248" t="str">
        <f t="shared" si="634"/>
        <v/>
      </c>
      <c r="CL95" s="246" t="str">
        <f>IFERROR(CL94/CL$79,"")</f>
        <v/>
      </c>
      <c r="CM95" s="247">
        <f>IFERROR(IF((ABS((CK95-CL95)*10000))&lt;100,(CK95-CL95)*10000,"N/A"),0)</f>
        <v>0</v>
      </c>
      <c r="CN95" s="250"/>
      <c r="CO95" s="248" t="str">
        <f>IFERROR(CO94/CO$79,"")</f>
        <v/>
      </c>
      <c r="CP95" s="246" t="str">
        <f>IFERROR(CP94/CP$79,"")</f>
        <v/>
      </c>
      <c r="CQ95" s="247">
        <f>IFERROR(IF((ABS((CO95-CP95)*10000))&lt;1000,(CO95-CP95)*10000,"N/A"),0)</f>
        <v>0</v>
      </c>
      <c r="CR95" s="248" t="str">
        <f>IFERROR(CR94/CR$79,"")</f>
        <v/>
      </c>
      <c r="CS95" s="246" t="str">
        <f>IFERROR(CS94/CS$79,"")</f>
        <v/>
      </c>
      <c r="CT95" s="247" t="str">
        <f>IFERROR(IF((ABS((CR95-CS95)*10000))&lt;1000,(CR95-CS95)*10000,"N/A"),"")</f>
        <v/>
      </c>
      <c r="CU95" s="248" t="str">
        <f>IFERROR(CU94/CU$79,"")</f>
        <v/>
      </c>
      <c r="CV95" s="246" t="str">
        <f>IFERROR(CV94/CV$79,"")</f>
        <v/>
      </c>
      <c r="CW95" s="247">
        <f>IFERROR(IF((ABS((CU95-CV95)*10000))&lt;100,(CU95-CV95)*10000,"N/A"),0)</f>
        <v>0</v>
      </c>
      <c r="CX95" s="248" t="str">
        <f>IFERROR(CX94/CX$79,"")</f>
        <v/>
      </c>
      <c r="CY95" s="246" t="str">
        <f>IFERROR(CY94/CY$79,"")</f>
        <v/>
      </c>
      <c r="CZ95" s="247">
        <f>IFERROR(IF((ABS((CX95-CY95)*10000))&lt;100,(CX95-CY95)*10000,"N/A"),0)</f>
        <v>0</v>
      </c>
      <c r="DA95" s="248" t="str">
        <f>IFERROR(DA94/DA$79,"")</f>
        <v/>
      </c>
      <c r="DB95" s="246" t="str">
        <f>IFERROR(DB94/DB$79,"")</f>
        <v/>
      </c>
      <c r="DC95" s="247" t="str">
        <f>IFERROR(IF((ABS((DA95-DB95)*10000))&lt;1000,(DA95-DB95)*10000,"N/A"),"")</f>
        <v/>
      </c>
      <c r="DD95" s="248" t="str">
        <f>IFERROR(DD94/DD$79,"")</f>
        <v/>
      </c>
      <c r="DE95" s="246" t="str">
        <f>IFERROR(DE94/DE$79,"")</f>
        <v/>
      </c>
      <c r="DF95" s="247">
        <f>IFERROR(IF((ABS((DD95-DE95)*10000))&lt;100,(DD95-DE95)*10000,"N/A"),0)</f>
        <v>0</v>
      </c>
      <c r="DG95" s="248" t="str">
        <f>IFERROR(DG94/DG$79,"")</f>
        <v/>
      </c>
      <c r="DH95" s="246" t="str">
        <f>IFERROR(DH94/DH$79,"")</f>
        <v/>
      </c>
      <c r="DI95" s="247">
        <f>IFERROR(IF((ABS((DG95-DH95)*10000))&lt;100,(DG95-DH95)*10000,"N/A"),0)</f>
        <v>0</v>
      </c>
      <c r="DJ95" s="104"/>
      <c r="DK95" s="248" t="str">
        <f>IFERROR(DK94/DK$79,"")</f>
        <v/>
      </c>
      <c r="DL95" s="246" t="str">
        <f>IFERROR(DL94/DL$79,"")</f>
        <v/>
      </c>
      <c r="DM95" s="247">
        <f>IFERROR(IF((ABS((DK95-DL95)*10000))&lt;1000,(DK95-DL95)*10000,"N/A"),0)</f>
        <v>0</v>
      </c>
      <c r="DN95" s="248" t="str">
        <f>IFERROR(DN94/DN$79,"")</f>
        <v/>
      </c>
      <c r="DO95" s="246" t="str">
        <f>IFERROR(DO94/DO$79,"")</f>
        <v/>
      </c>
      <c r="DP95" s="247" t="str">
        <f>IFERROR(IF((ABS((DN95-DO95)*10000))&lt;1000,(DN95-DO95)*10000,"N/A"),"")</f>
        <v/>
      </c>
      <c r="DQ95" s="248" t="str">
        <f>IFERROR(DQ94/DQ$79,"")</f>
        <v/>
      </c>
      <c r="DR95" s="246" t="str">
        <f>IFERROR(DR94/DR$79,"")</f>
        <v/>
      </c>
      <c r="DS95" s="247">
        <f>IFERROR(IF((ABS((DQ95-DR95)*10000))&lt;100,(DQ95-DR95)*10000,"N/A"),0)</f>
        <v>0</v>
      </c>
      <c r="DT95" s="248" t="str">
        <f>IFERROR(DT94/DT$79,"")</f>
        <v/>
      </c>
      <c r="DU95" s="246" t="str">
        <f>IFERROR(DU94/DU$79,"")</f>
        <v/>
      </c>
      <c r="DV95" s="247">
        <f>IFERROR(IF((ABS((DT95-DU95)*10000))&lt;100,(DT95-DU95)*10000,"N/A"),0)</f>
        <v>0</v>
      </c>
      <c r="DW95" s="248" t="str">
        <f>IFERROR(DW94/DW$79,"")</f>
        <v/>
      </c>
      <c r="DX95" s="246" t="str">
        <f>IFERROR(DX94/DX$79,"")</f>
        <v/>
      </c>
      <c r="DY95" s="247" t="str">
        <f>IFERROR(IF((ABS((DW95-DX95)*10000))&lt;1000,(DW95-DX95)*10000,"N/A"),"")</f>
        <v/>
      </c>
      <c r="DZ95" s="248" t="str">
        <f>IFERROR(DZ94/DZ$79,"")</f>
        <v/>
      </c>
      <c r="EA95" s="246" t="str">
        <f>IFERROR(EA94/EA$79,"")</f>
        <v/>
      </c>
      <c r="EB95" s="247">
        <f>IFERROR(IF((ABS((DZ95-EA95)*10000))&lt;100,(DZ95-EA95)*10000,"N/A"),0)</f>
        <v>0</v>
      </c>
      <c r="EC95" s="248" t="str">
        <f>IFERROR(EC94/EC$79,"")</f>
        <v/>
      </c>
      <c r="ED95" s="246" t="str">
        <f>IFERROR(ED94/ED$79,"")</f>
        <v/>
      </c>
      <c r="EE95" s="247">
        <f>IFERROR(IF((ABS((EC95-ED95)*10000))&lt;100,(EC95-ED95)*10000,"N/A"),0)</f>
        <v>0</v>
      </c>
      <c r="EG95" s="248" t="str">
        <f>IFERROR(EG94/EG$79,"")</f>
        <v/>
      </c>
      <c r="EH95" s="246" t="str">
        <f>IFERROR(EH94/EH$79,"")</f>
        <v/>
      </c>
      <c r="EI95" s="247">
        <f>IFERROR(IF((ABS((EG95-EH95)*10000))&lt;1000,(EG95-EH95)*10000,"N/A"),0)</f>
        <v>0</v>
      </c>
      <c r="EJ95" s="248" t="str">
        <f>IFERROR(EJ94/EJ$79,"")</f>
        <v/>
      </c>
      <c r="EK95" s="246" t="str">
        <f>IFERROR(EK94/EK$79,"")</f>
        <v/>
      </c>
      <c r="EL95" s="247" t="str">
        <f>IFERROR(IF((ABS((EJ95-EK95)*10000))&lt;1000,(EJ95-EK95)*10000,"N/A"),"")</f>
        <v/>
      </c>
      <c r="EM95" s="248" t="str">
        <f>IFERROR(EM94/EM$79,"")</f>
        <v/>
      </c>
      <c r="EN95" s="246" t="str">
        <f>IFERROR(EN94/EN$79,"")</f>
        <v/>
      </c>
      <c r="EO95" s="247">
        <f>IFERROR(IF((ABS((EM95-EN95)*10000))&lt;100,(EM95-EN95)*10000,"N/A"),0)</f>
        <v>0</v>
      </c>
      <c r="EP95" s="248" t="str">
        <f>IFERROR(EP94/EP$79,"")</f>
        <v/>
      </c>
      <c r="EQ95" s="246" t="str">
        <f>IFERROR(EQ94/EQ$79,"")</f>
        <v/>
      </c>
      <c r="ER95" s="247">
        <f>IFERROR(IF((ABS((EP95-EQ95)*10000))&lt;100,(EP95-EQ95)*10000,"N/A"),0)</f>
        <v>0</v>
      </c>
      <c r="ES95" s="248" t="str">
        <f>IFERROR(ES94/ES$79,"")</f>
        <v/>
      </c>
      <c r="ET95" s="246" t="str">
        <f>IFERROR(ET94/ET$79,"")</f>
        <v/>
      </c>
      <c r="EU95" s="247" t="str">
        <f>IFERROR(IF((ABS((ES95-ET95)*10000))&lt;1000,(ES95-ET95)*10000,"N/A"),"")</f>
        <v/>
      </c>
      <c r="EV95" s="248" t="str">
        <f>IFERROR(EV94/EV$79,"")</f>
        <v/>
      </c>
      <c r="EW95" s="246" t="str">
        <f>IFERROR(EW94/EW$79,"")</f>
        <v/>
      </c>
      <c r="EX95" s="247">
        <f>IFERROR(IF((ABS((EV95-EW95)*10000))&lt;100,(EV95-EW95)*10000,"N/A"),0)</f>
        <v>0</v>
      </c>
      <c r="EY95" s="248" t="str">
        <f>IFERROR(EY94/EY$79,"")</f>
        <v/>
      </c>
      <c r="EZ95" s="246" t="str">
        <f>IFERROR(EZ94/EZ$79,"")</f>
        <v/>
      </c>
      <c r="FA95" s="247">
        <f>IFERROR(IF((ABS((EY95-EZ95)*10000))&lt;100,(EY95-EZ95)*10000,"N/A"),0)</f>
        <v>0</v>
      </c>
    </row>
    <row r="96" spans="1:157" s="66" customFormat="1" ht="5.25" customHeight="1" thickBot="1">
      <c r="A96" s="58"/>
      <c r="B96" s="58"/>
      <c r="C96" s="280"/>
      <c r="D96" s="281"/>
      <c r="E96" s="281"/>
      <c r="F96" s="281"/>
      <c r="G96" s="282"/>
      <c r="H96" s="281"/>
      <c r="I96" s="281"/>
      <c r="J96" s="282"/>
      <c r="K96" s="281"/>
      <c r="L96" s="281"/>
      <c r="M96" s="282"/>
      <c r="N96" s="281"/>
      <c r="O96" s="281"/>
      <c r="P96" s="282"/>
      <c r="Q96" s="281"/>
      <c r="R96" s="281"/>
      <c r="S96" s="282"/>
      <c r="T96" s="281"/>
      <c r="U96" s="281"/>
      <c r="V96" s="282"/>
      <c r="W96" s="281"/>
      <c r="X96" s="281"/>
      <c r="Y96" s="282"/>
      <c r="Z96" s="282"/>
      <c r="AA96" s="281"/>
      <c r="AB96" s="281"/>
      <c r="AC96" s="282"/>
      <c r="AD96" s="281"/>
      <c r="AE96" s="281"/>
      <c r="AF96" s="282"/>
      <c r="AG96" s="281"/>
      <c r="AH96" s="281"/>
      <c r="AI96" s="282"/>
      <c r="AJ96" s="281"/>
      <c r="AK96" s="281"/>
      <c r="AL96" s="282"/>
      <c r="AM96" s="281"/>
      <c r="AN96" s="281"/>
      <c r="AO96" s="282"/>
      <c r="AP96" s="281"/>
      <c r="AQ96" s="281"/>
      <c r="AR96" s="282"/>
      <c r="AS96" s="281"/>
      <c r="AT96" s="281"/>
      <c r="AU96" s="282"/>
      <c r="AV96" s="282"/>
      <c r="AW96" s="281"/>
      <c r="AX96" s="281"/>
      <c r="AY96" s="282"/>
      <c r="AZ96" s="281"/>
      <c r="BA96" s="281"/>
      <c r="BB96" s="282"/>
      <c r="BC96" s="281"/>
      <c r="BD96" s="281"/>
      <c r="BE96" s="282"/>
      <c r="BF96" s="281"/>
      <c r="BG96" s="281"/>
      <c r="BH96" s="282"/>
      <c r="BI96" s="281"/>
      <c r="BJ96" s="281"/>
      <c r="BK96" s="282"/>
      <c r="BL96" s="281"/>
      <c r="BM96" s="281"/>
      <c r="BN96" s="282"/>
      <c r="BO96" s="281"/>
      <c r="BP96" s="281"/>
      <c r="BQ96" s="282"/>
      <c r="BR96" s="282"/>
      <c r="BS96" s="281"/>
      <c r="BT96" s="281"/>
      <c r="BU96" s="282"/>
      <c r="BV96" s="281"/>
      <c r="BW96" s="281"/>
      <c r="BX96" s="282"/>
      <c r="BY96" s="281"/>
      <c r="BZ96" s="281"/>
      <c r="CA96" s="282"/>
      <c r="CB96" s="281"/>
      <c r="CC96" s="281"/>
      <c r="CD96" s="282"/>
      <c r="CE96" s="281"/>
      <c r="CF96" s="281"/>
      <c r="CG96" s="282"/>
      <c r="CH96" s="281"/>
      <c r="CI96" s="281"/>
      <c r="CJ96" s="282"/>
      <c r="CK96" s="281"/>
      <c r="CL96" s="281"/>
      <c r="CM96" s="282"/>
      <c r="CN96" s="282"/>
      <c r="CO96" s="281"/>
      <c r="CP96" s="281"/>
      <c r="CQ96" s="282"/>
      <c r="CR96" s="281"/>
      <c r="CS96" s="281"/>
      <c r="CT96" s="282"/>
      <c r="CU96" s="281"/>
      <c r="CV96" s="281"/>
      <c r="CW96" s="282"/>
      <c r="CX96" s="281"/>
      <c r="CY96" s="281"/>
      <c r="CZ96" s="282"/>
      <c r="DA96" s="281"/>
      <c r="DB96" s="281"/>
      <c r="DC96" s="282"/>
      <c r="DD96" s="281"/>
      <c r="DE96" s="281"/>
      <c r="DF96" s="282"/>
      <c r="DG96" s="281"/>
      <c r="DH96" s="281"/>
      <c r="DI96" s="282"/>
      <c r="DJ96" s="104"/>
      <c r="DK96" s="281"/>
      <c r="DL96" s="281"/>
      <c r="DM96" s="282"/>
      <c r="DN96" s="281"/>
      <c r="DO96" s="281"/>
      <c r="DP96" s="282"/>
      <c r="DQ96" s="281"/>
      <c r="DR96" s="281"/>
      <c r="DS96" s="282"/>
      <c r="DT96" s="281"/>
      <c r="DU96" s="281"/>
      <c r="DV96" s="282"/>
      <c r="DW96" s="281"/>
      <c r="DX96" s="281"/>
      <c r="DY96" s="282"/>
      <c r="DZ96" s="281"/>
      <c r="EA96" s="281"/>
      <c r="EB96" s="282"/>
      <c r="EC96" s="281"/>
      <c r="ED96" s="281"/>
      <c r="EE96" s="282"/>
      <c r="EG96" s="281"/>
      <c r="EH96" s="281"/>
      <c r="EI96" s="282"/>
      <c r="EJ96" s="281"/>
      <c r="EK96" s="281"/>
      <c r="EL96" s="282"/>
      <c r="EM96" s="281"/>
      <c r="EN96" s="281"/>
      <c r="EO96" s="282"/>
      <c r="EP96" s="281"/>
      <c r="EQ96" s="281"/>
      <c r="ER96" s="282"/>
      <c r="ES96" s="281"/>
      <c r="ET96" s="281"/>
      <c r="EU96" s="282"/>
      <c r="EV96" s="281"/>
      <c r="EW96" s="281"/>
      <c r="EX96" s="282"/>
      <c r="EY96" s="281"/>
      <c r="EZ96" s="281"/>
      <c r="FA96" s="282"/>
    </row>
    <row r="97" spans="1:157">
      <c r="A97" s="50"/>
      <c r="B97" s="50"/>
      <c r="C97" s="407" t="s">
        <v>321</v>
      </c>
      <c r="D97" s="398" t="s">
        <v>326</v>
      </c>
      <c r="E97" s="431"/>
      <c r="F97" s="431"/>
      <c r="G97" s="406" t="str">
        <f>IFERROR(IF((ABS((E97/F97)-1))&lt;100%,(E97/F97)-1,"N/A"),"N/A")</f>
        <v>N/A</v>
      </c>
      <c r="H97" s="404">
        <v>1788224</v>
      </c>
      <c r="I97" s="431"/>
      <c r="J97" s="406" t="str">
        <f>IFERROR(IF((ABS((H97/I97)-1))&lt;100%,(H97/I97)-1,"N/A"),"N/A")</f>
        <v>N/A</v>
      </c>
      <c r="K97" s="431">
        <v>0</v>
      </c>
      <c r="L97" s="431">
        <v>0</v>
      </c>
      <c r="M97" s="406" t="str">
        <f>IFERROR(IF((ABS((K97/L97)-1))&lt;100%,(K97/L97)-1,"N/A"),"N/A")</f>
        <v>N/A</v>
      </c>
      <c r="N97" s="431">
        <v>2458265</v>
      </c>
      <c r="O97" s="431"/>
      <c r="P97" s="406" t="str">
        <f>IFERROR(IF((ABS((N97/O97)-1))&lt;100%,(N97/O97)-1,"N/A"),"N/A")</f>
        <v>N/A</v>
      </c>
      <c r="Q97" s="431">
        <v>0</v>
      </c>
      <c r="R97" s="431"/>
      <c r="S97" s="406" t="str">
        <f>IFERROR(IF((ABS((Q97/R97)-1))&lt;100%,(Q97/R97)-1,"N/A"),"N/A")</f>
        <v>N/A</v>
      </c>
      <c r="T97" s="431">
        <v>0</v>
      </c>
      <c r="U97" s="431">
        <v>0</v>
      </c>
      <c r="V97" s="406" t="str">
        <f>IFERROR(IF((ABS((T97/U97)-1))&lt;100%,(T97/U97)-1,"N/A"),"N/A")</f>
        <v>N/A</v>
      </c>
      <c r="W97" s="431">
        <v>0</v>
      </c>
      <c r="X97" s="431">
        <v>0</v>
      </c>
      <c r="Y97" s="406" t="str">
        <f>IFERROR(IF((ABS((W97/X97)-1))&lt;100%,(W97/X97)-1,"N/A"),"N/A")</f>
        <v>N/A</v>
      </c>
      <c r="Z97" s="434"/>
      <c r="AA97" s="431">
        <v>0</v>
      </c>
      <c r="AB97" s="431">
        <f>+E97</f>
        <v>0</v>
      </c>
      <c r="AC97" s="406" t="str">
        <f>IFERROR(IF((ABS((AA97/AB97)-1))&lt;100%,(AA97/AB97)-1,"N/A"),"")</f>
        <v/>
      </c>
      <c r="AD97" s="431">
        <v>2261516</v>
      </c>
      <c r="AE97" s="431">
        <f t="shared" si="567"/>
        <v>1788224</v>
      </c>
      <c r="AF97" s="406">
        <f>IFERROR(IF((ABS((AD97/AE97)-1))&lt;100%,(AD97/AE97)-1,"N/A"),"")</f>
        <v>0.26467154003077908</v>
      </c>
      <c r="AG97" s="431">
        <v>2298530</v>
      </c>
      <c r="AH97" s="431">
        <f t="shared" si="569"/>
        <v>0</v>
      </c>
      <c r="AI97" s="406" t="str">
        <f>IFERROR(IF((ABS((AG97/AH97)-1))&lt;100%,(AG97/AH97)-1,"N/A"),"")</f>
        <v/>
      </c>
      <c r="AJ97" s="431">
        <v>2618459</v>
      </c>
      <c r="AK97" s="431">
        <f t="shared" si="571"/>
        <v>2458265</v>
      </c>
      <c r="AL97" s="406">
        <f>IFERROR(IF((ABS((AJ97/AK97)-1))&lt;100%,(AJ97/AK97)-1,"N/A"),"")</f>
        <v>6.5165472396181867E-2</v>
      </c>
      <c r="AM97" s="431">
        <v>4509971</v>
      </c>
      <c r="AN97" s="431">
        <f t="shared" si="573"/>
        <v>0</v>
      </c>
      <c r="AO97" s="406" t="str">
        <f>IFERROR(IF((ABS((AM97/AN97)-1))&lt;100%,(AM97/AN97)-1,"N/A"),"")</f>
        <v/>
      </c>
      <c r="AP97" s="431">
        <v>6805380</v>
      </c>
      <c r="AQ97" s="431">
        <f t="shared" si="575"/>
        <v>0</v>
      </c>
      <c r="AR97" s="406" t="str">
        <f>IFERROR(IF((ABS((AP97/AQ97)-1))&lt;100%,(AP97/AQ97)-1,"N/A"),"")</f>
        <v/>
      </c>
      <c r="AS97" s="431">
        <v>9511372</v>
      </c>
      <c r="AT97" s="431">
        <f t="shared" si="577"/>
        <v>0</v>
      </c>
      <c r="AU97" s="406" t="str">
        <f>IFERROR(IF((ABS((AS97/AT97)-1))&lt;100%,(AS97/AT97)-1,"N/A"),"")</f>
        <v/>
      </c>
      <c r="AV97" s="434"/>
      <c r="AW97" s="431"/>
      <c r="AX97" s="431">
        <f t="shared" si="579"/>
        <v>0</v>
      </c>
      <c r="AY97" s="406" t="str">
        <f>IFERROR(IF((ABS((AW97/AX97)-1))&lt;100%,(AW97/AX97)-1,"N/A"),"")</f>
        <v/>
      </c>
      <c r="AZ97" s="431"/>
      <c r="BA97" s="431">
        <f t="shared" si="581"/>
        <v>2261516</v>
      </c>
      <c r="BB97" s="406" t="str">
        <f>IFERROR(IF((ABS((AZ97/BA97)-1))&lt;100%,(AZ97/BA97)-1,"N/A"),"")</f>
        <v>N/A</v>
      </c>
      <c r="BC97" s="404">
        <v>0</v>
      </c>
      <c r="BD97" s="431">
        <f t="shared" si="583"/>
        <v>2298530</v>
      </c>
      <c r="BE97" s="406" t="str">
        <f>IFERROR(IF((ABS((BC97/BD97)-1))&lt;100%,(BC97/BD97)-1,"N/A"),"")</f>
        <v>N/A</v>
      </c>
      <c r="BF97" s="431">
        <v>0</v>
      </c>
      <c r="BG97" s="431">
        <f t="shared" si="585"/>
        <v>2618459</v>
      </c>
      <c r="BH97" s="406" t="str">
        <f>IFERROR(IF((ABS((BF97/BG97)-1))&lt;100%,(BF97/BG97)-1,"N/A"),"")</f>
        <v>N/A</v>
      </c>
      <c r="BI97" s="431"/>
      <c r="BJ97" s="431">
        <f t="shared" si="587"/>
        <v>4509971</v>
      </c>
      <c r="BK97" s="406" t="str">
        <f>IFERROR(IF((ABS((BI97/BJ97)-1))&lt;100%,(BI97/BJ97)-1,"N/A"),"")</f>
        <v>N/A</v>
      </c>
      <c r="BL97" s="404">
        <v>0</v>
      </c>
      <c r="BM97" s="431">
        <f t="shared" si="589"/>
        <v>6805380</v>
      </c>
      <c r="BN97" s="406" t="str">
        <f>IFERROR(IF((ABS((BL97/BM97)-1))&lt;100%,(BL97/BM97)-1,"N/A"),"")</f>
        <v>N/A</v>
      </c>
      <c r="BO97" s="431">
        <v>0</v>
      </c>
      <c r="BP97" s="431">
        <f t="shared" si="591"/>
        <v>9511372</v>
      </c>
      <c r="BQ97" s="406" t="str">
        <f>IFERROR(IF((ABS((BO97/BP97)-1))&lt;100%,(BO97/BP97)-1,"N/A"),"")</f>
        <v>N/A</v>
      </c>
      <c r="BR97" s="433"/>
      <c r="BS97" s="404">
        <f t="shared" si="628"/>
        <v>0</v>
      </c>
      <c r="BT97" s="431">
        <v>0</v>
      </c>
      <c r="BU97" s="406" t="str">
        <f>IFERROR(IF((ABS((BS97/BT97)-1))&lt;100%,(BS97/BT97)-1,"N/A"),"")</f>
        <v/>
      </c>
      <c r="BV97" s="404">
        <f t="shared" si="629"/>
        <v>0</v>
      </c>
      <c r="BW97" s="431">
        <v>0</v>
      </c>
      <c r="BX97" s="406" t="str">
        <f>IFERROR(IF((ABS((BV97/BW97)-1))&lt;100%,(BV97/BW97)-1,"N/A"),"")</f>
        <v/>
      </c>
      <c r="BY97" s="404">
        <f t="shared" si="630"/>
        <v>0</v>
      </c>
      <c r="BZ97" s="431">
        <v>0</v>
      </c>
      <c r="CA97" s="406" t="str">
        <f>IFERROR(IF((ABS((BY97/BZ97)-1))&lt;100%,(BY97/BZ97)-1,"N/A"),"")</f>
        <v/>
      </c>
      <c r="CB97" s="404">
        <f t="shared" si="631"/>
        <v>0</v>
      </c>
      <c r="CC97" s="431">
        <f t="shared" ref="CC97:CC100" si="641">+BF97</f>
        <v>0</v>
      </c>
      <c r="CD97" s="406" t="str">
        <f>IFERROR(IF((ABS((CB97/CC97)-1))&lt;100%,(CB97/CC97)-1,"N/A"),"")</f>
        <v/>
      </c>
      <c r="CE97" s="404">
        <f t="shared" si="632"/>
        <v>0</v>
      </c>
      <c r="CF97" s="431">
        <v>0</v>
      </c>
      <c r="CG97" s="406" t="str">
        <f>IFERROR(IF((ABS((CE97/CF97)-1))&lt;100%,(CE97/CF97)-1,"N/A"),"")</f>
        <v/>
      </c>
      <c r="CH97" s="404">
        <f t="shared" si="633"/>
        <v>0</v>
      </c>
      <c r="CI97" s="431">
        <v>0</v>
      </c>
      <c r="CJ97" s="406" t="str">
        <f>IFERROR(IF((ABS((CH97/CI97)-1))&lt;100%,(CH97/CI97)-1,"N/A"),"")</f>
        <v/>
      </c>
      <c r="CK97" s="404">
        <f t="shared" si="634"/>
        <v>0</v>
      </c>
      <c r="CL97" s="431">
        <f t="shared" ref="CL97:CL100" si="642">+BO97</f>
        <v>0</v>
      </c>
      <c r="CM97" s="406" t="str">
        <f>IFERROR(IF((ABS((CK97/CL97)-1))&lt;100%,(CK97/CL97)-1,"N/A"),"")</f>
        <v/>
      </c>
      <c r="CN97" s="433"/>
      <c r="CO97" s="404">
        <v>0</v>
      </c>
      <c r="CP97" s="431">
        <v>0</v>
      </c>
      <c r="CQ97" s="406" t="str">
        <f>IFERROR(IF((ABS((CO97/CP97)-1))&lt;100%,(CO97/CP97)-1,"N/A"),"")</f>
        <v/>
      </c>
      <c r="CR97" s="404">
        <v>0</v>
      </c>
      <c r="CS97" s="431">
        <v>0</v>
      </c>
      <c r="CT97" s="406" t="str">
        <f>IFERROR(IF((ABS((CR97/CS97)-1))&lt;1000%,(CR97/CS97)-1,"N/A"),"")</f>
        <v/>
      </c>
      <c r="CU97" s="404">
        <v>0</v>
      </c>
      <c r="CV97" s="431">
        <v>0</v>
      </c>
      <c r="CW97" s="406" t="str">
        <f>IFERROR(IF((ABS((CU97/CV97)-1))&lt;100%,(CU97/CV97)-1,"N/A"),"")</f>
        <v/>
      </c>
      <c r="CX97" s="404">
        <v>0</v>
      </c>
      <c r="CY97" s="431">
        <v>0</v>
      </c>
      <c r="CZ97" s="406" t="str">
        <f>IFERROR(IF((ABS((CX97/CY97)-1))&lt;100%,(CX97/CY97)-1,"N/A"),"")</f>
        <v/>
      </c>
      <c r="DA97" s="404">
        <v>0</v>
      </c>
      <c r="DB97" s="431">
        <v>0</v>
      </c>
      <c r="DC97" s="406" t="str">
        <f>IFERROR(IF((ABS((DA97/DB97)-1))&lt;1000%,(DA97/DB97)-1,"N/A"),"")</f>
        <v/>
      </c>
      <c r="DD97" s="404">
        <v>0</v>
      </c>
      <c r="DE97" s="431">
        <v>0</v>
      </c>
      <c r="DF97" s="406" t="str">
        <f>IFERROR(IF((ABS((DD97/DE97)-1))&lt;100%,(DD97/DE97)-1,"N/A"),"")</f>
        <v/>
      </c>
      <c r="DG97" s="404">
        <v>0</v>
      </c>
      <c r="DH97" s="431">
        <v>0</v>
      </c>
      <c r="DI97" s="406" t="str">
        <f>IFERROR(IF((ABS((DG97/DH97)-1))&lt;100%,(DG97/DH97)-1,"N/A"),"")</f>
        <v/>
      </c>
      <c r="DJ97" s="104"/>
      <c r="DK97" s="404">
        <v>0</v>
      </c>
      <c r="DL97" s="431">
        <v>0</v>
      </c>
      <c r="DM97" s="406" t="str">
        <f>IFERROR(IF((ABS((DK97/DL97)-1))&lt;100%,(DK97/DL97)-1,"N/A"),"")</f>
        <v/>
      </c>
      <c r="DN97" s="404">
        <v>0</v>
      </c>
      <c r="DO97" s="431">
        <v>0</v>
      </c>
      <c r="DP97" s="406" t="str">
        <f>IFERROR(IF((ABS((DN97/DO97)-1))&lt;1000%,(DN97/DO97)-1,"N/A"),"")</f>
        <v/>
      </c>
      <c r="DQ97" s="404">
        <v>0</v>
      </c>
      <c r="DR97" s="431">
        <v>0</v>
      </c>
      <c r="DS97" s="406" t="str">
        <f>IFERROR(IF((ABS((DQ97/DR97)-1))&lt;100%,(DQ97/DR97)-1,"N/A"),"")</f>
        <v/>
      </c>
      <c r="DT97" s="404">
        <v>0</v>
      </c>
      <c r="DU97" s="431">
        <v>0</v>
      </c>
      <c r="DV97" s="406" t="str">
        <f>IFERROR(IF((ABS((DT97/DU97)-1))&lt;100%,(DT97/DU97)-1,"N/A"),"")</f>
        <v/>
      </c>
      <c r="DW97" s="404">
        <v>0</v>
      </c>
      <c r="DX97" s="431">
        <v>0</v>
      </c>
      <c r="DY97" s="406" t="str">
        <f>IFERROR(IF((ABS((DW97/DX97)-1))&lt;1000%,(DW97/DX97)-1,"N/A"),"")</f>
        <v/>
      </c>
      <c r="DZ97" s="404">
        <v>0</v>
      </c>
      <c r="EA97" s="431">
        <v>0</v>
      </c>
      <c r="EB97" s="406" t="str">
        <f>IFERROR(IF((ABS((DZ97/EA97)-1))&lt;100%,(DZ97/EA97)-1,"N/A"),"")</f>
        <v/>
      </c>
      <c r="EC97" s="404">
        <v>0</v>
      </c>
      <c r="ED97" s="431">
        <v>0</v>
      </c>
      <c r="EE97" s="406" t="str">
        <f>IFERROR(IF((ABS((EC97/ED97)-1))&lt;100%,(EC97/ED97)-1,"N/A"),"")</f>
        <v/>
      </c>
      <c r="EG97" s="404">
        <v>0</v>
      </c>
      <c r="EH97" s="431">
        <v>0</v>
      </c>
      <c r="EI97" s="406" t="str">
        <f>IFERROR(IF((ABS((EG97/EH97)-1))&lt;100%,(EG97/EH97)-1,"N/A"),"")</f>
        <v/>
      </c>
      <c r="EJ97" s="404">
        <v>0</v>
      </c>
      <c r="EK97" s="431">
        <v>0</v>
      </c>
      <c r="EL97" s="406" t="str">
        <f>IFERROR(IF((ABS((EJ97/EK97)-1))&lt;1000%,(EJ97/EK97)-1,"N/A"),"")</f>
        <v/>
      </c>
      <c r="EM97" s="404">
        <v>0</v>
      </c>
      <c r="EN97" s="431">
        <v>0</v>
      </c>
      <c r="EO97" s="406" t="str">
        <f>IFERROR(IF((ABS((EM97/EN97)-1))&lt;100%,(EM97/EN97)-1,"N/A"),"")</f>
        <v/>
      </c>
      <c r="EP97" s="404">
        <v>0</v>
      </c>
      <c r="EQ97" s="431">
        <v>0</v>
      </c>
      <c r="ER97" s="406" t="str">
        <f>IFERROR(IF((ABS((EP97/EQ97)-1))&lt;100%,(EP97/EQ97)-1,"N/A"),"")</f>
        <v/>
      </c>
      <c r="ES97" s="404">
        <v>0</v>
      </c>
      <c r="ET97" s="431">
        <v>0</v>
      </c>
      <c r="EU97" s="406" t="str">
        <f>IFERROR(IF((ABS((ES97/ET97)-1))&lt;1000%,(ES97/ET97)-1,"N/A"),"")</f>
        <v/>
      </c>
      <c r="EV97" s="404">
        <v>0</v>
      </c>
      <c r="EW97" s="431">
        <v>0</v>
      </c>
      <c r="EX97" s="406" t="str">
        <f>IFERROR(IF((ABS((EV97/EW97)-1))&lt;100%,(EV97/EW97)-1,"N/A"),"")</f>
        <v/>
      </c>
      <c r="EY97" s="404">
        <v>0</v>
      </c>
      <c r="EZ97" s="431">
        <v>0</v>
      </c>
      <c r="FA97" s="406" t="str">
        <f>IFERROR(IF((ABS((EY97/EZ97)-1))&lt;100%,(EY97/EZ97)-1,"N/A"),"")</f>
        <v/>
      </c>
    </row>
    <row r="98" spans="1:157" s="66" customFormat="1">
      <c r="A98" s="58"/>
      <c r="B98" s="58"/>
      <c r="C98" s="244" t="s">
        <v>314</v>
      </c>
      <c r="D98" s="245" t="s">
        <v>315</v>
      </c>
      <c r="E98" s="283">
        <f>IFERROR(E97/E$79,"")</f>
        <v>0</v>
      </c>
      <c r="F98" s="283"/>
      <c r="G98" s="247">
        <f>IF((ABS((E98-F98)*10000))&lt;100,(E98-F98)*10000,"N/A")</f>
        <v>0</v>
      </c>
      <c r="H98" s="283">
        <f>IFERROR(H97/H$79,"")</f>
        <v>0.2153377627788097</v>
      </c>
      <c r="I98" s="283"/>
      <c r="J98" s="247" t="str">
        <f>IF((ABS((H98-I98)*10000))&lt;100,(H98-I98)*10000,"N/A")</f>
        <v>N/A</v>
      </c>
      <c r="K98" s="283">
        <f>IFERROR(K97/K$79,"")</f>
        <v>0</v>
      </c>
      <c r="L98" s="283">
        <f>IFERROR(L97/L$79,"")</f>
        <v>0</v>
      </c>
      <c r="M98" s="247">
        <f>IF((ABS((K98-L98)*10000))&lt;100,(K98-L98)*10000,"N/A")</f>
        <v>0</v>
      </c>
      <c r="N98" s="283">
        <f>IFERROR(N97/N$79,"")</f>
        <v>0.2300486802777543</v>
      </c>
      <c r="O98" s="283">
        <f>IFERROR(O97/O$79,"")</f>
        <v>0</v>
      </c>
      <c r="P98" s="247" t="str">
        <f>IF((ABS((N98-O98)*10000))&lt;100,(N98-O98)*10000,"N/A")</f>
        <v>N/A</v>
      </c>
      <c r="Q98" s="283">
        <f>IFERROR(Q97/Q$79,"")</f>
        <v>0</v>
      </c>
      <c r="R98" s="283"/>
      <c r="S98" s="247">
        <f>IF((ABS((Q98-R98)*10000))&lt;100,(Q98-R98)*10000,"N/A")</f>
        <v>0</v>
      </c>
      <c r="T98" s="283">
        <f>IFERROR(T97/T$79,"")</f>
        <v>0</v>
      </c>
      <c r="U98" s="283">
        <f>IFERROR(U97/U$79,"")</f>
        <v>0</v>
      </c>
      <c r="V98" s="247">
        <f>IF((ABS((T98-U98)*10000))&lt;100,(T98-U98)*10000,"N/A")</f>
        <v>0</v>
      </c>
      <c r="W98" s="283">
        <f>IFERROR(W97/W$79,"")</f>
        <v>0</v>
      </c>
      <c r="X98" s="283">
        <f>IFERROR(X97/X$79,"")</f>
        <v>0</v>
      </c>
      <c r="Y98" s="247">
        <f>IF((ABS((W98-X98)*10000))&lt;100,(W98-X98)*10000,"N/A")</f>
        <v>0</v>
      </c>
      <c r="Z98" s="249"/>
      <c r="AA98" s="283">
        <f>IFERROR(AA97/AA$79,"")</f>
        <v>0</v>
      </c>
      <c r="AB98" s="283">
        <f>+E98</f>
        <v>0</v>
      </c>
      <c r="AC98" s="247">
        <f>IF((ABS((AA98-AB98)*10000))&lt;100,(AA98-AB98)*10000,"N/A")</f>
        <v>0</v>
      </c>
      <c r="AD98" s="283">
        <f>IFERROR(AD97/AD$79,"")</f>
        <v>0.23343712601551914</v>
      </c>
      <c r="AE98" s="283">
        <f t="shared" si="567"/>
        <v>0.2153377627788097</v>
      </c>
      <c r="AF98" s="247" t="str">
        <f>IF((ABS((AD98-AE98)*10000))&lt;100,(AD98-AE98)*10000,"N/A")</f>
        <v>N/A</v>
      </c>
      <c r="AG98" s="283">
        <f>IFERROR(AG97/AG$79,"")</f>
        <v>0.22422193516466171</v>
      </c>
      <c r="AH98" s="283">
        <f t="shared" si="569"/>
        <v>0</v>
      </c>
      <c r="AI98" s="247" t="str">
        <f>IF((ABS((AG98-AH98)*10000))&lt;100,(AG98-AH98)*10000,"N/A")</f>
        <v>N/A</v>
      </c>
      <c r="AJ98" s="283">
        <f>IFERROR(AJ97/AJ$79,"")</f>
        <v>0.22723646795841868</v>
      </c>
      <c r="AK98" s="283">
        <f t="shared" si="571"/>
        <v>0.2300486802777543</v>
      </c>
      <c r="AL98" s="247">
        <f>IF((ABS((AJ98-AK98)*10000))&lt;100,(AJ98-AK98)*10000,"N/A")</f>
        <v>-28.12212319335622</v>
      </c>
      <c r="AM98" s="283">
        <f>IFERROR(AM97/AM$79,"")</f>
        <v>0.23130650601685429</v>
      </c>
      <c r="AN98" s="283">
        <f t="shared" si="573"/>
        <v>0</v>
      </c>
      <c r="AO98" s="247" t="str">
        <f>IF((ABS((AM98-AN98)*10000))&lt;100,(AM98-AN98)*10000,"N/A")</f>
        <v>N/A</v>
      </c>
      <c r="AP98" s="283">
        <f>IFERROR(AP97/AP$79,"")</f>
        <v>0.22876033511232044</v>
      </c>
      <c r="AQ98" s="283">
        <f t="shared" si="575"/>
        <v>0</v>
      </c>
      <c r="AR98" s="247" t="str">
        <f>IF((ABS((AP98-AQ98)*10000))&lt;100,(AP98-AQ98)*10000,"N/A")</f>
        <v>N/A</v>
      </c>
      <c r="AS98" s="283">
        <f>IFERROR(AS97/AS$79,"")</f>
        <v>0.23045575513418792</v>
      </c>
      <c r="AT98" s="283">
        <f t="shared" si="577"/>
        <v>0</v>
      </c>
      <c r="AU98" s="247" t="str">
        <f>IF((ABS((AS98-AT98)*10000))&lt;100,(AS98-AT98)*10000,"N/A")</f>
        <v>N/A</v>
      </c>
      <c r="AV98" s="249"/>
      <c r="AW98" s="283" t="s">
        <v>586</v>
      </c>
      <c r="AX98" s="283">
        <f t="shared" si="579"/>
        <v>0</v>
      </c>
      <c r="AY98" s="247" t="str">
        <f>IFERROR(IF((ABS((AW98-AX98)*10000))&lt;100,(AW98-AX98)*10000,"N/A"),"")</f>
        <v/>
      </c>
      <c r="AZ98" s="283" t="s">
        <v>586</v>
      </c>
      <c r="BA98" s="283">
        <f t="shared" si="581"/>
        <v>0.23343712601551914</v>
      </c>
      <c r="BB98" s="247" t="str">
        <f>IFERROR(IF((ABS((AZ98-BA98)*10000))&lt;100,(AZ98-BA98)*10000,"N/A"),"")</f>
        <v/>
      </c>
      <c r="BC98" s="283" t="s">
        <v>586</v>
      </c>
      <c r="BD98" s="283">
        <f t="shared" si="583"/>
        <v>0.22422193516466171</v>
      </c>
      <c r="BE98" s="247" t="str">
        <f>IFERROR(IF((ABS((BC98-BD98)*10000))&lt;100,(BC98-BD98)*10000,"N/A"),"")</f>
        <v/>
      </c>
      <c r="BF98" s="283" t="s">
        <v>586</v>
      </c>
      <c r="BG98" s="283">
        <f t="shared" si="585"/>
        <v>0.22723646795841868</v>
      </c>
      <c r="BH98" s="247" t="str">
        <f>IFERROR(IF((ABS((BF98-BG98)*10000))&lt;100,(BF98-BG98)*10000,"N/A"),"")</f>
        <v/>
      </c>
      <c r="BI98" s="283" t="s">
        <v>586</v>
      </c>
      <c r="BJ98" s="283">
        <f t="shared" si="587"/>
        <v>0.23130650601685429</v>
      </c>
      <c r="BK98" s="247" t="str">
        <f>IFERROR(IF((ABS((BI98-BJ98)*10000))&lt;100,(BI98-BJ98)*10000,"N/A"),"")</f>
        <v/>
      </c>
      <c r="BL98" s="283" t="s">
        <v>586</v>
      </c>
      <c r="BM98" s="283">
        <f t="shared" si="589"/>
        <v>0.22876033511232044</v>
      </c>
      <c r="BN98" s="247" t="str">
        <f>IFERROR(IF((ABS((BL98-BM98)*10000))&lt;100,(BL98-BM98)*10000,"N/A"),"")</f>
        <v/>
      </c>
      <c r="BO98" s="283" t="s">
        <v>586</v>
      </c>
      <c r="BP98" s="283">
        <f t="shared" si="591"/>
        <v>0.23045575513418792</v>
      </c>
      <c r="BQ98" s="247" t="str">
        <f>IFERROR(IF((ABS((BO98-BP98)*10000))&lt;100,(BO98-BP98)*10000,"N/A"),"")</f>
        <v/>
      </c>
      <c r="BR98" s="250"/>
      <c r="BS98" s="283" t="str">
        <f t="shared" si="628"/>
        <v/>
      </c>
      <c r="BT98" s="283" t="str">
        <f>IFERROR(BT97/BT$79,"")</f>
        <v/>
      </c>
      <c r="BU98" s="247">
        <f>IFERROR(IF((ABS((BS98-BT98)*10000))&lt;100,(BS98-BT98)*10000,"N/A"),0)</f>
        <v>0</v>
      </c>
      <c r="BV98" s="284" t="str">
        <f t="shared" si="629"/>
        <v/>
      </c>
      <c r="BW98" s="283" t="str">
        <f>IFERROR(BW97/BW$79,"")</f>
        <v/>
      </c>
      <c r="BX98" s="247">
        <f>IFERROR(IF((ABS((BV98-BW98)*10000))&lt;100,(BV98-BW98)*10000,"N/A"),0)</f>
        <v>0</v>
      </c>
      <c r="BY98" s="284" t="str">
        <f t="shared" si="630"/>
        <v/>
      </c>
      <c r="BZ98" s="283" t="str">
        <f>IFERROR(BZ97/BZ$79,"")</f>
        <v/>
      </c>
      <c r="CA98" s="247">
        <f>IFERROR(IF((ABS((BY98-BZ98)*10000))&lt;100,(BY98-BZ98)*10000,"N/A"),0)</f>
        <v>0</v>
      </c>
      <c r="CB98" s="284" t="str">
        <f t="shared" si="631"/>
        <v/>
      </c>
      <c r="CC98" s="283" t="str">
        <f t="shared" si="641"/>
        <v/>
      </c>
      <c r="CD98" s="247">
        <f>IFERROR(IF((ABS((CB98-CC98)*10000))&lt;100,(CB98-CC98)*10000,"N/A"),0)</f>
        <v>0</v>
      </c>
      <c r="CE98" s="284" t="str">
        <f t="shared" si="632"/>
        <v/>
      </c>
      <c r="CF98" s="283" t="str">
        <f>IFERROR(CF97/CF$79,"")</f>
        <v/>
      </c>
      <c r="CG98" s="247">
        <f>IFERROR(IF((ABS((CE98-CF98)*10000))&lt;100,(CE98-CF98)*10000,"N/A"),0)</f>
        <v>0</v>
      </c>
      <c r="CH98" s="284" t="str">
        <f t="shared" si="633"/>
        <v/>
      </c>
      <c r="CI98" s="283" t="str">
        <f>IFERROR(CI97/CI$79,"")</f>
        <v/>
      </c>
      <c r="CJ98" s="247">
        <f>IFERROR(IF((ABS((CH98-CI98)*10000))&lt;100,(CH98-CI98)*10000,"N/A"),0)</f>
        <v>0</v>
      </c>
      <c r="CK98" s="284" t="str">
        <f t="shared" si="634"/>
        <v/>
      </c>
      <c r="CL98" s="283" t="str">
        <f t="shared" si="642"/>
        <v/>
      </c>
      <c r="CM98" s="247">
        <f>IFERROR(IF((ABS((CK98-CL98)*10000))&lt;100,(CK98-CL98)*10000,"N/A"),0)</f>
        <v>0</v>
      </c>
      <c r="CN98" s="250"/>
      <c r="CO98" s="283" t="str">
        <f>IFERROR(CO97/CO$79,"")</f>
        <v/>
      </c>
      <c r="CP98" s="283" t="str">
        <f>IFERROR(CP97/CP$79,"")</f>
        <v/>
      </c>
      <c r="CQ98" s="247">
        <f>IFERROR(IF((ABS((CO98-CP98)*10000))&lt;1000,(CO98-CP98)*10000,"N/A"),0)</f>
        <v>0</v>
      </c>
      <c r="CR98" s="284" t="str">
        <f>IFERROR(CR97/CR$79,"")</f>
        <v/>
      </c>
      <c r="CS98" s="283" t="str">
        <f>IFERROR(CS97/CS$79,"")</f>
        <v/>
      </c>
      <c r="CT98" s="247" t="str">
        <f>IFERROR(IF((ABS((CR98-CS98)*10000))&lt;1000,(CR98-CS98)*10000,"N/A"),"")</f>
        <v/>
      </c>
      <c r="CU98" s="284" t="str">
        <f>IFERROR(CU97/CU$79,"")</f>
        <v/>
      </c>
      <c r="CV98" s="283" t="str">
        <f>IFERROR(CV97/CV$79,"")</f>
        <v/>
      </c>
      <c r="CW98" s="247">
        <f>IFERROR(IF((ABS((CU98-CV98)*10000))&lt;100,(CU98-CV98)*10000,"N/A"),0)</f>
        <v>0</v>
      </c>
      <c r="CX98" s="284" t="str">
        <f>IFERROR(CX97/CX$79,"")</f>
        <v/>
      </c>
      <c r="CY98" s="283" t="str">
        <f>IFERROR(CY97/CY$79,"")</f>
        <v/>
      </c>
      <c r="CZ98" s="247">
        <f>IFERROR(IF((ABS((CX98-CY98)*10000))&lt;100,(CX98-CY98)*10000,"N/A"),0)</f>
        <v>0</v>
      </c>
      <c r="DA98" s="284" t="str">
        <f>IFERROR(DA97/DA$79,"")</f>
        <v/>
      </c>
      <c r="DB98" s="283" t="str">
        <f>IFERROR(DB97/DB$79,"")</f>
        <v/>
      </c>
      <c r="DC98" s="247" t="str">
        <f>IFERROR(IF((ABS((DA98-DB98)*10000))&lt;1000,(DA98-DB98)*10000,"N/A"),"")</f>
        <v/>
      </c>
      <c r="DD98" s="284" t="str">
        <f>IFERROR(DD97/DD$79,"")</f>
        <v/>
      </c>
      <c r="DE98" s="283" t="str">
        <f>IFERROR(DE97/DE$79,"")</f>
        <v/>
      </c>
      <c r="DF98" s="247">
        <f>IFERROR(IF((ABS((DD98-DE98)*10000))&lt;100,(DD98-DE98)*10000,"N/A"),0)</f>
        <v>0</v>
      </c>
      <c r="DG98" s="284" t="str">
        <f>IFERROR(DG97/DG$79,"")</f>
        <v/>
      </c>
      <c r="DH98" s="283" t="str">
        <f>IFERROR(DH97/DH$79,"")</f>
        <v/>
      </c>
      <c r="DI98" s="247">
        <f>IFERROR(IF((ABS((DG98-DH98)*10000))&lt;100,(DG98-DH98)*10000,"N/A"),0)</f>
        <v>0</v>
      </c>
      <c r="DJ98" s="104"/>
      <c r="DK98" s="283" t="str">
        <f>IFERROR(DK97/DK$79,"")</f>
        <v/>
      </c>
      <c r="DL98" s="283" t="str">
        <f>IFERROR(DL97/DL$79,"")</f>
        <v/>
      </c>
      <c r="DM98" s="247">
        <f>IFERROR(IF((ABS((DK98-DL98)*10000))&lt;1000,(DK98-DL98)*10000,"N/A"),0)</f>
        <v>0</v>
      </c>
      <c r="DN98" s="284" t="str">
        <f>IFERROR(DN97/DN$79,"")</f>
        <v/>
      </c>
      <c r="DO98" s="283" t="str">
        <f>IFERROR(DO97/DO$79,"")</f>
        <v/>
      </c>
      <c r="DP98" s="247" t="str">
        <f>IFERROR(IF((ABS((DN98-DO98)*10000))&lt;1000,(DN98-DO98)*10000,"N/A"),"")</f>
        <v/>
      </c>
      <c r="DQ98" s="284" t="str">
        <f>IFERROR(DQ97/DQ$79,"")</f>
        <v/>
      </c>
      <c r="DR98" s="283" t="str">
        <f>IFERROR(DR97/DR$79,"")</f>
        <v/>
      </c>
      <c r="DS98" s="247">
        <f>IFERROR(IF((ABS((DQ98-DR98)*10000))&lt;100,(DQ98-DR98)*10000,"N/A"),0)</f>
        <v>0</v>
      </c>
      <c r="DT98" s="284" t="str">
        <f>IFERROR(DT97/DT$79,"")</f>
        <v/>
      </c>
      <c r="DU98" s="283" t="str">
        <f>IFERROR(DU97/DU$79,"")</f>
        <v/>
      </c>
      <c r="DV98" s="247">
        <f>IFERROR(IF((ABS((DT98-DU98)*10000))&lt;100,(DT98-DU98)*10000,"N/A"),0)</f>
        <v>0</v>
      </c>
      <c r="DW98" s="284" t="str">
        <f>IFERROR(DW97/DW$79,"")</f>
        <v/>
      </c>
      <c r="DX98" s="283" t="str">
        <f>IFERROR(DX97/DX$79,"")</f>
        <v/>
      </c>
      <c r="DY98" s="247" t="str">
        <f>IFERROR(IF((ABS((DW98-DX98)*10000))&lt;1000,(DW98-DX98)*10000,"N/A"),"")</f>
        <v/>
      </c>
      <c r="DZ98" s="284" t="str">
        <f>IFERROR(DZ97/DZ$79,"")</f>
        <v/>
      </c>
      <c r="EA98" s="283" t="str">
        <f>IFERROR(EA97/EA$79,"")</f>
        <v/>
      </c>
      <c r="EB98" s="247">
        <f>IFERROR(IF((ABS((DZ98-EA98)*10000))&lt;100,(DZ98-EA98)*10000,"N/A"),0)</f>
        <v>0</v>
      </c>
      <c r="EC98" s="284" t="str">
        <f>IFERROR(EC97/EC$79,"")</f>
        <v/>
      </c>
      <c r="ED98" s="283" t="str">
        <f>IFERROR(ED97/ED$79,"")</f>
        <v/>
      </c>
      <c r="EE98" s="247">
        <f>IFERROR(IF((ABS((EC98-ED98)*10000))&lt;100,(EC98-ED98)*10000,"N/A"),0)</f>
        <v>0</v>
      </c>
      <c r="EG98" s="283" t="str">
        <f>IFERROR(EG97/EG$79,"")</f>
        <v/>
      </c>
      <c r="EH98" s="283" t="str">
        <f>IFERROR(EH97/EH$79,"")</f>
        <v/>
      </c>
      <c r="EI98" s="247">
        <f>IFERROR(IF((ABS((EG98-EH98)*10000))&lt;1000,(EG98-EH98)*10000,"N/A"),0)</f>
        <v>0</v>
      </c>
      <c r="EJ98" s="284" t="str">
        <f>IFERROR(EJ97/EJ$79,"")</f>
        <v/>
      </c>
      <c r="EK98" s="283" t="str">
        <f>IFERROR(EK97/EK$79,"")</f>
        <v/>
      </c>
      <c r="EL98" s="247" t="str">
        <f>IFERROR(IF((ABS((EJ98-EK98)*10000))&lt;1000,(EJ98-EK98)*10000,"N/A"),"")</f>
        <v/>
      </c>
      <c r="EM98" s="284" t="str">
        <f>IFERROR(EM97/EM$79,"")</f>
        <v/>
      </c>
      <c r="EN98" s="283" t="str">
        <f>IFERROR(EN97/EN$79,"")</f>
        <v/>
      </c>
      <c r="EO98" s="247">
        <f>IFERROR(IF((ABS((EM98-EN98)*10000))&lt;100,(EM98-EN98)*10000,"N/A"),0)</f>
        <v>0</v>
      </c>
      <c r="EP98" s="284" t="str">
        <f>IFERROR(EP97/EP$79,"")</f>
        <v/>
      </c>
      <c r="EQ98" s="283" t="str">
        <f>IFERROR(EQ97/EQ$79,"")</f>
        <v/>
      </c>
      <c r="ER98" s="247">
        <f>IFERROR(IF((ABS((EP98-EQ98)*10000))&lt;100,(EP98-EQ98)*10000,"N/A"),0)</f>
        <v>0</v>
      </c>
      <c r="ES98" s="284" t="str">
        <f>IFERROR(ES97/ES$79,"")</f>
        <v/>
      </c>
      <c r="ET98" s="283" t="str">
        <f>IFERROR(ET97/ET$79,"")</f>
        <v/>
      </c>
      <c r="EU98" s="247" t="str">
        <f>IFERROR(IF((ABS((ES98-ET98)*10000))&lt;1000,(ES98-ET98)*10000,"N/A"),"")</f>
        <v/>
      </c>
      <c r="EV98" s="284" t="str">
        <f>IFERROR(EV97/EV$79,"")</f>
        <v/>
      </c>
      <c r="EW98" s="283" t="str">
        <f>IFERROR(EW97/EW$79,"")</f>
        <v/>
      </c>
      <c r="EX98" s="247">
        <f>IFERROR(IF((ABS((EV98-EW98)*10000))&lt;100,(EV98-EW98)*10000,"N/A"),0)</f>
        <v>0</v>
      </c>
      <c r="EY98" s="284" t="str">
        <f>IFERROR(EY97/EY$79,"")</f>
        <v/>
      </c>
      <c r="EZ98" s="283" t="str">
        <f>IFERROR(EZ97/EZ$79,"")</f>
        <v/>
      </c>
      <c r="FA98" s="247">
        <f>IFERROR(IF((ABS((EY98-EZ98)*10000))&lt;100,(EY98-EZ98)*10000,"N/A"),0)</f>
        <v>0</v>
      </c>
    </row>
    <row r="99" spans="1:157">
      <c r="A99" s="50"/>
      <c r="B99" s="50"/>
      <c r="C99" s="407" t="s">
        <v>161</v>
      </c>
      <c r="D99" s="398" t="s">
        <v>327</v>
      </c>
      <c r="E99" s="431"/>
      <c r="F99" s="431"/>
      <c r="G99" s="406" t="str">
        <f>IFERROR(IF((ABS((E99/F99)-1))&lt;100%,(E99/F99)-1,"N/A"),"N/A")</f>
        <v>N/A</v>
      </c>
      <c r="H99" s="404">
        <v>212606</v>
      </c>
      <c r="I99" s="431"/>
      <c r="J99" s="406" t="str">
        <f>IFERROR(IF((ABS((H99/I99)-1))&lt;100%,(H99/I99)-1,"N/A"),"N/A")</f>
        <v>N/A</v>
      </c>
      <c r="K99" s="431"/>
      <c r="L99" s="431"/>
      <c r="M99" s="406" t="str">
        <f>IFERROR(IF((ABS((K99/L99)-1))&lt;100%,(K99/L99)-1,"N/A"),"N/A")</f>
        <v>N/A</v>
      </c>
      <c r="N99" s="431">
        <v>642786</v>
      </c>
      <c r="O99" s="431"/>
      <c r="P99" s="406" t="str">
        <f>IFERROR(IF((ABS((N99/O99)-1))&lt;100%,(N99/O99)-1,"N/A"),"N/A")</f>
        <v>N/A</v>
      </c>
      <c r="Q99" s="431"/>
      <c r="R99" s="431"/>
      <c r="S99" s="406" t="str">
        <f>IFERROR(IF((ABS((Q99/R99)-1))&lt;100%,(Q99/R99)-1,"N/A"),"N/A")</f>
        <v>N/A</v>
      </c>
      <c r="T99" s="431"/>
      <c r="U99" s="431"/>
      <c r="V99" s="406" t="str">
        <f>IFERROR(IF((ABS((T99/U99)-1))&lt;100%,(T99/U99)-1,"N/A"),"N/A")</f>
        <v>N/A</v>
      </c>
      <c r="W99" s="431"/>
      <c r="X99" s="431"/>
      <c r="Y99" s="406" t="str">
        <f>IFERROR(IF((ABS((W99/X99)-1))&lt;100%,(W99/X99)-1,"N/A"),"N/A")</f>
        <v>N/A</v>
      </c>
      <c r="Z99" s="432"/>
      <c r="AA99" s="431"/>
      <c r="AB99" s="431">
        <f>+E99</f>
        <v>0</v>
      </c>
      <c r="AC99" s="406" t="str">
        <f>IFERROR(IF((ABS((AA99/AB99)-1))&lt;100%,(AA99/AB99)-1,"N/A"),"")</f>
        <v/>
      </c>
      <c r="AD99" s="431">
        <v>476591</v>
      </c>
      <c r="AE99" s="431">
        <f t="shared" si="567"/>
        <v>212606</v>
      </c>
      <c r="AF99" s="406" t="str">
        <f>IFERROR(IF((ABS((AD99/AE99)-1))&lt;100%,(AD99/AE99)-1,"N/A"),"")</f>
        <v>N/A</v>
      </c>
      <c r="AG99" s="431">
        <v>511124</v>
      </c>
      <c r="AH99" s="431">
        <f t="shared" si="569"/>
        <v>0</v>
      </c>
      <c r="AI99" s="406" t="str">
        <f>IFERROR(IF((ABS((AG99/AH99)-1))&lt;100%,(AG99/AH99)-1,"N/A"),"")</f>
        <v/>
      </c>
      <c r="AJ99" s="431">
        <v>548498</v>
      </c>
      <c r="AK99" s="431">
        <f t="shared" si="571"/>
        <v>642786</v>
      </c>
      <c r="AL99" s="406">
        <f>IFERROR(IF((ABS((AJ99/AK99)-1))&lt;100%,(AJ99/AK99)-1,"N/A"),"")</f>
        <v>-0.14668645552330017</v>
      </c>
      <c r="AM99" s="431">
        <v>922547</v>
      </c>
      <c r="AN99" s="431">
        <f t="shared" si="573"/>
        <v>0</v>
      </c>
      <c r="AO99" s="406" t="str">
        <f>IFERROR(IF((ABS((AM99/AN99)-1))&lt;100%,(AM99/AN99)-1,"N/A"),"")</f>
        <v/>
      </c>
      <c r="AP99" s="431">
        <v>1430550</v>
      </c>
      <c r="AQ99" s="431">
        <f t="shared" si="575"/>
        <v>0</v>
      </c>
      <c r="AR99" s="406" t="str">
        <f>IFERROR(IF((ABS((AP99/AQ99)-1))&lt;100%,(AP99/AQ99)-1,"N/A"),"")</f>
        <v/>
      </c>
      <c r="AS99" s="431">
        <v>2066581</v>
      </c>
      <c r="AT99" s="431">
        <f t="shared" si="577"/>
        <v>0</v>
      </c>
      <c r="AU99" s="406" t="str">
        <f>IFERROR(IF((ABS((AS99/AT99)-1))&lt;100%,(AS99/AT99)-1,"N/A"),"")</f>
        <v/>
      </c>
      <c r="AV99" s="432"/>
      <c r="AW99" s="431"/>
      <c r="AX99" s="431">
        <f t="shared" si="579"/>
        <v>0</v>
      </c>
      <c r="AY99" s="406" t="str">
        <f>IFERROR(IF((ABS((AW99/AX99)-1))&lt;100%,(AW99/AX99)-1,"N/A"),"")</f>
        <v/>
      </c>
      <c r="AZ99" s="431"/>
      <c r="BA99" s="431">
        <f t="shared" si="581"/>
        <v>476591</v>
      </c>
      <c r="BB99" s="406" t="str">
        <f>IFERROR(IF((ABS((AZ99/BA99)-1))&lt;100%,(AZ99/BA99)-1,"N/A"),"")</f>
        <v>N/A</v>
      </c>
      <c r="BC99" s="404">
        <v>0</v>
      </c>
      <c r="BD99" s="431">
        <f t="shared" si="583"/>
        <v>511124</v>
      </c>
      <c r="BE99" s="406" t="str">
        <f>IFERROR(IF((ABS((BC99/BD99)-1))&lt;100%,(BC99/BD99)-1,"N/A"),"")</f>
        <v>N/A</v>
      </c>
      <c r="BF99" s="431">
        <v>0</v>
      </c>
      <c r="BG99" s="431">
        <f t="shared" si="585"/>
        <v>548498</v>
      </c>
      <c r="BH99" s="406" t="str">
        <f>IFERROR(IF((ABS((BF99/BG99)-1))&lt;100%,(BF99/BG99)-1,"N/A"),"")</f>
        <v>N/A</v>
      </c>
      <c r="BI99" s="431"/>
      <c r="BJ99" s="431">
        <f t="shared" si="587"/>
        <v>922547</v>
      </c>
      <c r="BK99" s="406" t="str">
        <f>IFERROR(IF((ABS((BI99/BJ99)-1))&lt;100%,(BI99/BJ99)-1,"N/A"),"")</f>
        <v>N/A</v>
      </c>
      <c r="BL99" s="404">
        <v>0</v>
      </c>
      <c r="BM99" s="431">
        <f t="shared" si="589"/>
        <v>1430550</v>
      </c>
      <c r="BN99" s="406" t="str">
        <f>IFERROR(IF((ABS((BL99/BM99)-1))&lt;100%,(BL99/BM99)-1,"N/A"),"")</f>
        <v>N/A</v>
      </c>
      <c r="BO99" s="431">
        <v>0</v>
      </c>
      <c r="BP99" s="431">
        <f t="shared" si="591"/>
        <v>2066581</v>
      </c>
      <c r="BQ99" s="406" t="str">
        <f>IFERROR(IF((ABS((BO99/BP99)-1))&lt;100%,(BO99/BP99)-1,"N/A"),"")</f>
        <v>N/A</v>
      </c>
      <c r="BR99" s="433"/>
      <c r="BS99" s="404">
        <f t="shared" si="628"/>
        <v>0</v>
      </c>
      <c r="BT99" s="431"/>
      <c r="BU99" s="406" t="str">
        <f>IFERROR(IF((ABS((BS99/BT99)-1))&lt;100%,(BS99/BT99)-1,"N/A"),"")</f>
        <v/>
      </c>
      <c r="BV99" s="404">
        <f t="shared" si="629"/>
        <v>0</v>
      </c>
      <c r="BW99" s="431">
        <v>0</v>
      </c>
      <c r="BX99" s="406" t="str">
        <f>IFERROR(IF((ABS((BV99/BW99)-1))&lt;100%,(BV99/BW99)-1,"N/A"),"")</f>
        <v/>
      </c>
      <c r="BY99" s="404">
        <f t="shared" si="630"/>
        <v>0</v>
      </c>
      <c r="BZ99" s="431">
        <v>0</v>
      </c>
      <c r="CA99" s="406" t="str">
        <f>IFERROR(IF((ABS((BY99/BZ99)-1))&lt;100%,(BY99/BZ99)-1,"N/A"),"")</f>
        <v/>
      </c>
      <c r="CB99" s="404">
        <f t="shared" si="631"/>
        <v>0</v>
      </c>
      <c r="CC99" s="431">
        <f t="shared" si="641"/>
        <v>0</v>
      </c>
      <c r="CD99" s="406" t="str">
        <f>IFERROR(IF((ABS((CB99/CC99)-1))&lt;100%,(CB99/CC99)-1,"N/A"),"")</f>
        <v/>
      </c>
      <c r="CE99" s="404">
        <f t="shared" si="632"/>
        <v>0</v>
      </c>
      <c r="CF99" s="431">
        <v>0</v>
      </c>
      <c r="CG99" s="406" t="str">
        <f>IFERROR(IF((ABS((CE99/CF99)-1))&lt;100%,(CE99/CF99)-1,"N/A"),"")</f>
        <v/>
      </c>
      <c r="CH99" s="404">
        <f t="shared" si="633"/>
        <v>0</v>
      </c>
      <c r="CI99" s="431">
        <v>0</v>
      </c>
      <c r="CJ99" s="406" t="str">
        <f>IFERROR(IF((ABS((CH99/CI99)-1))&lt;100%,(CH99/CI99)-1,"N/A"),"")</f>
        <v/>
      </c>
      <c r="CK99" s="404">
        <f t="shared" si="634"/>
        <v>0</v>
      </c>
      <c r="CL99" s="431">
        <f t="shared" si="642"/>
        <v>0</v>
      </c>
      <c r="CM99" s="406" t="str">
        <f>IFERROR(IF((ABS((CK99/CL99)-1))&lt;100%,(CK99/CL99)-1,"N/A"),"")</f>
        <v/>
      </c>
      <c r="CN99" s="433"/>
      <c r="CO99" s="404">
        <v>0</v>
      </c>
      <c r="CP99" s="431">
        <v>0</v>
      </c>
      <c r="CQ99" s="406" t="str">
        <f>IFERROR(IF((ABS((CO99/CP99)-1))&lt;100%,(CO99/CP99)-1,"N/A"),"")</f>
        <v/>
      </c>
      <c r="CR99" s="404">
        <v>0</v>
      </c>
      <c r="CS99" s="431">
        <v>0</v>
      </c>
      <c r="CT99" s="406" t="str">
        <f>IFERROR(IF((ABS((CR99/CS99)-1))&lt;1000%,(CR99/CS99)-1,"N/A"),"")</f>
        <v/>
      </c>
      <c r="CU99" s="404">
        <v>0</v>
      </c>
      <c r="CV99" s="431">
        <v>0</v>
      </c>
      <c r="CW99" s="406" t="str">
        <f>IFERROR(IF((ABS((CU99/CV99)-1))&lt;100%,(CU99/CV99)-1,"N/A"),"")</f>
        <v/>
      </c>
      <c r="CX99" s="404">
        <v>0</v>
      </c>
      <c r="CY99" s="431">
        <v>0</v>
      </c>
      <c r="CZ99" s="406" t="str">
        <f>IFERROR(IF((ABS((CX99/CY99)-1))&lt;100%,(CX99/CY99)-1,"N/A"),"")</f>
        <v/>
      </c>
      <c r="DA99" s="404">
        <v>0</v>
      </c>
      <c r="DB99" s="431">
        <v>0</v>
      </c>
      <c r="DC99" s="406" t="str">
        <f>IFERROR(IF((ABS((DA99/DB99)-1))&lt;1000%,(DA99/DB99)-1,"N/A"),"")</f>
        <v/>
      </c>
      <c r="DD99" s="404">
        <v>0</v>
      </c>
      <c r="DE99" s="431">
        <v>0</v>
      </c>
      <c r="DF99" s="406" t="str">
        <f>IFERROR(IF((ABS((DD99/DE99)-1))&lt;100%,(DD99/DE99)-1,"N/A"),"")</f>
        <v/>
      </c>
      <c r="DG99" s="404">
        <v>0</v>
      </c>
      <c r="DH99" s="431">
        <v>0</v>
      </c>
      <c r="DI99" s="406" t="str">
        <f>IFERROR(IF((ABS((DG99/DH99)-1))&lt;100%,(DG99/DH99)-1,"N/A"),"")</f>
        <v/>
      </c>
      <c r="DJ99" s="104"/>
      <c r="DK99" s="404">
        <v>0</v>
      </c>
      <c r="DL99" s="431">
        <v>0</v>
      </c>
      <c r="DM99" s="406" t="str">
        <f>IFERROR(IF((ABS((DK99/DL99)-1))&lt;100%,(DK99/DL99)-1,"N/A"),"")</f>
        <v/>
      </c>
      <c r="DN99" s="404">
        <v>0</v>
      </c>
      <c r="DO99" s="431">
        <v>0</v>
      </c>
      <c r="DP99" s="406" t="str">
        <f>IFERROR(IF((ABS((DN99/DO99)-1))&lt;1000%,(DN99/DO99)-1,"N/A"),"")</f>
        <v/>
      </c>
      <c r="DQ99" s="404">
        <v>0</v>
      </c>
      <c r="DR99" s="431">
        <v>0</v>
      </c>
      <c r="DS99" s="406" t="str">
        <f>IFERROR(IF((ABS((DQ99/DR99)-1))&lt;100%,(DQ99/DR99)-1,"N/A"),"")</f>
        <v/>
      </c>
      <c r="DT99" s="404">
        <v>0</v>
      </c>
      <c r="DU99" s="431">
        <v>0</v>
      </c>
      <c r="DV99" s="406" t="str">
        <f>IFERROR(IF((ABS((DT99/DU99)-1))&lt;100%,(DT99/DU99)-1,"N/A"),"")</f>
        <v/>
      </c>
      <c r="DW99" s="404">
        <v>0</v>
      </c>
      <c r="DX99" s="431">
        <v>0</v>
      </c>
      <c r="DY99" s="406" t="str">
        <f>IFERROR(IF((ABS((DW99/DX99)-1))&lt;1000%,(DW99/DX99)-1,"N/A"),"")</f>
        <v/>
      </c>
      <c r="DZ99" s="404">
        <v>0</v>
      </c>
      <c r="EA99" s="431">
        <v>0</v>
      </c>
      <c r="EB99" s="406" t="str">
        <f>IFERROR(IF((ABS((DZ99/EA99)-1))&lt;100%,(DZ99/EA99)-1,"N/A"),"")</f>
        <v/>
      </c>
      <c r="EC99" s="404">
        <v>0</v>
      </c>
      <c r="ED99" s="431">
        <v>0</v>
      </c>
      <c r="EE99" s="406" t="str">
        <f>IFERROR(IF((ABS((EC99/ED99)-1))&lt;100%,(EC99/ED99)-1,"N/A"),"")</f>
        <v/>
      </c>
      <c r="EG99" s="404">
        <v>0</v>
      </c>
      <c r="EH99" s="431">
        <v>0</v>
      </c>
      <c r="EI99" s="406" t="str">
        <f>IFERROR(IF((ABS((EG99/EH99)-1))&lt;100%,(EG99/EH99)-1,"N/A"),"")</f>
        <v/>
      </c>
      <c r="EJ99" s="404">
        <v>0</v>
      </c>
      <c r="EK99" s="431">
        <v>0</v>
      </c>
      <c r="EL99" s="406" t="str">
        <f>IFERROR(IF((ABS((EJ99/EK99)-1))&lt;1000%,(EJ99/EK99)-1,"N/A"),"")</f>
        <v/>
      </c>
      <c r="EM99" s="404">
        <v>0</v>
      </c>
      <c r="EN99" s="431">
        <v>0</v>
      </c>
      <c r="EO99" s="406" t="str">
        <f>IFERROR(IF((ABS((EM99/EN99)-1))&lt;100%,(EM99/EN99)-1,"N/A"),"")</f>
        <v/>
      </c>
      <c r="EP99" s="404">
        <v>0</v>
      </c>
      <c r="EQ99" s="431">
        <v>0</v>
      </c>
      <c r="ER99" s="406" t="str">
        <f>IFERROR(IF((ABS((EP99/EQ99)-1))&lt;100%,(EP99/EQ99)-1,"N/A"),"")</f>
        <v/>
      </c>
      <c r="ES99" s="404">
        <v>0</v>
      </c>
      <c r="ET99" s="431">
        <v>0</v>
      </c>
      <c r="EU99" s="406" t="str">
        <f>IFERROR(IF((ABS((ES99/ET99)-1))&lt;1000%,(ES99/ET99)-1,"N/A"),"")</f>
        <v/>
      </c>
      <c r="EV99" s="404">
        <v>0</v>
      </c>
      <c r="EW99" s="431">
        <v>0</v>
      </c>
      <c r="EX99" s="406" t="str">
        <f>IFERROR(IF((ABS((EV99/EW99)-1))&lt;100%,(EV99/EW99)-1,"N/A"),"")</f>
        <v/>
      </c>
      <c r="EY99" s="404">
        <v>0</v>
      </c>
      <c r="EZ99" s="431">
        <v>0</v>
      </c>
      <c r="FA99" s="406" t="str">
        <f>IFERROR(IF((ABS((EY99/EZ99)-1))&lt;100%,(EY99/EZ99)-1,"N/A"),"")</f>
        <v/>
      </c>
    </row>
    <row r="100" spans="1:157" s="66" customFormat="1">
      <c r="A100" s="58"/>
      <c r="B100" s="58"/>
      <c r="C100" s="244" t="s">
        <v>316</v>
      </c>
      <c r="D100" s="245" t="s">
        <v>317</v>
      </c>
      <c r="E100" s="246">
        <f>IFERROR(E99/E$79,"")</f>
        <v>0</v>
      </c>
      <c r="F100" s="246"/>
      <c r="G100" s="247">
        <f>IF((ABS((E100-F100)*10000))&lt;100,(E100-F100)*10000,"N/A")</f>
        <v>0</v>
      </c>
      <c r="H100" s="246">
        <f>IFERROR(H99/H$79,"")</f>
        <v>2.5601994153613652E-2</v>
      </c>
      <c r="I100" s="246"/>
      <c r="J100" s="247" t="str">
        <f>IF((ABS((H100-I100)*10000))&lt;100,(H100-I100)*10000,"N/A")</f>
        <v>N/A</v>
      </c>
      <c r="K100" s="246">
        <f>IFERROR(K99/K$79,"")</f>
        <v>0</v>
      </c>
      <c r="L100" s="246">
        <f>IFERROR(L99/L$79,"")</f>
        <v>0</v>
      </c>
      <c r="M100" s="247">
        <f>IF((ABS((K100-L100)*10000))&lt;100,(K100-L100)*10000,"N/A")</f>
        <v>0</v>
      </c>
      <c r="N100" s="246">
        <f>IFERROR(N99/N$79,"")</f>
        <v>6.0153022965797658E-2</v>
      </c>
      <c r="O100" s="246">
        <f>IFERROR(O99/O$79,"")</f>
        <v>0</v>
      </c>
      <c r="P100" s="247" t="str">
        <f>IF((ABS((N100-O100)*10000))&lt;100,(N100-O100)*10000,"N/A")</f>
        <v>N/A</v>
      </c>
      <c r="Q100" s="246">
        <f>IFERROR(Q99/Q$79,"")</f>
        <v>0</v>
      </c>
      <c r="R100" s="246"/>
      <c r="S100" s="247">
        <f>IF((ABS((Q100-R100)*10000))&lt;100,(Q100-R100)*10000,"N/A")</f>
        <v>0</v>
      </c>
      <c r="T100" s="246">
        <f>IFERROR(T99/T$79,"")</f>
        <v>0</v>
      </c>
      <c r="U100" s="246">
        <f>IFERROR(U99/U$79,"")</f>
        <v>0</v>
      </c>
      <c r="V100" s="247">
        <f>IF((ABS((T100-U100)*10000))&lt;100,(T100-U100)*10000,"N/A")</f>
        <v>0</v>
      </c>
      <c r="W100" s="246">
        <f>IFERROR(W99/W$79,"")</f>
        <v>0</v>
      </c>
      <c r="X100" s="246">
        <f>IFERROR(X99/X$79,"")</f>
        <v>0</v>
      </c>
      <c r="Y100" s="247">
        <f>IF((ABS((W100-X100)*10000))&lt;100,(W100-X100)*10000,"N/A")</f>
        <v>0</v>
      </c>
      <c r="Z100" s="249"/>
      <c r="AA100" s="246">
        <f>IFERROR(AA99/AA$79,"")</f>
        <v>0</v>
      </c>
      <c r="AB100" s="246">
        <f>+E100</f>
        <v>0</v>
      </c>
      <c r="AC100" s="247">
        <f>IF((ABS((AA100-AB100)*10000))&lt;100,(AA100-AB100)*10000,"N/A")</f>
        <v>0</v>
      </c>
      <c r="AD100" s="246">
        <f>IFERROR(AD99/AD$79,"")</f>
        <v>4.9194448911642583E-2</v>
      </c>
      <c r="AE100" s="246">
        <f t="shared" si="567"/>
        <v>2.5601994153613652E-2</v>
      </c>
      <c r="AF100" s="247" t="str">
        <f>IF((ABS((AD100-AE100)*10000))&lt;100,(AD100-AE100)*10000,"N/A")</f>
        <v>N/A</v>
      </c>
      <c r="AG100" s="246">
        <f>IFERROR(AG99/AG$79,"")</f>
        <v>4.9860220396993976E-2</v>
      </c>
      <c r="AH100" s="246">
        <f t="shared" si="569"/>
        <v>0</v>
      </c>
      <c r="AI100" s="247" t="str">
        <f>IF((ABS((AG100-AH100)*10000))&lt;100,(AG100-AH100)*10000,"N/A")</f>
        <v>N/A</v>
      </c>
      <c r="AJ100" s="246">
        <f>IFERROR(AJ99/AJ$79,"")</f>
        <v>4.7600038114882351E-2</v>
      </c>
      <c r="AK100" s="246">
        <f t="shared" si="571"/>
        <v>6.0153022965797658E-2</v>
      </c>
      <c r="AL100" s="247" t="str">
        <f>IF((ABS((AJ100-AK100)*10000))&lt;100,(AJ100-AK100)*10000,"N/A")</f>
        <v>N/A</v>
      </c>
      <c r="AM100" s="246">
        <f>IFERROR(AM99/AM$79,"")</f>
        <v>4.7315409169223235E-2</v>
      </c>
      <c r="AN100" s="246">
        <f t="shared" si="573"/>
        <v>0</v>
      </c>
      <c r="AO100" s="247" t="str">
        <f>IF((ABS((AM100-AN100)*10000))&lt;100,(AM100-AN100)*10000,"N/A")</f>
        <v>N/A</v>
      </c>
      <c r="AP100" s="246">
        <f>IFERROR(AP99/AP$79,"")</f>
        <v>4.8087409872032125E-2</v>
      </c>
      <c r="AQ100" s="246">
        <f t="shared" si="575"/>
        <v>0</v>
      </c>
      <c r="AR100" s="247" t="str">
        <f>IF((ABS((AP100-AQ100)*10000))&lt;100,(AP100-AQ100)*10000,"N/A")</f>
        <v>N/A</v>
      </c>
      <c r="AS100" s="246">
        <f>IFERROR(AS99/AS$79,"")</f>
        <v>5.0072217225965422E-2</v>
      </c>
      <c r="AT100" s="246">
        <f t="shared" si="577"/>
        <v>0</v>
      </c>
      <c r="AU100" s="247" t="str">
        <f>IF((ABS((AS100-AT100)*10000))&lt;100,(AS100-AT100)*10000,"N/A")</f>
        <v>N/A</v>
      </c>
      <c r="AV100" s="249"/>
      <c r="AW100" s="246" t="s">
        <v>586</v>
      </c>
      <c r="AX100" s="246">
        <f t="shared" si="579"/>
        <v>0</v>
      </c>
      <c r="AY100" s="247" t="str">
        <f>IFERROR(IF((ABS((AW100-AX100)*10000))&lt;100,(AW100-AX100)*10000,"N/A"),"")</f>
        <v/>
      </c>
      <c r="AZ100" s="246" t="s">
        <v>586</v>
      </c>
      <c r="BA100" s="246">
        <f t="shared" si="581"/>
        <v>4.9194448911642583E-2</v>
      </c>
      <c r="BB100" s="247" t="str">
        <f>IFERROR(IF((ABS((AZ100-BA100)*10000))&lt;100,(AZ100-BA100)*10000,"N/A"),"")</f>
        <v/>
      </c>
      <c r="BC100" s="248" t="s">
        <v>586</v>
      </c>
      <c r="BD100" s="246">
        <f t="shared" si="583"/>
        <v>4.9860220396993976E-2</v>
      </c>
      <c r="BE100" s="247" t="str">
        <f>IFERROR(IF((ABS((BC100-BD100)*10000))&lt;100,(BC100-BD100)*10000,"N/A"),"")</f>
        <v/>
      </c>
      <c r="BF100" s="283" t="s">
        <v>586</v>
      </c>
      <c r="BG100" s="246">
        <f t="shared" si="585"/>
        <v>4.7600038114882351E-2</v>
      </c>
      <c r="BH100" s="247" t="str">
        <f>IFERROR(IF((ABS((BF100-BG100)*10000))&lt;100,(BF100-BG100)*10000,"N/A"),"")</f>
        <v/>
      </c>
      <c r="BI100" s="246" t="s">
        <v>586</v>
      </c>
      <c r="BJ100" s="246">
        <f t="shared" si="587"/>
        <v>4.7315409169223235E-2</v>
      </c>
      <c r="BK100" s="247" t="str">
        <f>IFERROR(IF((ABS((BI100-BJ100)*10000))&lt;100,(BI100-BJ100)*10000,"N/A"),"")</f>
        <v/>
      </c>
      <c r="BL100" s="248" t="s">
        <v>586</v>
      </c>
      <c r="BM100" s="246">
        <f t="shared" si="589"/>
        <v>4.8087409872032125E-2</v>
      </c>
      <c r="BN100" s="247" t="str">
        <f>IFERROR(IF((ABS((BL100-BM100)*10000))&lt;100,(BL100-BM100)*10000,"N/A"),"")</f>
        <v/>
      </c>
      <c r="BO100" s="283" t="s">
        <v>586</v>
      </c>
      <c r="BP100" s="246">
        <f t="shared" si="591"/>
        <v>5.0072217225965422E-2</v>
      </c>
      <c r="BQ100" s="247" t="str">
        <f>IFERROR(IF((ABS((BO100-BP100)*10000))&lt;100,(BO100-BP100)*10000,"N/A"),"")</f>
        <v/>
      </c>
      <c r="BR100" s="250"/>
      <c r="BS100" s="248" t="str">
        <f t="shared" si="628"/>
        <v/>
      </c>
      <c r="BT100" s="246" t="str">
        <f>IFERROR(BT99/BT$79,"")</f>
        <v/>
      </c>
      <c r="BU100" s="247">
        <f>IFERROR(IF((ABS((BS100-BT100)*10000))&lt;100,(BS100-BT100)*10000,"N/A"),0)</f>
        <v>0</v>
      </c>
      <c r="BV100" s="248" t="str">
        <f t="shared" si="629"/>
        <v/>
      </c>
      <c r="BW100" s="246" t="str">
        <f>IFERROR(BW99/BW$79,"")</f>
        <v/>
      </c>
      <c r="BX100" s="247">
        <f>IFERROR(IF((ABS((BV100-BW100)*10000))&lt;100,(BV100-BW100)*10000,"N/A"),0)</f>
        <v>0</v>
      </c>
      <c r="BY100" s="248" t="str">
        <f t="shared" si="630"/>
        <v/>
      </c>
      <c r="BZ100" s="246" t="str">
        <f>IFERROR(BZ99/BZ$79,"")</f>
        <v/>
      </c>
      <c r="CA100" s="247">
        <f>IFERROR(IF((ABS((BY100-BZ100)*10000))&lt;100,(BY100-BZ100)*10000,"N/A"),0)</f>
        <v>0</v>
      </c>
      <c r="CB100" s="248" t="str">
        <f t="shared" si="631"/>
        <v/>
      </c>
      <c r="CC100" s="246" t="str">
        <f t="shared" si="641"/>
        <v/>
      </c>
      <c r="CD100" s="247">
        <f>IFERROR(IF((ABS((CB100-CC100)*10000))&lt;100,(CB100-CC100)*10000,"N/A"),0)</f>
        <v>0</v>
      </c>
      <c r="CE100" s="248" t="str">
        <f t="shared" si="632"/>
        <v/>
      </c>
      <c r="CF100" s="246" t="str">
        <f>IFERROR(CF99/CF$79,"")</f>
        <v/>
      </c>
      <c r="CG100" s="247">
        <f>IFERROR(IF((ABS((CE100-CF100)*10000))&lt;100,(CE100-CF100)*10000,"N/A"),0)</f>
        <v>0</v>
      </c>
      <c r="CH100" s="248" t="str">
        <f t="shared" si="633"/>
        <v/>
      </c>
      <c r="CI100" s="246" t="str">
        <f>IFERROR(CI99/CI$79,"")</f>
        <v/>
      </c>
      <c r="CJ100" s="247">
        <f>IFERROR(IF((ABS((CH100-CI100)*10000))&lt;100,(CH100-CI100)*10000,"N/A"),0)</f>
        <v>0</v>
      </c>
      <c r="CK100" s="248" t="str">
        <f t="shared" si="634"/>
        <v/>
      </c>
      <c r="CL100" s="246" t="str">
        <f t="shared" si="642"/>
        <v/>
      </c>
      <c r="CM100" s="247">
        <f>IFERROR(IF((ABS((CK100-CL100)*10000))&lt;100,(CK100-CL100)*10000,"N/A"),0)</f>
        <v>0</v>
      </c>
      <c r="CN100" s="250"/>
      <c r="CO100" s="248" t="str">
        <f>IFERROR(CO99/CO$79,"")</f>
        <v/>
      </c>
      <c r="CP100" s="246" t="str">
        <f>IFERROR(CP99/CP$79,"")</f>
        <v/>
      </c>
      <c r="CQ100" s="247">
        <f>IFERROR(IF((ABS((CO100-CP100)*10000))&lt;1000,(CO100-CP100)*10000,"N/A"),0)</f>
        <v>0</v>
      </c>
      <c r="CR100" s="248" t="str">
        <f>IFERROR(CR99/CR$79,"")</f>
        <v/>
      </c>
      <c r="CS100" s="246" t="str">
        <f>IFERROR(CS99/CS$79,"")</f>
        <v/>
      </c>
      <c r="CT100" s="247" t="str">
        <f>IFERROR(IF((ABS((CR100-CS100)*10000))&lt;1000,(CR100-CS100)*10000,"N/A"),"")</f>
        <v/>
      </c>
      <c r="CU100" s="248" t="str">
        <f>IFERROR(CU99/CU$79,"")</f>
        <v/>
      </c>
      <c r="CV100" s="246" t="str">
        <f>IFERROR(CV99/CV$79,"")</f>
        <v/>
      </c>
      <c r="CW100" s="247">
        <f>IFERROR(IF((ABS((CU100-CV100)*10000))&lt;100,(CU100-CV100)*10000,"N/A"),0)</f>
        <v>0</v>
      </c>
      <c r="CX100" s="248" t="str">
        <f>IFERROR(CX99/CX$79,"")</f>
        <v/>
      </c>
      <c r="CY100" s="246" t="str">
        <f>IFERROR(CY99/CY$79,"")</f>
        <v/>
      </c>
      <c r="CZ100" s="247">
        <f>IFERROR(IF((ABS((CX100-CY100)*10000))&lt;100,(CX100-CY100)*10000,"N/A"),0)</f>
        <v>0</v>
      </c>
      <c r="DA100" s="248" t="str">
        <f>IFERROR(DA99/DA$79,"")</f>
        <v/>
      </c>
      <c r="DB100" s="246" t="str">
        <f>IFERROR(DB99/DB$79,"")</f>
        <v/>
      </c>
      <c r="DC100" s="247" t="str">
        <f>IFERROR(IF((ABS((DA100-DB100)*10000))&lt;1000,(DA100-DB100)*10000,"N/A"),"")</f>
        <v/>
      </c>
      <c r="DD100" s="248" t="str">
        <f>IFERROR(DD99/DD$79,"")</f>
        <v/>
      </c>
      <c r="DE100" s="246" t="str">
        <f>IFERROR(DE99/DE$79,"")</f>
        <v/>
      </c>
      <c r="DF100" s="247">
        <f>IFERROR(IF((ABS((DD100-DE100)*10000))&lt;100,(DD100-DE100)*10000,"N/A"),0)</f>
        <v>0</v>
      </c>
      <c r="DG100" s="248" t="str">
        <f>IFERROR(DG99/DG$79,"")</f>
        <v/>
      </c>
      <c r="DH100" s="246" t="str">
        <f>IFERROR(DH99/DH$79,"")</f>
        <v/>
      </c>
      <c r="DI100" s="247">
        <f>IFERROR(IF((ABS((DG100-DH100)*10000))&lt;100,(DG100-DH100)*10000,"N/A"),0)</f>
        <v>0</v>
      </c>
      <c r="DJ100" s="104"/>
      <c r="DK100" s="248" t="str">
        <f>IFERROR(DK99/DK$79,"")</f>
        <v/>
      </c>
      <c r="DL100" s="246" t="str">
        <f>IFERROR(DL99/DL$79,"")</f>
        <v/>
      </c>
      <c r="DM100" s="247">
        <f>IFERROR(IF((ABS((DK100-DL100)*10000))&lt;1000,(DK100-DL100)*10000,"N/A"),0)</f>
        <v>0</v>
      </c>
      <c r="DN100" s="248" t="str">
        <f>IFERROR(DN99/DN$79,"")</f>
        <v/>
      </c>
      <c r="DO100" s="246" t="str">
        <f>IFERROR(DO99/DO$79,"")</f>
        <v/>
      </c>
      <c r="DP100" s="247" t="str">
        <f>IFERROR(IF((ABS((DN100-DO100)*10000))&lt;1000,(DN100-DO100)*10000,"N/A"),"")</f>
        <v/>
      </c>
      <c r="DQ100" s="248" t="str">
        <f>IFERROR(DQ99/DQ$79,"")</f>
        <v/>
      </c>
      <c r="DR100" s="246" t="str">
        <f>IFERROR(DR99/DR$79,"")</f>
        <v/>
      </c>
      <c r="DS100" s="247">
        <f>IFERROR(IF((ABS((DQ100-DR100)*10000))&lt;100,(DQ100-DR100)*10000,"N/A"),0)</f>
        <v>0</v>
      </c>
      <c r="DT100" s="248" t="str">
        <f>IFERROR(DT99/DT$79,"")</f>
        <v/>
      </c>
      <c r="DU100" s="246" t="str">
        <f>IFERROR(DU99/DU$79,"")</f>
        <v/>
      </c>
      <c r="DV100" s="247">
        <f>IFERROR(IF((ABS((DT100-DU100)*10000))&lt;100,(DT100-DU100)*10000,"N/A"),0)</f>
        <v>0</v>
      </c>
      <c r="DW100" s="248" t="str">
        <f>IFERROR(DW99/DW$79,"")</f>
        <v/>
      </c>
      <c r="DX100" s="246" t="str">
        <f>IFERROR(DX99/DX$79,"")</f>
        <v/>
      </c>
      <c r="DY100" s="247" t="str">
        <f>IFERROR(IF((ABS((DW100-DX100)*10000))&lt;1000,(DW100-DX100)*10000,"N/A"),"")</f>
        <v/>
      </c>
      <c r="DZ100" s="248" t="str">
        <f>IFERROR(DZ99/DZ$79,"")</f>
        <v/>
      </c>
      <c r="EA100" s="246" t="str">
        <f>IFERROR(EA99/EA$79,"")</f>
        <v/>
      </c>
      <c r="EB100" s="247">
        <f>IFERROR(IF((ABS((DZ100-EA100)*10000))&lt;100,(DZ100-EA100)*10000,"N/A"),0)</f>
        <v>0</v>
      </c>
      <c r="EC100" s="248" t="str">
        <f>IFERROR(EC99/EC$79,"")</f>
        <v/>
      </c>
      <c r="ED100" s="246" t="str">
        <f>IFERROR(ED99/ED$79,"")</f>
        <v/>
      </c>
      <c r="EE100" s="247">
        <f>IFERROR(IF((ABS((EC100-ED100)*10000))&lt;100,(EC100-ED100)*10000,"N/A"),0)</f>
        <v>0</v>
      </c>
      <c r="EG100" s="248" t="str">
        <f>IFERROR(EG99/EG$79,"")</f>
        <v/>
      </c>
      <c r="EH100" s="246" t="str">
        <f>IFERROR(EH99/EH$79,"")</f>
        <v/>
      </c>
      <c r="EI100" s="247">
        <f>IFERROR(IF((ABS((EG100-EH100)*10000))&lt;1000,(EG100-EH100)*10000,"N/A"),0)</f>
        <v>0</v>
      </c>
      <c r="EJ100" s="248" t="str">
        <f>IFERROR(EJ99/EJ$79,"")</f>
        <v/>
      </c>
      <c r="EK100" s="246" t="str">
        <f>IFERROR(EK99/EK$79,"")</f>
        <v/>
      </c>
      <c r="EL100" s="247" t="str">
        <f>IFERROR(IF((ABS((EJ100-EK100)*10000))&lt;1000,(EJ100-EK100)*10000,"N/A"),"")</f>
        <v/>
      </c>
      <c r="EM100" s="248" t="str">
        <f>IFERROR(EM99/EM$79,"")</f>
        <v/>
      </c>
      <c r="EN100" s="246" t="str">
        <f>IFERROR(EN99/EN$79,"")</f>
        <v/>
      </c>
      <c r="EO100" s="247">
        <f>IFERROR(IF((ABS((EM100-EN100)*10000))&lt;100,(EM100-EN100)*10000,"N/A"),0)</f>
        <v>0</v>
      </c>
      <c r="EP100" s="248" t="str">
        <f>IFERROR(EP99/EP$79,"")</f>
        <v/>
      </c>
      <c r="EQ100" s="246" t="str">
        <f>IFERROR(EQ99/EQ$79,"")</f>
        <v/>
      </c>
      <c r="ER100" s="247">
        <f>IFERROR(IF((ABS((EP100-EQ100)*10000))&lt;100,(EP100-EQ100)*10000,"N/A"),0)</f>
        <v>0</v>
      </c>
      <c r="ES100" s="248" t="str">
        <f>IFERROR(ES99/ES$79,"")</f>
        <v/>
      </c>
      <c r="ET100" s="246" t="str">
        <f>IFERROR(ET99/ET$79,"")</f>
        <v/>
      </c>
      <c r="EU100" s="247" t="str">
        <f>IFERROR(IF((ABS((ES100-ET100)*10000))&lt;1000,(ES100-ET100)*10000,"N/A"),"")</f>
        <v/>
      </c>
      <c r="EV100" s="248" t="str">
        <f>IFERROR(EV99/EV$79,"")</f>
        <v/>
      </c>
      <c r="EW100" s="246" t="str">
        <f>IFERROR(EW99/EW$79,"")</f>
        <v/>
      </c>
      <c r="EX100" s="247">
        <f>IFERROR(IF((ABS((EV100-EW100)*10000))&lt;100,(EV100-EW100)*10000,"N/A"),0)</f>
        <v>0</v>
      </c>
      <c r="EY100" s="248" t="str">
        <f>IFERROR(EY99/EY$79,"")</f>
        <v/>
      </c>
      <c r="EZ100" s="246" t="str">
        <f>IFERROR(EZ99/EZ$79,"")</f>
        <v/>
      </c>
      <c r="FA100" s="247">
        <f>IFERROR(IF((ABS((EY100-EZ100)*10000))&lt;100,(EY100-EZ100)*10000,"N/A"),0)</f>
        <v>0</v>
      </c>
    </row>
    <row r="101" spans="1:157">
      <c r="A101" s="285"/>
      <c r="B101" s="285"/>
      <c r="C101" s="286"/>
      <c r="D101" s="286"/>
      <c r="E101" s="287"/>
      <c r="F101" s="287"/>
      <c r="G101" s="250"/>
      <c r="H101" s="287"/>
      <c r="I101" s="287"/>
      <c r="J101" s="250"/>
      <c r="K101" s="287"/>
      <c r="L101" s="287"/>
      <c r="M101" s="250"/>
      <c r="N101" s="287"/>
      <c r="O101" s="287"/>
      <c r="P101" s="250"/>
      <c r="Q101" s="287"/>
      <c r="R101" s="287"/>
      <c r="S101" s="250"/>
      <c r="T101" s="287"/>
      <c r="U101" s="287"/>
      <c r="V101" s="250"/>
      <c r="W101" s="287"/>
      <c r="X101" s="287"/>
      <c r="Y101" s="250"/>
      <c r="Z101" s="250"/>
      <c r="AA101" s="287"/>
      <c r="AB101" s="287"/>
      <c r="AC101" s="250"/>
      <c r="AD101" s="287"/>
      <c r="AE101" s="287"/>
      <c r="AF101" s="250"/>
      <c r="AG101" s="287"/>
      <c r="AH101" s="287"/>
      <c r="AI101" s="250"/>
      <c r="AJ101" s="287"/>
      <c r="AK101" s="287"/>
      <c r="AL101" s="250"/>
      <c r="AM101" s="287"/>
      <c r="AN101" s="287"/>
      <c r="AO101" s="250"/>
      <c r="AP101" s="287"/>
      <c r="AQ101" s="287"/>
      <c r="AR101" s="250"/>
      <c r="AS101" s="287"/>
      <c r="AT101" s="287"/>
      <c r="AU101" s="250"/>
      <c r="AV101" s="250"/>
      <c r="AW101" s="287"/>
      <c r="AX101" s="287"/>
      <c r="AY101" s="250"/>
      <c r="AZ101" s="287"/>
      <c r="BA101" s="287"/>
      <c r="BB101" s="250"/>
      <c r="BC101" s="287"/>
      <c r="BD101" s="287"/>
      <c r="BE101" s="250"/>
      <c r="BF101" s="287"/>
      <c r="BG101" s="287"/>
      <c r="BH101" s="250"/>
      <c r="BI101" s="287"/>
      <c r="BJ101" s="287"/>
      <c r="BK101" s="250"/>
      <c r="BL101" s="287"/>
      <c r="BM101" s="287"/>
      <c r="BN101" s="250"/>
      <c r="BO101" s="287"/>
      <c r="BP101" s="287"/>
      <c r="BQ101" s="250"/>
      <c r="BR101" s="250"/>
      <c r="BS101" s="287"/>
      <c r="BT101" s="287"/>
      <c r="BU101" s="250"/>
      <c r="BV101" s="287"/>
      <c r="BW101" s="287"/>
      <c r="BX101" s="250"/>
      <c r="BY101" s="287"/>
      <c r="BZ101" s="287"/>
      <c r="CA101" s="250"/>
      <c r="CB101" s="287"/>
      <c r="CC101" s="287"/>
      <c r="CD101" s="250"/>
      <c r="CE101" s="287"/>
      <c r="CF101" s="287"/>
      <c r="CG101" s="250"/>
      <c r="CH101" s="287"/>
      <c r="CI101" s="287"/>
      <c r="CJ101" s="250"/>
      <c r="CK101" s="287"/>
      <c r="CL101" s="287"/>
      <c r="CM101" s="250"/>
      <c r="CN101" s="250"/>
      <c r="CO101" s="287"/>
      <c r="CP101" s="287"/>
      <c r="CQ101" s="250"/>
      <c r="CR101" s="287"/>
      <c r="CS101" s="287"/>
      <c r="CT101" s="250"/>
      <c r="CU101" s="287"/>
      <c r="CV101" s="287"/>
      <c r="CW101" s="250"/>
      <c r="CX101" s="287"/>
      <c r="CY101" s="287"/>
      <c r="CZ101" s="250"/>
      <c r="DA101" s="287"/>
      <c r="DB101" s="287"/>
      <c r="DC101" s="250"/>
      <c r="DD101" s="287"/>
      <c r="DE101" s="287"/>
      <c r="DF101" s="250"/>
      <c r="DG101" s="287"/>
      <c r="DH101" s="287"/>
      <c r="DI101" s="250"/>
      <c r="DK101" s="287"/>
      <c r="DL101" s="287"/>
      <c r="DM101" s="250"/>
      <c r="DN101" s="287"/>
      <c r="DO101" s="287"/>
      <c r="DP101" s="250"/>
      <c r="DQ101" s="287"/>
      <c r="DR101" s="287"/>
      <c r="DS101" s="250"/>
      <c r="DT101" s="287"/>
      <c r="DU101" s="287"/>
      <c r="DV101" s="250"/>
      <c r="DW101" s="287"/>
      <c r="DX101" s="287"/>
      <c r="DY101" s="250"/>
      <c r="DZ101" s="287"/>
      <c r="EA101" s="287"/>
      <c r="EB101" s="250"/>
      <c r="EC101" s="287"/>
      <c r="ED101" s="287"/>
      <c r="EE101" s="250"/>
      <c r="EG101" s="287"/>
      <c r="EH101" s="287"/>
      <c r="EI101" s="250"/>
      <c r="EJ101" s="287"/>
      <c r="EK101" s="287"/>
      <c r="EL101" s="250"/>
      <c r="EM101" s="287"/>
      <c r="EN101" s="287"/>
      <c r="EO101" s="250"/>
      <c r="EP101" s="287"/>
      <c r="EQ101" s="287"/>
      <c r="ER101" s="250"/>
      <c r="ES101" s="287"/>
      <c r="ET101" s="287"/>
      <c r="EU101" s="250"/>
      <c r="EV101" s="287"/>
      <c r="EW101" s="287"/>
      <c r="EX101" s="250"/>
      <c r="EY101" s="287"/>
      <c r="EZ101" s="287"/>
      <c r="FA101" s="250"/>
    </row>
    <row r="102" spans="1:157">
      <c r="C102" s="106"/>
      <c r="D102" s="176"/>
      <c r="E102" s="181"/>
      <c r="F102" s="181"/>
      <c r="G102" s="178"/>
      <c r="H102" s="19"/>
      <c r="I102" s="19"/>
      <c r="J102" s="103"/>
      <c r="K102" s="19"/>
      <c r="L102" s="19"/>
      <c r="M102" s="103"/>
      <c r="N102" s="19"/>
      <c r="O102" s="19"/>
      <c r="P102" s="103"/>
      <c r="Q102" s="19"/>
      <c r="R102" s="19"/>
      <c r="S102" s="103"/>
      <c r="T102" s="19"/>
      <c r="U102" s="19"/>
      <c r="V102" s="103"/>
      <c r="W102" s="19"/>
      <c r="X102" s="19"/>
      <c r="Y102" s="103"/>
      <c r="Z102" s="103"/>
      <c r="AA102" s="181"/>
      <c r="AB102" s="181"/>
      <c r="AC102" s="178"/>
      <c r="AD102" s="19"/>
      <c r="AE102" s="181"/>
      <c r="AF102" s="103"/>
      <c r="AG102" s="19"/>
      <c r="AH102" s="181"/>
      <c r="AI102" s="103"/>
      <c r="AJ102" s="19"/>
      <c r="AK102" s="181"/>
      <c r="AL102" s="103"/>
      <c r="AM102" s="19"/>
      <c r="AN102" s="181"/>
      <c r="AO102" s="103"/>
      <c r="AP102" s="19"/>
      <c r="AQ102" s="181"/>
      <c r="AR102" s="103"/>
      <c r="AS102" s="19"/>
      <c r="AT102" s="19"/>
      <c r="AU102" s="103"/>
      <c r="AV102" s="103"/>
      <c r="AW102" s="181"/>
      <c r="AX102" s="19"/>
      <c r="AY102" s="178"/>
      <c r="AZ102" s="19"/>
      <c r="BA102" s="19"/>
      <c r="BB102" s="103"/>
      <c r="BC102" s="19"/>
      <c r="BD102" s="19"/>
      <c r="BE102" s="103"/>
      <c r="BF102" s="19"/>
      <c r="BG102" s="19"/>
      <c r="BH102" s="103"/>
      <c r="BI102" s="19"/>
      <c r="BJ102" s="19"/>
      <c r="BK102" s="103"/>
      <c r="BL102" s="19"/>
      <c r="BM102" s="19"/>
      <c r="BN102" s="103"/>
      <c r="BO102" s="19"/>
      <c r="BP102" s="19"/>
      <c r="BQ102" s="103"/>
      <c r="BR102" s="103"/>
      <c r="BS102" s="181"/>
      <c r="BT102" s="181"/>
      <c r="BU102" s="178"/>
      <c r="BV102" s="19"/>
      <c r="BW102" s="19"/>
      <c r="BX102" s="103"/>
      <c r="BY102" s="19"/>
      <c r="BZ102" s="19"/>
      <c r="CA102" s="103"/>
      <c r="CB102" s="19"/>
      <c r="CC102" s="19"/>
      <c r="CD102" s="103"/>
      <c r="CE102" s="19"/>
      <c r="CF102" s="19"/>
      <c r="CG102" s="103"/>
      <c r="CH102" s="19"/>
      <c r="CI102" s="19"/>
      <c r="CJ102" s="103"/>
      <c r="CK102" s="19"/>
      <c r="CL102" s="19"/>
      <c r="CM102" s="103"/>
      <c r="CN102" s="103"/>
      <c r="CO102" s="181"/>
      <c r="CP102" s="181"/>
      <c r="CQ102" s="178"/>
      <c r="CR102" s="19"/>
      <c r="CS102" s="19"/>
      <c r="CT102" s="103"/>
      <c r="CU102" s="19"/>
      <c r="CV102" s="19"/>
      <c r="CW102" s="103"/>
      <c r="CX102" s="19"/>
      <c r="CY102" s="19"/>
      <c r="CZ102" s="103"/>
      <c r="DA102" s="19"/>
      <c r="DB102" s="19"/>
      <c r="DC102" s="103"/>
      <c r="DD102" s="19"/>
      <c r="DE102" s="19"/>
      <c r="DF102" s="103"/>
      <c r="DG102" s="19"/>
      <c r="DH102" s="19"/>
      <c r="DI102" s="103"/>
      <c r="DK102" s="181"/>
      <c r="DL102" s="181"/>
      <c r="DM102" s="178"/>
      <c r="DN102" s="19"/>
      <c r="DO102" s="19"/>
      <c r="DP102" s="103"/>
      <c r="DQ102" s="19"/>
      <c r="DR102" s="19"/>
      <c r="DS102" s="103"/>
      <c r="DT102" s="19"/>
      <c r="DU102" s="19"/>
      <c r="DV102" s="103"/>
      <c r="DW102" s="19"/>
      <c r="DX102" s="19"/>
      <c r="DY102" s="103"/>
      <c r="DZ102" s="19"/>
      <c r="EA102" s="19"/>
      <c r="EB102" s="103"/>
      <c r="EC102" s="19"/>
      <c r="ED102" s="19"/>
      <c r="EE102" s="103"/>
      <c r="EG102" s="181"/>
      <c r="EH102" s="181"/>
      <c r="EI102" s="178"/>
      <c r="EJ102" s="19"/>
      <c r="EK102" s="19"/>
      <c r="EL102" s="103"/>
      <c r="EM102" s="19"/>
      <c r="EN102" s="19"/>
      <c r="EO102" s="103"/>
      <c r="EP102" s="19"/>
      <c r="EQ102" s="19"/>
      <c r="ER102" s="103"/>
      <c r="ES102" s="19"/>
      <c r="ET102" s="19"/>
      <c r="EU102" s="103"/>
      <c r="EV102" s="19"/>
      <c r="EW102" s="19"/>
      <c r="EX102" s="103"/>
      <c r="EY102" s="19"/>
      <c r="EZ102" s="19"/>
      <c r="FA102" s="103"/>
    </row>
    <row r="103" spans="1:157">
      <c r="C103" s="106"/>
      <c r="D103" s="176"/>
      <c r="H103" s="25"/>
      <c r="I103" s="25"/>
      <c r="J103" s="138"/>
      <c r="K103" s="25"/>
      <c r="L103" s="25"/>
      <c r="M103" s="138"/>
      <c r="N103" s="25"/>
      <c r="O103" s="25"/>
      <c r="P103" s="138"/>
      <c r="Q103" s="25"/>
      <c r="R103" s="25"/>
      <c r="S103" s="138"/>
      <c r="T103" s="25"/>
      <c r="U103" s="25"/>
      <c r="V103" s="138"/>
      <c r="W103" s="25"/>
      <c r="X103" s="25"/>
      <c r="Y103" s="138"/>
      <c r="Z103" s="138"/>
      <c r="AD103" s="25"/>
      <c r="AF103" s="138"/>
      <c r="AG103" s="25"/>
      <c r="AI103" s="138"/>
      <c r="AJ103" s="25"/>
      <c r="AL103" s="138"/>
      <c r="AM103" s="25"/>
      <c r="AO103" s="138"/>
      <c r="AP103" s="25"/>
      <c r="AR103" s="138"/>
      <c r="AS103" s="25"/>
      <c r="AT103" s="25"/>
      <c r="AU103" s="138"/>
      <c r="AV103" s="138"/>
      <c r="AX103" s="25"/>
      <c r="AZ103" s="25"/>
      <c r="BA103" s="25"/>
      <c r="BB103" s="138"/>
      <c r="BC103" s="25"/>
      <c r="BD103" s="25"/>
      <c r="BE103" s="138"/>
      <c r="BF103" s="25"/>
      <c r="BG103" s="25"/>
      <c r="BH103" s="138"/>
      <c r="BI103" s="25"/>
      <c r="BJ103" s="25"/>
      <c r="BK103" s="138"/>
      <c r="BL103" s="25"/>
      <c r="BM103" s="25"/>
      <c r="BN103" s="138"/>
      <c r="BO103" s="25"/>
      <c r="BP103" s="25"/>
      <c r="BQ103" s="138"/>
      <c r="BR103" s="138"/>
      <c r="BV103" s="25"/>
      <c r="BW103" s="25"/>
      <c r="BX103" s="138"/>
      <c r="BY103" s="25"/>
      <c r="BZ103" s="25"/>
      <c r="CA103" s="138"/>
      <c r="CB103" s="25"/>
      <c r="CC103" s="25"/>
      <c r="CD103" s="138"/>
      <c r="CE103" s="25"/>
      <c r="CF103" s="25"/>
      <c r="CG103" s="138"/>
      <c r="CH103" s="25"/>
      <c r="CI103" s="25"/>
      <c r="CJ103" s="138"/>
      <c r="CK103" s="25"/>
      <c r="CL103" s="25"/>
      <c r="CM103" s="138"/>
      <c r="CN103" s="138"/>
      <c r="CR103" s="25"/>
      <c r="CS103" s="25"/>
      <c r="CT103" s="138"/>
      <c r="CU103" s="25"/>
      <c r="CV103" s="25"/>
      <c r="CW103" s="138"/>
      <c r="CX103" s="25"/>
      <c r="CY103" s="25"/>
      <c r="CZ103" s="138"/>
      <c r="DA103" s="25"/>
      <c r="DB103" s="25"/>
      <c r="DC103" s="138"/>
      <c r="DD103" s="25"/>
      <c r="DE103" s="25"/>
      <c r="DF103" s="138"/>
      <c r="DG103" s="25"/>
      <c r="DH103" s="25"/>
      <c r="DI103" s="138"/>
      <c r="DN103" s="25"/>
      <c r="DO103" s="25"/>
      <c r="DP103" s="138"/>
      <c r="DQ103" s="25"/>
      <c r="DR103" s="25"/>
      <c r="DS103" s="138"/>
      <c r="DT103" s="25"/>
      <c r="DU103" s="25"/>
      <c r="DV103" s="138"/>
      <c r="DW103" s="25"/>
      <c r="DX103" s="25"/>
      <c r="DY103" s="138"/>
      <c r="DZ103" s="25"/>
      <c r="EA103" s="25"/>
      <c r="EB103" s="138"/>
      <c r="EC103" s="25"/>
      <c r="ED103" s="25"/>
      <c r="EE103" s="138"/>
      <c r="EJ103" s="25"/>
      <c r="EK103" s="25"/>
      <c r="EL103" s="138"/>
      <c r="EM103" s="25"/>
      <c r="EN103" s="25"/>
      <c r="EO103" s="138"/>
      <c r="EP103" s="25"/>
      <c r="EQ103" s="25"/>
      <c r="ER103" s="138"/>
      <c r="ES103" s="25"/>
      <c r="ET103" s="25"/>
      <c r="EU103" s="138"/>
      <c r="EV103" s="25"/>
      <c r="EW103" s="25"/>
      <c r="EX103" s="138"/>
      <c r="EY103" s="25"/>
      <c r="EZ103" s="25"/>
      <c r="FA103" s="138"/>
    </row>
    <row r="104" spans="1:157">
      <c r="D104" s="181"/>
      <c r="E104" s="273"/>
      <c r="F104" s="273"/>
      <c r="G104" s="274"/>
      <c r="H104" s="19"/>
      <c r="I104" s="19"/>
      <c r="J104" s="103"/>
      <c r="K104" s="19"/>
      <c r="L104" s="19"/>
      <c r="M104" s="103"/>
      <c r="N104" s="19"/>
      <c r="O104" s="19"/>
      <c r="P104" s="103"/>
      <c r="Q104" s="19"/>
      <c r="R104" s="19"/>
      <c r="S104" s="103"/>
      <c r="T104" s="19"/>
      <c r="U104" s="19"/>
      <c r="V104" s="103"/>
      <c r="W104" s="19"/>
      <c r="X104" s="19"/>
      <c r="Y104" s="103"/>
      <c r="Z104" s="103"/>
      <c r="AA104" s="273"/>
      <c r="AB104" s="273"/>
      <c r="AC104" s="274"/>
      <c r="AD104" s="19"/>
      <c r="AE104" s="273"/>
      <c r="AF104" s="103"/>
      <c r="AG104" s="19"/>
      <c r="AH104" s="273"/>
      <c r="AI104" s="103"/>
      <c r="AJ104" s="19"/>
      <c r="AK104" s="273"/>
      <c r="AL104" s="103"/>
      <c r="AM104" s="19"/>
      <c r="AN104" s="273"/>
      <c r="AO104" s="103"/>
      <c r="AP104" s="19"/>
      <c r="AQ104" s="273"/>
      <c r="AR104" s="103"/>
      <c r="AS104" s="19"/>
      <c r="AT104" s="19"/>
      <c r="AU104" s="103"/>
      <c r="AV104" s="103"/>
      <c r="AW104" s="273"/>
      <c r="AX104" s="19"/>
      <c r="AY104" s="274"/>
      <c r="AZ104" s="19"/>
      <c r="BA104" s="19"/>
      <c r="BB104" s="103"/>
      <c r="BC104" s="19"/>
      <c r="BD104" s="19"/>
      <c r="BE104" s="103"/>
      <c r="BF104" s="19"/>
      <c r="BG104" s="19"/>
      <c r="BH104" s="103"/>
      <c r="BI104" s="19"/>
      <c r="BJ104" s="19"/>
      <c r="BK104" s="103"/>
      <c r="BL104" s="19"/>
      <c r="BM104" s="19"/>
      <c r="BN104" s="103"/>
      <c r="BO104" s="19"/>
      <c r="BP104" s="19"/>
      <c r="BQ104" s="103"/>
      <c r="BR104" s="103"/>
      <c r="BS104" s="273"/>
      <c r="BT104" s="273"/>
      <c r="BU104" s="274"/>
      <c r="BV104" s="19"/>
      <c r="BW104" s="19"/>
      <c r="BX104" s="103"/>
      <c r="BY104" s="19"/>
      <c r="BZ104" s="19"/>
      <c r="CA104" s="103"/>
      <c r="CB104" s="19"/>
      <c r="CC104" s="19"/>
      <c r="CD104" s="103"/>
      <c r="CE104" s="19"/>
      <c r="CF104" s="19"/>
      <c r="CG104" s="103"/>
      <c r="CH104" s="19"/>
      <c r="CI104" s="19"/>
      <c r="CJ104" s="103"/>
      <c r="CK104" s="19"/>
      <c r="CL104" s="19"/>
      <c r="CM104" s="103"/>
      <c r="CN104" s="103"/>
      <c r="CO104" s="273"/>
      <c r="CP104" s="273"/>
      <c r="CQ104" s="274"/>
      <c r="CR104" s="19"/>
      <c r="CS104" s="19"/>
      <c r="CT104" s="103"/>
      <c r="CU104" s="19"/>
      <c r="CV104" s="19"/>
      <c r="CW104" s="103"/>
      <c r="CX104" s="19"/>
      <c r="CY104" s="19"/>
      <c r="CZ104" s="103"/>
      <c r="DA104" s="19"/>
      <c r="DB104" s="19"/>
      <c r="DC104" s="103"/>
      <c r="DD104" s="19"/>
      <c r="DE104" s="19"/>
      <c r="DF104" s="103"/>
      <c r="DG104" s="19"/>
      <c r="DH104" s="19"/>
      <c r="DI104" s="103"/>
      <c r="DK104" s="273"/>
      <c r="DL104" s="273"/>
      <c r="DM104" s="274"/>
      <c r="DN104" s="19"/>
      <c r="DO104" s="19"/>
      <c r="DP104" s="103"/>
      <c r="DQ104" s="19"/>
      <c r="DR104" s="19"/>
      <c r="DS104" s="103"/>
      <c r="DT104" s="19"/>
      <c r="DU104" s="19"/>
      <c r="DV104" s="103"/>
      <c r="DW104" s="19"/>
      <c r="DX104" s="19"/>
      <c r="DY104" s="103"/>
      <c r="DZ104" s="19"/>
      <c r="EA104" s="19"/>
      <c r="EB104" s="103"/>
      <c r="EC104" s="19"/>
      <c r="ED104" s="19"/>
      <c r="EE104" s="103"/>
      <c r="EG104" s="273"/>
      <c r="EH104" s="273"/>
      <c r="EI104" s="274"/>
      <c r="EJ104" s="19"/>
      <c r="EK104" s="19"/>
      <c r="EL104" s="103"/>
      <c r="EM104" s="19"/>
      <c r="EN104" s="19"/>
      <c r="EO104" s="103"/>
      <c r="EP104" s="19"/>
      <c r="EQ104" s="19"/>
      <c r="ER104" s="103"/>
      <c r="ES104" s="19"/>
      <c r="ET104" s="19"/>
      <c r="EU104" s="103"/>
      <c r="EV104" s="19"/>
      <c r="EW104" s="19"/>
      <c r="EX104" s="103"/>
      <c r="EY104" s="19"/>
      <c r="EZ104" s="19"/>
      <c r="FA104" s="103"/>
    </row>
    <row r="105" spans="1:157">
      <c r="H105" s="25"/>
      <c r="I105" s="25"/>
      <c r="J105" s="138"/>
      <c r="K105" s="25"/>
      <c r="L105" s="25"/>
      <c r="M105" s="138"/>
      <c r="N105" s="25"/>
      <c r="O105" s="25"/>
      <c r="P105" s="138"/>
      <c r="Q105" s="25"/>
      <c r="R105" s="25"/>
      <c r="S105" s="138"/>
      <c r="T105" s="25"/>
      <c r="U105" s="25"/>
      <c r="V105" s="138"/>
      <c r="W105" s="25"/>
      <c r="X105" s="25"/>
      <c r="Y105" s="138"/>
      <c r="Z105" s="138"/>
      <c r="AD105" s="25"/>
      <c r="AF105" s="138"/>
      <c r="AG105" s="25"/>
      <c r="AI105" s="138"/>
      <c r="AJ105" s="25"/>
      <c r="AL105" s="138"/>
      <c r="AM105" s="25"/>
      <c r="AO105" s="138"/>
      <c r="AP105" s="25"/>
      <c r="AR105" s="138"/>
      <c r="AS105" s="25"/>
      <c r="AT105" s="25"/>
      <c r="AU105" s="138"/>
      <c r="AV105" s="138"/>
      <c r="AX105" s="25"/>
      <c r="AZ105" s="25"/>
      <c r="BA105" s="25"/>
      <c r="BB105" s="138"/>
      <c r="BC105" s="25"/>
      <c r="BD105" s="25"/>
      <c r="BE105" s="138"/>
      <c r="BF105" s="25"/>
      <c r="BG105" s="25"/>
      <c r="BH105" s="138"/>
      <c r="BI105" s="25"/>
      <c r="BJ105" s="25"/>
      <c r="BK105" s="138"/>
      <c r="BL105" s="25"/>
      <c r="BM105" s="25"/>
      <c r="BN105" s="138"/>
      <c r="BO105" s="25"/>
      <c r="BP105" s="25"/>
      <c r="BQ105" s="138"/>
      <c r="BR105" s="138"/>
      <c r="BV105" s="25"/>
      <c r="BW105" s="25"/>
      <c r="BX105" s="138"/>
      <c r="BY105" s="25"/>
      <c r="BZ105" s="25"/>
      <c r="CA105" s="138"/>
      <c r="CB105" s="25"/>
      <c r="CC105" s="25"/>
      <c r="CD105" s="138"/>
      <c r="CE105" s="25"/>
      <c r="CF105" s="25"/>
      <c r="CG105" s="138"/>
      <c r="CH105" s="25"/>
      <c r="CI105" s="25"/>
      <c r="CJ105" s="138"/>
      <c r="CK105" s="25"/>
      <c r="CL105" s="25"/>
      <c r="CM105" s="138"/>
      <c r="CN105" s="138"/>
      <c r="CR105" s="25"/>
      <c r="CS105" s="25"/>
      <c r="CT105" s="138"/>
      <c r="CU105" s="25"/>
      <c r="CV105" s="25"/>
      <c r="CW105" s="138"/>
      <c r="CX105" s="25"/>
      <c r="CY105" s="25"/>
      <c r="CZ105" s="138"/>
      <c r="DA105" s="25"/>
      <c r="DB105" s="25"/>
      <c r="DC105" s="138"/>
      <c r="DD105" s="25"/>
      <c r="DE105" s="25"/>
      <c r="DF105" s="138"/>
      <c r="DG105" s="25"/>
      <c r="DH105" s="25"/>
      <c r="DI105" s="138"/>
      <c r="DN105" s="25"/>
      <c r="DO105" s="25"/>
      <c r="DP105" s="138"/>
      <c r="DQ105" s="25"/>
      <c r="DR105" s="25"/>
      <c r="DS105" s="138"/>
      <c r="DT105" s="25"/>
      <c r="DU105" s="25"/>
      <c r="DV105" s="138"/>
      <c r="DW105" s="25"/>
      <c r="DX105" s="25"/>
      <c r="DY105" s="138"/>
      <c r="DZ105" s="25"/>
      <c r="EA105" s="25"/>
      <c r="EB105" s="138"/>
      <c r="EC105" s="25"/>
      <c r="ED105" s="25"/>
      <c r="EE105" s="138"/>
      <c r="EJ105" s="25"/>
      <c r="EK105" s="25"/>
      <c r="EL105" s="138"/>
      <c r="EM105" s="25"/>
      <c r="EN105" s="25"/>
      <c r="EO105" s="138"/>
      <c r="EP105" s="25"/>
      <c r="EQ105" s="25"/>
      <c r="ER105" s="138"/>
      <c r="ES105" s="25"/>
      <c r="ET105" s="25"/>
      <c r="EU105" s="138"/>
      <c r="EV105" s="25"/>
      <c r="EW105" s="25"/>
      <c r="EX105" s="138"/>
      <c r="EY105" s="25"/>
      <c r="EZ105" s="25"/>
      <c r="FA105" s="138"/>
    </row>
    <row r="106" spans="1:157">
      <c r="H106" s="25"/>
      <c r="I106" s="25"/>
      <c r="J106" s="138"/>
      <c r="K106" s="25"/>
      <c r="L106" s="25"/>
      <c r="M106" s="138"/>
      <c r="N106" s="25"/>
      <c r="O106" s="25"/>
      <c r="P106" s="138"/>
      <c r="Q106" s="25"/>
      <c r="R106" s="25"/>
      <c r="S106" s="138"/>
      <c r="T106" s="25"/>
      <c r="U106" s="25"/>
      <c r="V106" s="138"/>
      <c r="W106" s="25"/>
      <c r="X106" s="25"/>
      <c r="Y106" s="138"/>
      <c r="Z106" s="138"/>
      <c r="AD106" s="25"/>
      <c r="AF106" s="138"/>
      <c r="AG106" s="25"/>
      <c r="AI106" s="138"/>
      <c r="AJ106" s="25"/>
      <c r="AL106" s="138"/>
      <c r="AM106" s="25"/>
      <c r="AO106" s="138"/>
      <c r="AP106" s="25"/>
      <c r="AR106" s="138"/>
      <c r="AS106" s="25"/>
      <c r="AT106" s="25"/>
      <c r="AU106" s="138"/>
      <c r="AV106" s="138"/>
      <c r="AX106" s="25"/>
      <c r="AZ106" s="25"/>
      <c r="BA106" s="25"/>
      <c r="BB106" s="138"/>
      <c r="BC106" s="25"/>
      <c r="BD106" s="25"/>
      <c r="BE106" s="138"/>
      <c r="BF106" s="25"/>
      <c r="BG106" s="25"/>
      <c r="BH106" s="138"/>
      <c r="BI106" s="25"/>
      <c r="BJ106" s="25"/>
      <c r="BK106" s="138"/>
      <c r="BL106" s="25"/>
      <c r="BM106" s="25"/>
      <c r="BN106" s="138"/>
      <c r="BO106" s="25"/>
      <c r="BP106" s="25"/>
      <c r="BQ106" s="138"/>
      <c r="BR106" s="138"/>
      <c r="BV106" s="25"/>
      <c r="BW106" s="25"/>
      <c r="BX106" s="138"/>
      <c r="BY106" s="25"/>
      <c r="BZ106" s="25"/>
      <c r="CA106" s="138"/>
      <c r="CB106" s="25"/>
      <c r="CC106" s="25"/>
      <c r="CD106" s="138"/>
      <c r="CE106" s="25"/>
      <c r="CF106" s="25"/>
      <c r="CG106" s="138"/>
      <c r="CH106" s="25"/>
      <c r="CI106" s="25"/>
      <c r="CJ106" s="138"/>
      <c r="CK106" s="25"/>
      <c r="CL106" s="25"/>
      <c r="CM106" s="138"/>
      <c r="CN106" s="138"/>
      <c r="CR106" s="25"/>
      <c r="CS106" s="25"/>
      <c r="CT106" s="138"/>
      <c r="CU106" s="25"/>
      <c r="CV106" s="25"/>
      <c r="CW106" s="138"/>
      <c r="CX106" s="25"/>
      <c r="CY106" s="25"/>
      <c r="CZ106" s="138"/>
      <c r="DA106" s="25"/>
      <c r="DB106" s="25"/>
      <c r="DC106" s="138"/>
      <c r="DD106" s="25"/>
      <c r="DE106" s="25"/>
      <c r="DF106" s="138"/>
      <c r="DG106" s="25"/>
      <c r="DH106" s="25"/>
      <c r="DI106" s="138"/>
      <c r="DN106" s="25"/>
      <c r="DO106" s="25"/>
      <c r="DP106" s="138"/>
      <c r="DQ106" s="25"/>
      <c r="DR106" s="25"/>
      <c r="DS106" s="138"/>
      <c r="DT106" s="25"/>
      <c r="DU106" s="25"/>
      <c r="DV106" s="138"/>
      <c r="DW106" s="25"/>
      <c r="DX106" s="25"/>
      <c r="DY106" s="138"/>
      <c r="DZ106" s="25"/>
      <c r="EA106" s="25"/>
      <c r="EB106" s="138"/>
      <c r="EC106" s="25"/>
      <c r="ED106" s="25"/>
      <c r="EE106" s="138"/>
      <c r="EJ106" s="25"/>
      <c r="EK106" s="25"/>
      <c r="EL106" s="138"/>
      <c r="EM106" s="25"/>
      <c r="EN106" s="25"/>
      <c r="EO106" s="138"/>
      <c r="EP106" s="25"/>
      <c r="EQ106" s="25"/>
      <c r="ER106" s="138"/>
      <c r="ES106" s="25"/>
      <c r="ET106" s="25"/>
      <c r="EU106" s="138"/>
      <c r="EV106" s="25"/>
      <c r="EW106" s="25"/>
      <c r="EX106" s="138"/>
      <c r="EY106" s="25"/>
      <c r="EZ106" s="25"/>
      <c r="FA106" s="138"/>
    </row>
    <row r="107" spans="1:157">
      <c r="H107" s="25"/>
      <c r="I107" s="25"/>
      <c r="J107" s="138"/>
      <c r="K107" s="25"/>
      <c r="L107" s="25"/>
      <c r="M107" s="138"/>
      <c r="N107" s="25"/>
      <c r="O107" s="25"/>
      <c r="P107" s="138"/>
      <c r="Q107" s="25"/>
      <c r="R107" s="25"/>
      <c r="S107" s="138"/>
      <c r="T107" s="25"/>
      <c r="U107" s="25"/>
      <c r="V107" s="138"/>
      <c r="W107" s="25"/>
      <c r="X107" s="25"/>
      <c r="Y107" s="138"/>
      <c r="Z107" s="138"/>
      <c r="AD107" s="25"/>
      <c r="AF107" s="138"/>
      <c r="AG107" s="25"/>
      <c r="AI107" s="138"/>
      <c r="AJ107" s="25"/>
      <c r="AL107" s="138"/>
      <c r="AM107" s="25"/>
      <c r="AO107" s="138"/>
      <c r="AP107" s="25"/>
      <c r="AR107" s="138"/>
      <c r="AS107" s="25"/>
      <c r="AT107" s="25"/>
      <c r="AU107" s="138"/>
      <c r="AV107" s="138"/>
      <c r="AX107" s="25"/>
      <c r="AZ107" s="25"/>
      <c r="BA107" s="25"/>
      <c r="BB107" s="138"/>
      <c r="BC107" s="25"/>
      <c r="BD107" s="25"/>
      <c r="BE107" s="138"/>
      <c r="BF107" s="25"/>
      <c r="BG107" s="25"/>
      <c r="BH107" s="138"/>
      <c r="BI107" s="25"/>
      <c r="BJ107" s="25"/>
      <c r="BK107" s="138"/>
      <c r="BL107" s="25"/>
      <c r="BM107" s="25"/>
      <c r="BN107" s="138"/>
      <c r="BO107" s="25"/>
      <c r="BP107" s="25"/>
      <c r="BQ107" s="138"/>
      <c r="BR107" s="138"/>
      <c r="BV107" s="25"/>
      <c r="BW107" s="25"/>
      <c r="BX107" s="138"/>
      <c r="BY107" s="25"/>
      <c r="BZ107" s="25"/>
      <c r="CA107" s="138"/>
      <c r="CB107" s="25"/>
      <c r="CC107" s="25"/>
      <c r="CD107" s="138"/>
      <c r="CE107" s="25"/>
      <c r="CF107" s="25"/>
      <c r="CG107" s="138"/>
      <c r="CH107" s="25"/>
      <c r="CI107" s="25"/>
      <c r="CJ107" s="138"/>
      <c r="CK107" s="25"/>
      <c r="CL107" s="25"/>
      <c r="CM107" s="138"/>
      <c r="CN107" s="138"/>
      <c r="CR107" s="25"/>
      <c r="CS107" s="25"/>
      <c r="CT107" s="138"/>
      <c r="CU107" s="25"/>
      <c r="CV107" s="25"/>
      <c r="CW107" s="138"/>
      <c r="CX107" s="25"/>
      <c r="CY107" s="25"/>
      <c r="CZ107" s="138"/>
      <c r="DA107" s="25"/>
      <c r="DB107" s="25"/>
      <c r="DC107" s="138"/>
      <c r="DD107" s="25"/>
      <c r="DE107" s="25"/>
      <c r="DF107" s="138"/>
      <c r="DG107" s="25"/>
      <c r="DH107" s="25"/>
      <c r="DI107" s="138"/>
      <c r="DN107" s="25"/>
      <c r="DO107" s="25"/>
      <c r="DP107" s="138"/>
      <c r="DQ107" s="25"/>
      <c r="DR107" s="25"/>
      <c r="DS107" s="138"/>
      <c r="DT107" s="25"/>
      <c r="DU107" s="25"/>
      <c r="DV107" s="138"/>
      <c r="DW107" s="25"/>
      <c r="DX107" s="25"/>
      <c r="DY107" s="138"/>
      <c r="DZ107" s="25"/>
      <c r="EA107" s="25"/>
      <c r="EB107" s="138"/>
      <c r="EC107" s="25"/>
      <c r="ED107" s="25"/>
      <c r="EE107" s="138"/>
      <c r="EJ107" s="25"/>
      <c r="EK107" s="25"/>
      <c r="EL107" s="138"/>
      <c r="EM107" s="25"/>
      <c r="EN107" s="25"/>
      <c r="EO107" s="138"/>
      <c r="EP107" s="25"/>
      <c r="EQ107" s="25"/>
      <c r="ER107" s="138"/>
      <c r="ES107" s="25"/>
      <c r="ET107" s="25"/>
      <c r="EU107" s="138"/>
      <c r="EV107" s="25"/>
      <c r="EW107" s="25"/>
      <c r="EX107" s="138"/>
      <c r="EY107" s="25"/>
      <c r="EZ107" s="25"/>
      <c r="FA107" s="138"/>
    </row>
    <row r="108" spans="1:157">
      <c r="H108" s="25"/>
      <c r="I108" s="25"/>
      <c r="J108" s="138"/>
      <c r="K108" s="25"/>
      <c r="L108" s="25"/>
      <c r="M108" s="138"/>
      <c r="N108" s="25"/>
      <c r="O108" s="25"/>
      <c r="P108" s="138"/>
      <c r="Q108" s="25"/>
      <c r="R108" s="25"/>
      <c r="S108" s="138"/>
      <c r="T108" s="25"/>
      <c r="U108" s="25"/>
      <c r="V108" s="138"/>
      <c r="W108" s="25"/>
      <c r="X108" s="25"/>
      <c r="Y108" s="138"/>
      <c r="Z108" s="138"/>
      <c r="AD108" s="25"/>
      <c r="AF108" s="138"/>
      <c r="AG108" s="25"/>
      <c r="AI108" s="138"/>
      <c r="AJ108" s="25"/>
      <c r="AL108" s="138"/>
      <c r="AM108" s="25"/>
      <c r="AO108" s="138"/>
      <c r="AP108" s="25"/>
      <c r="AR108" s="138"/>
      <c r="AS108" s="25"/>
      <c r="AT108" s="25"/>
      <c r="AU108" s="138"/>
      <c r="AV108" s="138"/>
      <c r="AX108" s="25"/>
      <c r="AZ108" s="25"/>
      <c r="BA108" s="25"/>
      <c r="BB108" s="138"/>
      <c r="BC108" s="25"/>
      <c r="BD108" s="25"/>
      <c r="BE108" s="138"/>
      <c r="BF108" s="25"/>
      <c r="BG108" s="25"/>
      <c r="BH108" s="138"/>
      <c r="BI108" s="25"/>
      <c r="BJ108" s="25"/>
      <c r="BK108" s="138"/>
      <c r="BL108" s="25"/>
      <c r="BM108" s="25"/>
      <c r="BN108" s="138"/>
      <c r="BO108" s="25"/>
      <c r="BP108" s="25"/>
      <c r="BQ108" s="138"/>
      <c r="BR108" s="138"/>
      <c r="BV108" s="25"/>
      <c r="BW108" s="25"/>
      <c r="BX108" s="138"/>
      <c r="BY108" s="25"/>
      <c r="BZ108" s="25"/>
      <c r="CA108" s="138"/>
      <c r="CB108" s="25"/>
      <c r="CC108" s="25"/>
      <c r="CD108" s="138"/>
      <c r="CE108" s="25"/>
      <c r="CF108" s="25"/>
      <c r="CG108" s="138"/>
      <c r="CH108" s="25"/>
      <c r="CI108" s="25"/>
      <c r="CJ108" s="138"/>
      <c r="CK108" s="25"/>
      <c r="CL108" s="25"/>
      <c r="CM108" s="138"/>
      <c r="CN108" s="138"/>
      <c r="CR108" s="25"/>
      <c r="CS108" s="25"/>
      <c r="CT108" s="138"/>
      <c r="CU108" s="25"/>
      <c r="CV108" s="25"/>
      <c r="CW108" s="138"/>
      <c r="CX108" s="25"/>
      <c r="CY108" s="25"/>
      <c r="CZ108" s="138"/>
      <c r="DA108" s="25"/>
      <c r="DB108" s="25"/>
      <c r="DC108" s="138"/>
      <c r="DD108" s="25"/>
      <c r="DE108" s="25"/>
      <c r="DF108" s="138"/>
      <c r="DG108" s="25"/>
      <c r="DH108" s="25"/>
      <c r="DI108" s="138"/>
      <c r="DN108" s="25"/>
      <c r="DO108" s="25"/>
      <c r="DP108" s="138"/>
      <c r="DQ108" s="25"/>
      <c r="DR108" s="25"/>
      <c r="DS108" s="138"/>
      <c r="DT108" s="25"/>
      <c r="DU108" s="25"/>
      <c r="DV108" s="138"/>
      <c r="DW108" s="25"/>
      <c r="DX108" s="25"/>
      <c r="DY108" s="138"/>
      <c r="DZ108" s="25"/>
      <c r="EA108" s="25"/>
      <c r="EB108" s="138"/>
      <c r="EC108" s="25"/>
      <c r="ED108" s="25"/>
      <c r="EE108" s="138"/>
      <c r="EJ108" s="25"/>
      <c r="EK108" s="25"/>
      <c r="EL108" s="138"/>
      <c r="EM108" s="25"/>
      <c r="EN108" s="25"/>
      <c r="EO108" s="138"/>
      <c r="EP108" s="25"/>
      <c r="EQ108" s="25"/>
      <c r="ER108" s="138"/>
      <c r="ES108" s="25"/>
      <c r="ET108" s="25"/>
      <c r="EU108" s="138"/>
      <c r="EV108" s="25"/>
      <c r="EW108" s="25"/>
      <c r="EX108" s="138"/>
      <c r="EY108" s="25"/>
      <c r="EZ108" s="25"/>
      <c r="FA108" s="138"/>
    </row>
    <row r="109" spans="1:157">
      <c r="H109" s="25"/>
      <c r="I109" s="25"/>
      <c r="J109" s="138"/>
      <c r="K109" s="25"/>
      <c r="L109" s="25"/>
      <c r="M109" s="138"/>
      <c r="N109" s="25"/>
      <c r="O109" s="25"/>
      <c r="P109" s="138"/>
      <c r="Q109" s="25"/>
      <c r="R109" s="25"/>
      <c r="S109" s="138"/>
      <c r="T109" s="25"/>
      <c r="U109" s="25"/>
      <c r="V109" s="138"/>
      <c r="W109" s="25"/>
      <c r="X109" s="25"/>
      <c r="Y109" s="138"/>
      <c r="Z109" s="138"/>
      <c r="AD109" s="25"/>
      <c r="AF109" s="138"/>
      <c r="AG109" s="25"/>
      <c r="AI109" s="138"/>
      <c r="AJ109" s="25"/>
      <c r="AL109" s="138"/>
      <c r="AM109" s="25"/>
      <c r="AO109" s="138"/>
      <c r="AP109" s="25"/>
      <c r="AR109" s="138"/>
      <c r="AS109" s="25"/>
      <c r="AT109" s="25"/>
      <c r="AU109" s="138"/>
      <c r="AV109" s="138"/>
      <c r="AX109" s="25"/>
      <c r="AZ109" s="25"/>
      <c r="BA109" s="25"/>
      <c r="BB109" s="138"/>
      <c r="BC109" s="25"/>
      <c r="BD109" s="25"/>
      <c r="BE109" s="138"/>
      <c r="BF109" s="25"/>
      <c r="BG109" s="25"/>
      <c r="BH109" s="138"/>
      <c r="BI109" s="25"/>
      <c r="BJ109" s="25"/>
      <c r="BK109" s="138"/>
      <c r="BL109" s="25"/>
      <c r="BM109" s="25"/>
      <c r="BN109" s="138"/>
      <c r="BO109" s="25"/>
      <c r="BP109" s="25"/>
      <c r="BQ109" s="138"/>
      <c r="BR109" s="138"/>
      <c r="BV109" s="25"/>
      <c r="BW109" s="25"/>
      <c r="BX109" s="138"/>
      <c r="BY109" s="25"/>
      <c r="BZ109" s="25"/>
      <c r="CA109" s="138"/>
      <c r="CB109" s="25"/>
      <c r="CC109" s="25"/>
      <c r="CD109" s="138"/>
      <c r="CE109" s="25"/>
      <c r="CF109" s="25"/>
      <c r="CG109" s="138"/>
      <c r="CH109" s="25"/>
      <c r="CI109" s="25"/>
      <c r="CJ109" s="138"/>
      <c r="CK109" s="25"/>
      <c r="CL109" s="25"/>
      <c r="CM109" s="138"/>
      <c r="CN109" s="138"/>
      <c r="CR109" s="25"/>
      <c r="CS109" s="25"/>
      <c r="CT109" s="138"/>
      <c r="CU109" s="25"/>
      <c r="CV109" s="25"/>
      <c r="CW109" s="138"/>
      <c r="CX109" s="25"/>
      <c r="CY109" s="25"/>
      <c r="CZ109" s="138"/>
      <c r="DA109" s="25"/>
      <c r="DB109" s="25"/>
      <c r="DC109" s="138"/>
      <c r="DD109" s="25"/>
      <c r="DE109" s="25"/>
      <c r="DF109" s="138"/>
      <c r="DG109" s="25"/>
      <c r="DH109" s="25"/>
      <c r="DI109" s="138"/>
      <c r="DN109" s="25"/>
      <c r="DO109" s="25"/>
      <c r="DP109" s="138"/>
      <c r="DQ109" s="25"/>
      <c r="DR109" s="25"/>
      <c r="DS109" s="138"/>
      <c r="DT109" s="25"/>
      <c r="DU109" s="25"/>
      <c r="DV109" s="138"/>
      <c r="DW109" s="25"/>
      <c r="DX109" s="25"/>
      <c r="DY109" s="138"/>
      <c r="DZ109" s="25"/>
      <c r="EA109" s="25"/>
      <c r="EB109" s="138"/>
      <c r="EC109" s="25"/>
      <c r="ED109" s="25"/>
      <c r="EE109" s="138"/>
      <c r="EJ109" s="25"/>
      <c r="EK109" s="25"/>
      <c r="EL109" s="138"/>
      <c r="EM109" s="25"/>
      <c r="EN109" s="25"/>
      <c r="EO109" s="138"/>
      <c r="EP109" s="25"/>
      <c r="EQ109" s="25"/>
      <c r="ER109" s="138"/>
      <c r="ES109" s="25"/>
      <c r="ET109" s="25"/>
      <c r="EU109" s="138"/>
      <c r="EV109" s="25"/>
      <c r="EW109" s="25"/>
      <c r="EX109" s="138"/>
      <c r="EY109" s="25"/>
      <c r="EZ109" s="25"/>
      <c r="FA109" s="138"/>
    </row>
    <row r="110" spans="1:157">
      <c r="H110" s="25"/>
      <c r="I110" s="25"/>
      <c r="J110" s="138"/>
      <c r="K110" s="25"/>
      <c r="L110" s="25"/>
      <c r="M110" s="138"/>
      <c r="N110" s="25"/>
      <c r="O110" s="25"/>
      <c r="P110" s="138"/>
      <c r="Q110" s="25"/>
      <c r="R110" s="25"/>
      <c r="S110" s="138"/>
      <c r="T110" s="25"/>
      <c r="U110" s="25"/>
      <c r="V110" s="138"/>
      <c r="W110" s="25"/>
      <c r="X110" s="25"/>
      <c r="Y110" s="138"/>
      <c r="Z110" s="138"/>
      <c r="AD110" s="25"/>
      <c r="AF110" s="138"/>
      <c r="AG110" s="25"/>
      <c r="AI110" s="138"/>
      <c r="AJ110" s="25"/>
      <c r="AL110" s="138"/>
      <c r="AM110" s="25"/>
      <c r="AO110" s="138"/>
      <c r="AP110" s="25"/>
      <c r="AR110" s="138"/>
      <c r="AS110" s="25"/>
      <c r="AT110" s="25"/>
      <c r="AU110" s="138"/>
      <c r="AV110" s="138"/>
      <c r="AX110" s="25"/>
      <c r="AZ110" s="25"/>
      <c r="BA110" s="25"/>
      <c r="BB110" s="138"/>
      <c r="BC110" s="25"/>
      <c r="BD110" s="25"/>
      <c r="BE110" s="138"/>
      <c r="BF110" s="25"/>
      <c r="BG110" s="25"/>
      <c r="BH110" s="138"/>
      <c r="BI110" s="25"/>
      <c r="BJ110" s="25"/>
      <c r="BK110" s="138"/>
      <c r="BL110" s="25"/>
      <c r="BM110" s="25"/>
      <c r="BN110" s="138"/>
      <c r="BO110" s="25"/>
      <c r="BP110" s="25"/>
      <c r="BQ110" s="138"/>
      <c r="BR110" s="138"/>
      <c r="BV110" s="25"/>
      <c r="BW110" s="25"/>
      <c r="BX110" s="138"/>
      <c r="BY110" s="25"/>
      <c r="BZ110" s="25"/>
      <c r="CA110" s="138"/>
      <c r="CB110" s="25"/>
      <c r="CC110" s="25"/>
      <c r="CD110" s="138"/>
      <c r="CE110" s="25"/>
      <c r="CF110" s="25"/>
      <c r="CG110" s="138"/>
      <c r="CH110" s="25"/>
      <c r="CI110" s="25"/>
      <c r="CJ110" s="138"/>
      <c r="CK110" s="25"/>
      <c r="CL110" s="25"/>
      <c r="CM110" s="138"/>
      <c r="CN110" s="138"/>
      <c r="CR110" s="25"/>
      <c r="CS110" s="25"/>
      <c r="CT110" s="138"/>
      <c r="CU110" s="25"/>
      <c r="CV110" s="25"/>
      <c r="CW110" s="138"/>
      <c r="CX110" s="25"/>
      <c r="CY110" s="25"/>
      <c r="CZ110" s="138"/>
      <c r="DA110" s="25"/>
      <c r="DB110" s="25"/>
      <c r="DC110" s="138"/>
      <c r="DD110" s="25"/>
      <c r="DE110" s="25"/>
      <c r="DF110" s="138"/>
      <c r="DG110" s="25"/>
      <c r="DH110" s="25"/>
      <c r="DI110" s="138"/>
      <c r="DN110" s="25"/>
      <c r="DO110" s="25"/>
      <c r="DP110" s="138"/>
      <c r="DQ110" s="25"/>
      <c r="DR110" s="25"/>
      <c r="DS110" s="138"/>
      <c r="DT110" s="25"/>
      <c r="DU110" s="25"/>
      <c r="DV110" s="138"/>
      <c r="DW110" s="25"/>
      <c r="DX110" s="25"/>
      <c r="DY110" s="138"/>
      <c r="DZ110" s="25"/>
      <c r="EA110" s="25"/>
      <c r="EB110" s="138"/>
      <c r="EC110" s="25"/>
      <c r="ED110" s="25"/>
      <c r="EE110" s="138"/>
      <c r="EJ110" s="25"/>
      <c r="EK110" s="25"/>
      <c r="EL110" s="138"/>
      <c r="EM110" s="25"/>
      <c r="EN110" s="25"/>
      <c r="EO110" s="138"/>
      <c r="EP110" s="25"/>
      <c r="EQ110" s="25"/>
      <c r="ER110" s="138"/>
      <c r="ES110" s="25"/>
      <c r="ET110" s="25"/>
      <c r="EU110" s="138"/>
      <c r="EV110" s="25"/>
      <c r="EW110" s="25"/>
      <c r="EX110" s="138"/>
      <c r="EY110" s="25"/>
      <c r="EZ110" s="25"/>
      <c r="FA110" s="138"/>
    </row>
    <row r="111" spans="1:157">
      <c r="H111" s="25"/>
      <c r="I111" s="25"/>
      <c r="J111" s="138"/>
      <c r="K111" s="25"/>
      <c r="L111" s="25"/>
      <c r="M111" s="138"/>
      <c r="N111" s="25"/>
      <c r="O111" s="25"/>
      <c r="P111" s="138"/>
      <c r="Q111" s="25"/>
      <c r="R111" s="25"/>
      <c r="S111" s="138"/>
      <c r="T111" s="25"/>
      <c r="U111" s="25"/>
      <c r="V111" s="138"/>
      <c r="W111" s="25"/>
      <c r="X111" s="25"/>
      <c r="Y111" s="138"/>
      <c r="Z111" s="138"/>
      <c r="AD111" s="25"/>
      <c r="AF111" s="138"/>
      <c r="AG111" s="25"/>
      <c r="AI111" s="138"/>
      <c r="AJ111" s="25"/>
      <c r="AL111" s="138"/>
      <c r="AM111" s="25"/>
      <c r="AO111" s="138"/>
      <c r="AP111" s="25"/>
      <c r="AR111" s="138"/>
      <c r="AS111" s="25"/>
      <c r="AT111" s="25"/>
      <c r="AU111" s="138"/>
      <c r="AV111" s="138"/>
      <c r="AX111" s="25"/>
      <c r="AZ111" s="25"/>
      <c r="BA111" s="25"/>
      <c r="BB111" s="138"/>
      <c r="BC111" s="25"/>
      <c r="BD111" s="25"/>
      <c r="BE111" s="138"/>
      <c r="BF111" s="25"/>
      <c r="BG111" s="25"/>
      <c r="BH111" s="138"/>
      <c r="BI111" s="25"/>
      <c r="BJ111" s="25"/>
      <c r="BK111" s="138"/>
      <c r="BL111" s="25"/>
      <c r="BM111" s="25"/>
      <c r="BN111" s="138"/>
      <c r="BO111" s="25"/>
      <c r="BP111" s="25"/>
      <c r="BQ111" s="138"/>
      <c r="BR111" s="138"/>
      <c r="BV111" s="25"/>
      <c r="BW111" s="25"/>
      <c r="BX111" s="138"/>
      <c r="BY111" s="25"/>
      <c r="BZ111" s="25"/>
      <c r="CA111" s="138"/>
      <c r="CB111" s="25"/>
      <c r="CC111" s="25"/>
      <c r="CD111" s="138"/>
      <c r="CE111" s="25"/>
      <c r="CF111" s="25"/>
      <c r="CG111" s="138"/>
      <c r="CH111" s="25"/>
      <c r="CI111" s="25"/>
      <c r="CJ111" s="138"/>
      <c r="CK111" s="25"/>
      <c r="CL111" s="25"/>
      <c r="CM111" s="138"/>
      <c r="CN111" s="138"/>
      <c r="CR111" s="25"/>
      <c r="CS111" s="25"/>
      <c r="CT111" s="138"/>
      <c r="CU111" s="25"/>
      <c r="CV111" s="25"/>
      <c r="CW111" s="138"/>
      <c r="CX111" s="25"/>
      <c r="CY111" s="25"/>
      <c r="CZ111" s="138"/>
      <c r="DA111" s="25"/>
      <c r="DB111" s="25"/>
      <c r="DC111" s="138"/>
      <c r="DD111" s="25"/>
      <c r="DE111" s="25"/>
      <c r="DF111" s="138"/>
      <c r="DG111" s="25"/>
      <c r="DH111" s="25"/>
      <c r="DI111" s="138"/>
      <c r="DN111" s="25"/>
      <c r="DO111" s="25"/>
      <c r="DP111" s="138"/>
      <c r="DQ111" s="25"/>
      <c r="DR111" s="25"/>
      <c r="DS111" s="138"/>
      <c r="DT111" s="25"/>
      <c r="DU111" s="25"/>
      <c r="DV111" s="138"/>
      <c r="DW111" s="25"/>
      <c r="DX111" s="25"/>
      <c r="DY111" s="138"/>
      <c r="DZ111" s="25"/>
      <c r="EA111" s="25"/>
      <c r="EB111" s="138"/>
      <c r="EC111" s="25"/>
      <c r="ED111" s="25"/>
      <c r="EE111" s="138"/>
      <c r="EJ111" s="25"/>
      <c r="EK111" s="25"/>
      <c r="EL111" s="138"/>
      <c r="EM111" s="25"/>
      <c r="EN111" s="25"/>
      <c r="EO111" s="138"/>
      <c r="EP111" s="25"/>
      <c r="EQ111" s="25"/>
      <c r="ER111" s="138"/>
      <c r="ES111" s="25"/>
      <c r="ET111" s="25"/>
      <c r="EU111" s="138"/>
      <c r="EV111" s="25"/>
      <c r="EW111" s="25"/>
      <c r="EX111" s="138"/>
      <c r="EY111" s="25"/>
      <c r="EZ111" s="25"/>
      <c r="FA111" s="138"/>
    </row>
    <row r="112" spans="1:157">
      <c r="H112" s="25"/>
      <c r="I112" s="25"/>
      <c r="J112" s="138"/>
      <c r="K112" s="25"/>
      <c r="L112" s="25"/>
      <c r="M112" s="138"/>
      <c r="N112" s="25"/>
      <c r="O112" s="25"/>
      <c r="P112" s="138"/>
      <c r="Q112" s="25"/>
      <c r="R112" s="25"/>
      <c r="S112" s="138"/>
      <c r="T112" s="25"/>
      <c r="U112" s="25"/>
      <c r="V112" s="138"/>
      <c r="W112" s="25"/>
      <c r="X112" s="25"/>
      <c r="Y112" s="138"/>
      <c r="Z112" s="138"/>
      <c r="AD112" s="25"/>
      <c r="AF112" s="138"/>
      <c r="AG112" s="25"/>
      <c r="AI112" s="138"/>
      <c r="AJ112" s="25"/>
      <c r="AL112" s="138"/>
      <c r="AM112" s="25"/>
      <c r="AO112" s="138"/>
      <c r="AP112" s="25"/>
      <c r="AR112" s="138"/>
      <c r="AS112" s="25"/>
      <c r="AT112" s="25"/>
      <c r="AU112" s="138"/>
      <c r="AV112" s="138"/>
      <c r="AX112" s="25"/>
      <c r="AZ112" s="25"/>
      <c r="BA112" s="25"/>
      <c r="BB112" s="138"/>
      <c r="BC112" s="25"/>
      <c r="BD112" s="25"/>
      <c r="BE112" s="138"/>
      <c r="BF112" s="25"/>
      <c r="BG112" s="25"/>
      <c r="BH112" s="138"/>
      <c r="BI112" s="25"/>
      <c r="BJ112" s="25"/>
      <c r="BK112" s="138"/>
      <c r="BL112" s="25"/>
      <c r="BM112" s="25"/>
      <c r="BN112" s="138"/>
      <c r="BO112" s="25"/>
      <c r="BP112" s="25"/>
      <c r="BQ112" s="138"/>
      <c r="BR112" s="138"/>
      <c r="BV112" s="25"/>
      <c r="BW112" s="25"/>
      <c r="BX112" s="138"/>
      <c r="BY112" s="25"/>
      <c r="BZ112" s="25"/>
      <c r="CA112" s="138"/>
      <c r="CB112" s="25"/>
      <c r="CC112" s="25"/>
      <c r="CD112" s="138"/>
      <c r="CE112" s="25"/>
      <c r="CF112" s="25"/>
      <c r="CG112" s="138"/>
      <c r="CH112" s="25"/>
      <c r="CI112" s="25"/>
      <c r="CJ112" s="138"/>
      <c r="CK112" s="25"/>
      <c r="CL112" s="25"/>
      <c r="CM112" s="138"/>
      <c r="CN112" s="138"/>
      <c r="CR112" s="25"/>
      <c r="CS112" s="25"/>
      <c r="CT112" s="138"/>
      <c r="CU112" s="25"/>
      <c r="CV112" s="25"/>
      <c r="CW112" s="138"/>
      <c r="CX112" s="25"/>
      <c r="CY112" s="25"/>
      <c r="CZ112" s="138"/>
      <c r="DA112" s="25"/>
      <c r="DB112" s="25"/>
      <c r="DC112" s="138"/>
      <c r="DD112" s="25"/>
      <c r="DE112" s="25"/>
      <c r="DF112" s="138"/>
      <c r="DG112" s="25"/>
      <c r="DH112" s="25"/>
      <c r="DI112" s="138"/>
      <c r="DN112" s="25"/>
      <c r="DO112" s="25"/>
      <c r="DP112" s="138"/>
      <c r="DQ112" s="25"/>
      <c r="DR112" s="25"/>
      <c r="DS112" s="138"/>
      <c r="DT112" s="25"/>
      <c r="DU112" s="25"/>
      <c r="DV112" s="138"/>
      <c r="DW112" s="25"/>
      <c r="DX112" s="25"/>
      <c r="DY112" s="138"/>
      <c r="DZ112" s="25"/>
      <c r="EA112" s="25"/>
      <c r="EB112" s="138"/>
      <c r="EC112" s="25"/>
      <c r="ED112" s="25"/>
      <c r="EE112" s="138"/>
      <c r="EJ112" s="25"/>
      <c r="EK112" s="25"/>
      <c r="EL112" s="138"/>
      <c r="EM112" s="25"/>
      <c r="EN112" s="25"/>
      <c r="EO112" s="138"/>
      <c r="EP112" s="25"/>
      <c r="EQ112" s="25"/>
      <c r="ER112" s="138"/>
      <c r="ES112" s="25"/>
      <c r="ET112" s="25"/>
      <c r="EU112" s="138"/>
      <c r="EV112" s="25"/>
      <c r="EW112" s="25"/>
      <c r="EX112" s="138"/>
      <c r="EY112" s="25"/>
      <c r="EZ112" s="25"/>
      <c r="FA112" s="138"/>
    </row>
    <row r="113" spans="8:157">
      <c r="H113" s="25"/>
      <c r="I113" s="25"/>
      <c r="J113" s="138"/>
      <c r="K113" s="25"/>
      <c r="L113" s="25"/>
      <c r="M113" s="138"/>
      <c r="N113" s="25"/>
      <c r="O113" s="25"/>
      <c r="P113" s="138"/>
      <c r="Q113" s="25"/>
      <c r="R113" s="25"/>
      <c r="S113" s="138"/>
      <c r="T113" s="25"/>
      <c r="U113" s="25"/>
      <c r="V113" s="138"/>
      <c r="W113" s="25"/>
      <c r="X113" s="25"/>
      <c r="Y113" s="138"/>
      <c r="Z113" s="138"/>
      <c r="AD113" s="25"/>
      <c r="AF113" s="138"/>
      <c r="AG113" s="25"/>
      <c r="AI113" s="138"/>
      <c r="AJ113" s="25"/>
      <c r="AL113" s="138"/>
      <c r="AM113" s="25"/>
      <c r="AO113" s="138"/>
      <c r="AP113" s="25"/>
      <c r="AR113" s="138"/>
      <c r="AS113" s="25"/>
      <c r="AT113" s="25"/>
      <c r="AU113" s="138"/>
      <c r="AV113" s="138"/>
      <c r="AX113" s="25"/>
      <c r="AZ113" s="25"/>
      <c r="BA113" s="25"/>
      <c r="BB113" s="138"/>
      <c r="BC113" s="25"/>
      <c r="BD113" s="25"/>
      <c r="BE113" s="138"/>
      <c r="BF113" s="25"/>
      <c r="BG113" s="25"/>
      <c r="BH113" s="138"/>
      <c r="BI113" s="25"/>
      <c r="BJ113" s="25"/>
      <c r="BK113" s="138"/>
      <c r="BL113" s="25"/>
      <c r="BM113" s="25"/>
      <c r="BN113" s="138"/>
      <c r="BO113" s="25"/>
      <c r="BP113" s="25"/>
      <c r="BQ113" s="138"/>
      <c r="BR113" s="138"/>
      <c r="BV113" s="25"/>
      <c r="BW113" s="25"/>
      <c r="BX113" s="138"/>
      <c r="BY113" s="25"/>
      <c r="BZ113" s="25"/>
      <c r="CA113" s="138"/>
      <c r="CB113" s="25"/>
      <c r="CC113" s="25"/>
      <c r="CD113" s="138"/>
      <c r="CE113" s="25"/>
      <c r="CF113" s="25"/>
      <c r="CG113" s="138"/>
      <c r="CH113" s="25"/>
      <c r="CI113" s="25"/>
      <c r="CJ113" s="138"/>
      <c r="CK113" s="25"/>
      <c r="CL113" s="25"/>
      <c r="CM113" s="138"/>
      <c r="CN113" s="138"/>
      <c r="CR113" s="25"/>
      <c r="CS113" s="25"/>
      <c r="CT113" s="138"/>
      <c r="CU113" s="25"/>
      <c r="CV113" s="25"/>
      <c r="CW113" s="138"/>
      <c r="CX113" s="25"/>
      <c r="CY113" s="25"/>
      <c r="CZ113" s="138"/>
      <c r="DA113" s="25"/>
      <c r="DB113" s="25"/>
      <c r="DC113" s="138"/>
      <c r="DD113" s="25"/>
      <c r="DE113" s="25"/>
      <c r="DF113" s="138"/>
      <c r="DG113" s="25"/>
      <c r="DH113" s="25"/>
      <c r="DI113" s="138"/>
      <c r="DN113" s="25"/>
      <c r="DO113" s="25"/>
      <c r="DP113" s="138"/>
      <c r="DQ113" s="25"/>
      <c r="DR113" s="25"/>
      <c r="DS113" s="138"/>
      <c r="DT113" s="25"/>
      <c r="DU113" s="25"/>
      <c r="DV113" s="138"/>
      <c r="DW113" s="25"/>
      <c r="DX113" s="25"/>
      <c r="DY113" s="138"/>
      <c r="DZ113" s="25"/>
      <c r="EA113" s="25"/>
      <c r="EB113" s="138"/>
      <c r="EC113" s="25"/>
      <c r="ED113" s="25"/>
      <c r="EE113" s="138"/>
      <c r="EJ113" s="25"/>
      <c r="EK113" s="25"/>
      <c r="EL113" s="138"/>
      <c r="EM113" s="25"/>
      <c r="EN113" s="25"/>
      <c r="EO113" s="138"/>
      <c r="EP113" s="25"/>
      <c r="EQ113" s="25"/>
      <c r="ER113" s="138"/>
      <c r="ES113" s="25"/>
      <c r="ET113" s="25"/>
      <c r="EU113" s="138"/>
      <c r="EV113" s="25"/>
      <c r="EW113" s="25"/>
      <c r="EX113" s="138"/>
      <c r="EY113" s="25"/>
      <c r="EZ113" s="25"/>
      <c r="FA113" s="138"/>
    </row>
    <row r="114" spans="8:157">
      <c r="H114" s="25"/>
      <c r="I114" s="25"/>
      <c r="J114" s="138"/>
      <c r="K114" s="25"/>
      <c r="L114" s="25"/>
      <c r="M114" s="138"/>
      <c r="N114" s="25"/>
      <c r="O114" s="25"/>
      <c r="P114" s="138"/>
      <c r="Q114" s="25"/>
      <c r="R114" s="25"/>
      <c r="S114" s="138"/>
      <c r="T114" s="25"/>
      <c r="U114" s="25"/>
      <c r="V114" s="138"/>
      <c r="W114" s="25"/>
      <c r="X114" s="25"/>
      <c r="Y114" s="138"/>
      <c r="Z114" s="138"/>
      <c r="AD114" s="25"/>
      <c r="AF114" s="138"/>
      <c r="AG114" s="25"/>
      <c r="AI114" s="138"/>
      <c r="AJ114" s="25"/>
      <c r="AL114" s="138"/>
      <c r="AM114" s="25"/>
      <c r="AO114" s="138"/>
      <c r="AP114" s="25"/>
      <c r="AR114" s="138"/>
      <c r="AS114" s="25"/>
      <c r="AT114" s="25"/>
      <c r="AU114" s="138"/>
      <c r="AV114" s="138"/>
      <c r="AX114" s="25"/>
      <c r="AZ114" s="25"/>
      <c r="BA114" s="25"/>
      <c r="BB114" s="138"/>
      <c r="BC114" s="25"/>
      <c r="BD114" s="25"/>
      <c r="BE114" s="138"/>
      <c r="BF114" s="25"/>
      <c r="BG114" s="25"/>
      <c r="BH114" s="138"/>
      <c r="BI114" s="25"/>
      <c r="BJ114" s="25"/>
      <c r="BK114" s="138"/>
      <c r="BL114" s="25"/>
      <c r="BM114" s="25"/>
      <c r="BN114" s="138"/>
      <c r="BO114" s="25"/>
      <c r="BP114" s="25"/>
      <c r="BQ114" s="138"/>
      <c r="BR114" s="138"/>
      <c r="BV114" s="25"/>
      <c r="BW114" s="25"/>
      <c r="BX114" s="138"/>
      <c r="BY114" s="25"/>
      <c r="BZ114" s="25"/>
      <c r="CA114" s="138"/>
      <c r="CB114" s="25"/>
      <c r="CC114" s="25"/>
      <c r="CD114" s="138"/>
      <c r="CE114" s="25"/>
      <c r="CF114" s="25"/>
      <c r="CG114" s="138"/>
      <c r="CH114" s="25"/>
      <c r="CI114" s="25"/>
      <c r="CJ114" s="138"/>
      <c r="CK114" s="25"/>
      <c r="CL114" s="25"/>
      <c r="CM114" s="138"/>
      <c r="CN114" s="138"/>
      <c r="CR114" s="25"/>
      <c r="CS114" s="25"/>
      <c r="CT114" s="138"/>
      <c r="CU114" s="25"/>
      <c r="CV114" s="25"/>
      <c r="CW114" s="138"/>
      <c r="CX114" s="25"/>
      <c r="CY114" s="25"/>
      <c r="CZ114" s="138"/>
      <c r="DA114" s="25"/>
      <c r="DB114" s="25"/>
      <c r="DC114" s="138"/>
      <c r="DD114" s="25"/>
      <c r="DE114" s="25"/>
      <c r="DF114" s="138"/>
      <c r="DG114" s="25"/>
      <c r="DH114" s="25"/>
      <c r="DI114" s="138"/>
      <c r="DN114" s="25"/>
      <c r="DO114" s="25"/>
      <c r="DP114" s="138"/>
      <c r="DQ114" s="25"/>
      <c r="DR114" s="25"/>
      <c r="DS114" s="138"/>
      <c r="DT114" s="25"/>
      <c r="DU114" s="25"/>
      <c r="DV114" s="138"/>
      <c r="DW114" s="25"/>
      <c r="DX114" s="25"/>
      <c r="DY114" s="138"/>
      <c r="DZ114" s="25"/>
      <c r="EA114" s="25"/>
      <c r="EB114" s="138"/>
      <c r="EC114" s="25"/>
      <c r="ED114" s="25"/>
      <c r="EE114" s="138"/>
      <c r="EJ114" s="25"/>
      <c r="EK114" s="25"/>
      <c r="EL114" s="138"/>
      <c r="EM114" s="25"/>
      <c r="EN114" s="25"/>
      <c r="EO114" s="138"/>
      <c r="EP114" s="25"/>
      <c r="EQ114" s="25"/>
      <c r="ER114" s="138"/>
      <c r="ES114" s="25"/>
      <c r="ET114" s="25"/>
      <c r="EU114" s="138"/>
      <c r="EV114" s="25"/>
      <c r="EW114" s="25"/>
      <c r="EX114" s="138"/>
      <c r="EY114" s="25"/>
      <c r="EZ114" s="25"/>
      <c r="FA114" s="138"/>
    </row>
  </sheetData>
  <pageMargins left="0.7" right="0.7" top="0.75" bottom="0.75" header="0.3" footer="0.3"/>
  <pageSetup orientation="portrait" r:id="rId1"/>
  <ignoredErrors>
    <ignoredError sqref="DN3:DY4 DQ100:DW100 DQ24:DV28 DO100 DQ72:DV76 DX72:DX76 DQ11:DR11 DT11:DU11 DQ48:DV52 DQ35:DR35 DT35:DU35 DQ59:DR59 DT59:DU59 DQ14:DR15 DT14:DU15 DQ17:DR17 DT17:DU17 DQ20:DR20 DT20:DU20 DQ23:DR23 DT23:DU23 DQ38:DR39 DT38:DU39 DQ41:DR41 DT41:DU41 DQ44:DR44 DT44:DU44 DQ47:DR47 DT47:DU47 DQ62:DR63 DT62:DU63 DQ65:DR65 DT65:DU65 DQ68:DR68 DT68:DU68 DQ71:DR71 DT71:DU71 DQ83:DV83 DS77 DV77 DS78 DV78 DS79 DV79 DS80 DV80 DS81 DV81 DS82 DV82 DQ86:DV87 DS84 DV84 DS85 DV85 DQ89:DV89 DS88 DV88 DQ92:DV92 DS90 DV90 DS91 DV91 DQ95:DV99 DS93 DV93 DS94 DV94" unlockedFormula="1"/>
    <ignoredError sqref="DY5:DY7 DX11 DO11 DN11 DN100 DW11 DW72:DW76 DX83 DX100 DY63:DY65 DP63:DP65 DP39:DP41 DY15:DY17 DY10:DY11 DY19:DY20 DP24:DP31 DY22:DY28 DP34:DP35 DP46:DP55 DY58:DY59 DP58:DP59 DY67:DY68 DY70:DY100 DP70:DP100 DP67:DP68 DP43:DP44 DY48:DY55 DN14:DN15 DO14:DO15 DW14:DW15 DX14:DX15 DN17 DO17 DW17 DX17 DN20 DO20 DW20 DX20 DN23:DN28 DO23:DO28 DW23:DW28 DX23:DX28 DN35 DO35 DW35 DX35 DN38:DN39 DO38:DO39 DW38:DW39 DX38:DX39 DN41 DO41 DW41 DX41 DN44 DO44 DW44 DX44 DN47:DN52 DO47:DO52 DW47:DW52 DX47:DX52 DN59 DO59 DW59 DX59 DN62:DN63 DO62:DO63 DW62:DW63 DX62:DX63 DN65 DO65 DW65 DX65 DN68 DO68 DW68 DX68 DN71:DN76 DO71:DO76 DW71 DX71 DN83 DO83 DW83 DN86:DN87 DO86:DO87 DW86:DW87 DX86:DX87 DN89 DO89 DW89 DX89 DN92 DO92 DW92 DX92 DN95:DN99 DO95:DO99 DW95:DW99 DX95:DX9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J137"/>
  <sheetViews>
    <sheetView workbookViewId="0">
      <pane xSplit="4" ySplit="4" topLeftCell="FP5" activePane="bottomRight" state="frozen"/>
      <selection activeCell="A56" sqref="A56:XFD56"/>
      <selection pane="topRight" activeCell="A56" sqref="A56:XFD56"/>
      <selection pane="bottomLeft" activeCell="A56" sqref="A56:XFD56"/>
      <selection pane="bottomRight" activeCell="GJ7" sqref="GJ7"/>
    </sheetView>
  </sheetViews>
  <sheetFormatPr baseColWidth="10" defaultColWidth="10.83203125" defaultRowHeight="18" outlineLevelRow="1" outlineLevelCol="1"/>
  <cols>
    <col min="1" max="2" width="2.58203125" style="39" customWidth="1"/>
    <col min="3" max="3" width="31.58203125" style="25" bestFit="1" customWidth="1"/>
    <col min="4" max="4" width="30.33203125" style="25" bestFit="1" customWidth="1"/>
    <col min="5" max="8" width="13.5" style="25" hidden="1" customWidth="1" outlineLevel="1"/>
    <col min="9" max="9" width="12.33203125" style="321" hidden="1" customWidth="1" outlineLevel="1"/>
    <col min="10" max="13" width="12.08203125" style="25" hidden="1" customWidth="1" outlineLevel="1"/>
    <col min="14" max="14" width="11.08203125" style="321" hidden="1" customWidth="1" outlineLevel="1"/>
    <col min="15" max="15" width="12.08203125" style="25" hidden="1" customWidth="1" outlineLevel="1"/>
    <col min="16" max="19" width="10.83203125" style="25" hidden="1" customWidth="1" outlineLevel="1"/>
    <col min="20" max="20" width="13" style="25" hidden="1" customWidth="1" outlineLevel="1"/>
    <col min="21" max="21" width="11.83203125" style="25" hidden="1" customWidth="1" outlineLevel="1"/>
    <col min="22" max="22" width="13" style="25" hidden="1" customWidth="1" outlineLevel="1"/>
    <col min="23" max="24" width="10.83203125" style="25" hidden="1" customWidth="1" outlineLevel="1"/>
    <col min="25" max="25" width="4.58203125" style="25" customWidth="1" collapsed="1"/>
    <col min="26" max="29" width="13.5" style="25" hidden="1" customWidth="1" outlineLevel="1"/>
    <col min="30" max="30" width="12.33203125" style="321" hidden="1" customWidth="1" outlineLevel="1"/>
    <col min="31" max="34" width="12.08203125" style="25" hidden="1" customWidth="1" outlineLevel="1"/>
    <col min="35" max="35" width="12.08203125" style="321" hidden="1" customWidth="1" outlineLevel="1"/>
    <col min="36" max="36" width="12.08203125" style="25" hidden="1" customWidth="1" outlineLevel="1"/>
    <col min="37" max="40" width="10.83203125" style="25" hidden="1" customWidth="1" outlineLevel="1"/>
    <col min="41" max="41" width="13" style="25" hidden="1" customWidth="1" outlineLevel="1"/>
    <col min="42" max="42" width="11.83203125" style="25" hidden="1" customWidth="1" outlineLevel="1"/>
    <col min="43" max="43" width="13" style="25" hidden="1" customWidth="1" outlineLevel="1"/>
    <col min="44" max="45" width="10.83203125" style="25" hidden="1" customWidth="1" outlineLevel="1"/>
    <col min="46" max="46" width="4.83203125" style="25" customWidth="1" collapsed="1"/>
    <col min="47" max="50" width="13.5" style="25" hidden="1" customWidth="1" outlineLevel="1"/>
    <col min="51" max="51" width="12.33203125" style="321" hidden="1" customWidth="1" outlineLevel="1"/>
    <col min="52" max="55" width="12.08203125" style="25" hidden="1" customWidth="1" outlineLevel="1"/>
    <col min="56" max="56" width="12.08203125" style="321" hidden="1" customWidth="1" outlineLevel="1"/>
    <col min="57" max="57" width="12.08203125" style="25" hidden="1" customWidth="1" outlineLevel="1"/>
    <col min="58" max="61" width="10.83203125" style="25" hidden="1" customWidth="1" outlineLevel="1"/>
    <col min="62" max="62" width="13" style="25" hidden="1" customWidth="1" outlineLevel="1"/>
    <col min="63" max="63" width="11.83203125" style="25" hidden="1" customWidth="1" outlineLevel="1"/>
    <col min="64" max="64" width="13" style="25" hidden="1" customWidth="1" outlineLevel="1"/>
    <col min="65" max="65" width="10.83203125" style="25" hidden="1" customWidth="1" outlineLevel="1"/>
    <col min="66" max="66" width="13.25" style="25" hidden="1" customWidth="1" outlineLevel="1"/>
    <col min="67" max="67" width="4.58203125" style="25" customWidth="1" collapsed="1"/>
    <col min="68" max="70" width="13.5" style="25" hidden="1" customWidth="1" outlineLevel="1"/>
    <col min="71" max="71" width="11.5" style="25" hidden="1" customWidth="1" outlineLevel="1"/>
    <col min="72" max="72" width="12.33203125" style="321" hidden="1" customWidth="1" outlineLevel="1"/>
    <col min="73" max="76" width="12.08203125" style="25" hidden="1" customWidth="1" outlineLevel="1"/>
    <col min="77" max="77" width="12.08203125" style="321" hidden="1" customWidth="1" outlineLevel="1"/>
    <col min="78" max="78" width="12.08203125" style="25" hidden="1" customWidth="1" outlineLevel="1"/>
    <col min="79" max="82" width="10.83203125" style="25" hidden="1" customWidth="1" outlineLevel="1"/>
    <col min="83" max="83" width="13" style="25" hidden="1" customWidth="1" outlineLevel="1"/>
    <col min="84" max="84" width="11.83203125" style="25" hidden="1" customWidth="1" outlineLevel="1"/>
    <col min="85" max="85" width="12.83203125" style="25" hidden="1" customWidth="1" outlineLevel="1"/>
    <col min="86" max="86" width="10.83203125" style="25" hidden="1" customWidth="1" outlineLevel="1"/>
    <col min="87" max="87" width="11.33203125" style="25" hidden="1" customWidth="1" outlineLevel="1"/>
    <col min="88" max="88" width="4.5" style="25" customWidth="1" collapsed="1"/>
    <col min="89" max="92" width="13.5" style="25" hidden="1" customWidth="1" outlineLevel="1"/>
    <col min="93" max="93" width="17.25" style="321" hidden="1" customWidth="1" outlineLevel="1"/>
    <col min="94" max="94" width="12.08203125" style="25" hidden="1" customWidth="1" outlineLevel="1" collapsed="1"/>
    <col min="95" max="97" width="12.08203125" style="25" hidden="1" customWidth="1" outlineLevel="1"/>
    <col min="98" max="98" width="12.08203125" style="321" hidden="1" customWidth="1" outlineLevel="1"/>
    <col min="99" max="99" width="12.08203125" style="25" hidden="1" customWidth="1" outlineLevel="1"/>
    <col min="100" max="103" width="10.83203125" style="25" hidden="1" customWidth="1" outlineLevel="1"/>
    <col min="104" max="104" width="13" style="25" hidden="1" customWidth="1" outlineLevel="1"/>
    <col min="105" max="105" width="11.83203125" style="25" hidden="1" customWidth="1" outlineLevel="1"/>
    <col min="106" max="106" width="13" style="25" hidden="1" customWidth="1" outlineLevel="1"/>
    <col min="107" max="108" width="10.83203125" style="25" hidden="1" customWidth="1" outlineLevel="1"/>
    <col min="109" max="109" width="13" style="25" hidden="1" customWidth="1" outlineLevel="1" collapsed="1"/>
    <col min="110" max="110" width="11.83203125" style="25" hidden="1" customWidth="1" outlineLevel="1"/>
    <col min="111" max="111" width="12.25" style="25" hidden="1" customWidth="1" outlineLevel="1"/>
    <col min="112" max="113" width="10.83203125" style="25" hidden="1" customWidth="1" outlineLevel="1"/>
    <col min="114" max="114" width="4.5" style="25" customWidth="1" collapsed="1"/>
    <col min="115" max="118" width="13.5" style="25" hidden="1" customWidth="1" outlineLevel="1"/>
    <col min="119" max="119" width="12.33203125" style="321" hidden="1" customWidth="1" outlineLevel="1"/>
    <col min="120" max="123" width="12.08203125" style="25" hidden="1" customWidth="1" outlineLevel="1"/>
    <col min="124" max="124" width="12.08203125" style="321" hidden="1" customWidth="1" outlineLevel="1"/>
    <col min="125" max="125" width="12.08203125" style="25" hidden="1" customWidth="1" outlineLevel="1"/>
    <col min="126" max="129" width="10.83203125" style="25" hidden="1" customWidth="1" outlineLevel="1"/>
    <col min="130" max="130" width="13" style="25" hidden="1" customWidth="1" outlineLevel="1"/>
    <col min="131" max="131" width="11.83203125" style="25" hidden="1" customWidth="1" outlineLevel="1"/>
    <col min="132" max="132" width="13" style="25" hidden="1" customWidth="1" outlineLevel="1"/>
    <col min="133" max="134" width="10.83203125" style="25" hidden="1" customWidth="1" outlineLevel="1"/>
    <col min="135" max="135" width="13" style="25" hidden="1" customWidth="1" outlineLevel="1" collapsed="1"/>
    <col min="136" max="136" width="11.83203125" style="25" hidden="1" customWidth="1" outlineLevel="1"/>
    <col min="137" max="137" width="12.25" style="25" hidden="1" customWidth="1" outlineLevel="1"/>
    <col min="138" max="139" width="10.83203125" style="25" hidden="1" customWidth="1" outlineLevel="1"/>
    <col min="140" max="140" width="4.1640625" style="25" customWidth="1" collapsed="1"/>
    <col min="141" max="144" width="13.5" style="25" customWidth="1"/>
    <col min="145" max="145" width="12.33203125" style="321" customWidth="1"/>
    <col min="146" max="149" width="12.08203125" style="25" customWidth="1"/>
    <col min="150" max="150" width="12.08203125" style="321" customWidth="1"/>
    <col min="151" max="151" width="12.08203125" style="25" customWidth="1"/>
    <col min="152" max="155" width="10.83203125" style="25" customWidth="1"/>
    <col min="156" max="156" width="13" style="25" customWidth="1"/>
    <col min="157" max="157" width="11.83203125" style="25" customWidth="1"/>
    <col min="158" max="158" width="13" style="25" customWidth="1"/>
    <col min="159" max="160" width="10.83203125" style="25" customWidth="1"/>
    <col min="161" max="161" width="13" style="25" customWidth="1" collapsed="1"/>
    <col min="162" max="162" width="11.83203125" style="25" customWidth="1"/>
    <col min="163" max="163" width="12.25" style="25" customWidth="1"/>
    <col min="164" max="165" width="10.83203125" style="25" customWidth="1"/>
    <col min="166" max="166" width="4.25" style="25" customWidth="1"/>
    <col min="167" max="170" width="13.5" style="25" hidden="1" customWidth="1" outlineLevel="1"/>
    <col min="171" max="171" width="12.33203125" style="321" hidden="1" customWidth="1" outlineLevel="1"/>
    <col min="172" max="172" width="12.08203125" style="25" customWidth="1" collapsed="1"/>
    <col min="173" max="174" width="12.08203125" style="25" customWidth="1"/>
    <col min="175" max="175" width="12.08203125" style="25" hidden="1" customWidth="1" outlineLevel="1"/>
    <col min="176" max="176" width="12.08203125" style="321" customWidth="1" collapsed="1"/>
    <col min="177" max="177" width="12.08203125" style="25" hidden="1" customWidth="1" outlineLevel="1"/>
    <col min="178" max="181" width="10.83203125" style="25" hidden="1" customWidth="1" outlineLevel="1"/>
    <col min="182" max="182" width="13" style="25" hidden="1" customWidth="1" outlineLevel="1"/>
    <col min="183" max="183" width="11.83203125" style="25" hidden="1" customWidth="1" outlineLevel="1"/>
    <col min="184" max="184" width="13" style="25" hidden="1" customWidth="1" outlineLevel="1"/>
    <col min="185" max="186" width="10.83203125" style="25" hidden="1" customWidth="1" outlineLevel="1"/>
    <col min="187" max="187" width="13" style="25" hidden="1" customWidth="1" outlineLevel="1" collapsed="1"/>
    <col min="188" max="188" width="11.83203125" style="25" hidden="1" customWidth="1" outlineLevel="1"/>
    <col min="189" max="189" width="12.25" style="25" hidden="1" customWidth="1" outlineLevel="1"/>
    <col min="190" max="191" width="10.83203125" style="25" hidden="1" customWidth="1" outlineLevel="1"/>
    <col min="192" max="192" width="10.83203125" style="25" collapsed="1"/>
    <col min="193" max="16384" width="10.83203125" style="25"/>
  </cols>
  <sheetData>
    <row r="1" spans="1:191" s="39" customFormat="1">
      <c r="C1" s="227"/>
      <c r="E1" s="288"/>
      <c r="H1" s="288" t="s">
        <v>177</v>
      </c>
      <c r="I1" s="289" t="s">
        <v>171</v>
      </c>
      <c r="J1" s="290"/>
      <c r="L1" s="291"/>
      <c r="M1" s="39" t="s">
        <v>177</v>
      </c>
      <c r="N1" s="292"/>
      <c r="O1" s="292"/>
      <c r="R1" s="39" t="s">
        <v>177</v>
      </c>
      <c r="S1" s="289" t="s">
        <v>171</v>
      </c>
      <c r="T1" s="290"/>
      <c r="W1" s="39" t="s">
        <v>177</v>
      </c>
      <c r="X1" s="289" t="s">
        <v>171</v>
      </c>
      <c r="Y1" s="292"/>
      <c r="AC1" s="288" t="s">
        <v>177</v>
      </c>
      <c r="AD1" s="289" t="s">
        <v>171</v>
      </c>
      <c r="AE1" s="290"/>
      <c r="AG1" s="291"/>
      <c r="AH1" s="39" t="s">
        <v>177</v>
      </c>
      <c r="AI1" s="291" t="s">
        <v>171</v>
      </c>
      <c r="AJ1" s="290"/>
      <c r="AM1" s="39" t="s">
        <v>177</v>
      </c>
      <c r="AN1" s="289" t="s">
        <v>171</v>
      </c>
      <c r="AO1" s="290"/>
      <c r="AR1" s="39" t="s">
        <v>177</v>
      </c>
      <c r="AS1" s="289" t="s">
        <v>171</v>
      </c>
      <c r="AT1" s="292"/>
      <c r="AX1" s="288" t="s">
        <v>177</v>
      </c>
      <c r="AY1" s="289" t="s">
        <v>171</v>
      </c>
      <c r="AZ1" s="290"/>
      <c r="BB1" s="291"/>
      <c r="BC1" s="39" t="s">
        <v>177</v>
      </c>
      <c r="BD1" s="291" t="s">
        <v>171</v>
      </c>
      <c r="BE1" s="290"/>
      <c r="BH1" s="39" t="s">
        <v>177</v>
      </c>
      <c r="BI1" s="289" t="s">
        <v>171</v>
      </c>
      <c r="BJ1" s="290"/>
      <c r="BM1" s="39" t="s">
        <v>177</v>
      </c>
      <c r="BN1" s="289" t="s">
        <v>171</v>
      </c>
      <c r="BO1" s="292"/>
      <c r="BR1" s="291"/>
      <c r="BS1" s="288" t="s">
        <v>177</v>
      </c>
      <c r="BT1" s="291" t="s">
        <v>171</v>
      </c>
      <c r="BU1" s="290"/>
      <c r="BW1" s="291"/>
      <c r="BX1" s="39" t="s">
        <v>177</v>
      </c>
      <c r="BY1" s="291" t="s">
        <v>171</v>
      </c>
      <c r="BZ1" s="290"/>
      <c r="CC1" s="39" t="s">
        <v>177</v>
      </c>
      <c r="CD1" s="289" t="s">
        <v>171</v>
      </c>
      <c r="CE1" s="290"/>
      <c r="CH1" s="39" t="s">
        <v>177</v>
      </c>
      <c r="CI1" s="290" t="s">
        <v>171</v>
      </c>
      <c r="CJ1" s="292"/>
      <c r="CN1" s="288" t="s">
        <v>177</v>
      </c>
      <c r="CO1" s="288" t="s">
        <v>384</v>
      </c>
      <c r="CP1" s="290"/>
      <c r="CS1" s="39" t="s">
        <v>177</v>
      </c>
      <c r="CT1" s="288" t="s">
        <v>384</v>
      </c>
      <c r="CU1" s="290"/>
      <c r="CX1" s="39" t="s">
        <v>177</v>
      </c>
      <c r="CY1" s="288" t="s">
        <v>384</v>
      </c>
      <c r="CZ1" s="290"/>
      <c r="DC1" s="39" t="s">
        <v>177</v>
      </c>
      <c r="DD1" s="288" t="s">
        <v>384</v>
      </c>
      <c r="DE1" s="290"/>
      <c r="DH1" s="39" t="s">
        <v>177</v>
      </c>
      <c r="DI1" s="288" t="s">
        <v>384</v>
      </c>
      <c r="DJ1" s="292"/>
      <c r="DN1" s="288" t="s">
        <v>177</v>
      </c>
      <c r="DO1" s="288" t="s">
        <v>384</v>
      </c>
      <c r="DP1" s="290"/>
      <c r="DS1" s="39" t="s">
        <v>177</v>
      </c>
      <c r="DT1" s="288" t="s">
        <v>384</v>
      </c>
      <c r="DU1" s="290"/>
      <c r="DX1" s="39" t="s">
        <v>177</v>
      </c>
      <c r="DY1" s="288" t="s">
        <v>384</v>
      </c>
      <c r="DZ1" s="290"/>
      <c r="EC1" s="39" t="s">
        <v>177</v>
      </c>
      <c r="ED1" s="288" t="s">
        <v>384</v>
      </c>
      <c r="EE1" s="290"/>
      <c r="EH1" s="39" t="s">
        <v>177</v>
      </c>
      <c r="EI1" s="288" t="s">
        <v>384</v>
      </c>
      <c r="EN1" s="288" t="s">
        <v>177</v>
      </c>
      <c r="EO1" s="288" t="s">
        <v>384</v>
      </c>
      <c r="EP1" s="290"/>
      <c r="ES1" s="39" t="s">
        <v>177</v>
      </c>
      <c r="ET1" s="288" t="s">
        <v>384</v>
      </c>
      <c r="EU1" s="290"/>
      <c r="EX1" s="39" t="s">
        <v>177</v>
      </c>
      <c r="EY1" s="288" t="s">
        <v>384</v>
      </c>
      <c r="EZ1" s="290"/>
      <c r="FC1" s="39" t="s">
        <v>177</v>
      </c>
      <c r="FD1" s="288" t="s">
        <v>384</v>
      </c>
      <c r="FE1" s="290"/>
      <c r="FH1" s="39" t="s">
        <v>177</v>
      </c>
      <c r="FI1" s="288" t="s">
        <v>384</v>
      </c>
      <c r="FN1" s="288" t="s">
        <v>177</v>
      </c>
      <c r="FO1" s="288" t="s">
        <v>384</v>
      </c>
      <c r="FP1" s="290"/>
      <c r="FS1" s="39" t="s">
        <v>177</v>
      </c>
      <c r="FT1" s="288" t="s">
        <v>384</v>
      </c>
      <c r="FU1" s="290"/>
      <c r="FX1" s="39" t="s">
        <v>177</v>
      </c>
      <c r="FY1" s="288" t="s">
        <v>384</v>
      </c>
      <c r="FZ1" s="290"/>
      <c r="GC1" s="39" t="s">
        <v>177</v>
      </c>
      <c r="GD1" s="288" t="s">
        <v>384</v>
      </c>
      <c r="GE1" s="290"/>
      <c r="GH1" s="39" t="s">
        <v>177</v>
      </c>
      <c r="GI1" s="288" t="s">
        <v>384</v>
      </c>
    </row>
    <row r="2" spans="1:191" s="39" customFormat="1">
      <c r="E2" s="39" t="str">
        <f>E3&amp;E4</f>
        <v>Colombia1Q15</v>
      </c>
      <c r="F2" s="39" t="str">
        <f t="shared" ref="F2:G2" si="0">F3&amp;F4</f>
        <v>Uruguay1Q15</v>
      </c>
      <c r="G2" s="39" t="str">
        <f t="shared" si="0"/>
        <v>Argentina1Q15</v>
      </c>
      <c r="H2" s="39" t="str">
        <f>H1&amp;H4</f>
        <v>BRASIL1Q15</v>
      </c>
      <c r="I2" s="289" t="str">
        <f>I1&amp;I4</f>
        <v>GRUPO ÉXITO (COL+URU+BRA+ARG)1Q15</v>
      </c>
      <c r="J2" s="290" t="str">
        <f>J3&amp;J4</f>
        <v>Colombia2Q15</v>
      </c>
      <c r="K2" s="39" t="str">
        <f t="shared" ref="K2:L2" si="1">K3&amp;K4</f>
        <v>Uruguay2Q15</v>
      </c>
      <c r="L2" s="291" t="str">
        <f t="shared" si="1"/>
        <v>Argentina2Q15</v>
      </c>
      <c r="M2" s="39" t="str">
        <f>M1&amp;M4</f>
        <v>BRASIL2Q15</v>
      </c>
      <c r="N2" s="291" t="s">
        <v>171</v>
      </c>
      <c r="O2" s="290" t="str">
        <f>O3&amp;O4</f>
        <v>Colombia3Q15</v>
      </c>
      <c r="P2" s="39" t="str">
        <f t="shared" ref="P2:Q2" si="2">P3&amp;P4</f>
        <v>Uruguay3Q15</v>
      </c>
      <c r="Q2" s="39" t="str">
        <f t="shared" si="2"/>
        <v>Argentina3Q15</v>
      </c>
      <c r="R2" s="39" t="str">
        <f>R1&amp;R4</f>
        <v>BRASIL3Q15</v>
      </c>
      <c r="S2" s="289" t="str">
        <f>S1&amp;S4</f>
        <v>GRUPO ÉXITO (COL+URU+BRA+ARG)3Q15</v>
      </c>
      <c r="T2" s="290" t="str">
        <f>T3&amp;T4</f>
        <v>Colombia4Q15</v>
      </c>
      <c r="U2" s="39" t="str">
        <f t="shared" ref="U2:V2" si="3">U3&amp;U4</f>
        <v>Uruguay4Q15</v>
      </c>
      <c r="V2" s="39" t="str">
        <f t="shared" si="3"/>
        <v>Argentina4Q15</v>
      </c>
      <c r="W2" s="39" t="str">
        <f>W1&amp;W4</f>
        <v>BRASIL4Q15</v>
      </c>
      <c r="X2" s="289" t="str">
        <f>X1&amp;X4</f>
        <v>GRUPO ÉXITO (COL+URU+BRA+ARG)4Q15</v>
      </c>
      <c r="Y2" s="290"/>
      <c r="Z2" s="293" t="str">
        <f>Z3&amp;Z4</f>
        <v>Colombia1Q16</v>
      </c>
      <c r="AA2" s="39" t="str">
        <f t="shared" ref="AA2:AB2" si="4">AA3&amp;AA4</f>
        <v>Uruguay1Q16</v>
      </c>
      <c r="AB2" s="39" t="str">
        <f t="shared" si="4"/>
        <v>Argentina1Q16</v>
      </c>
      <c r="AC2" s="39" t="str">
        <f>AC1&amp;AC4</f>
        <v>BRASIL1Q16</v>
      </c>
      <c r="AD2" s="289" t="str">
        <f>AD1&amp;AD4</f>
        <v>GRUPO ÉXITO (COL+URU+BRA+ARG)1Q16</v>
      </c>
      <c r="AE2" s="290" t="str">
        <f>AE3&amp;AE4</f>
        <v>Colombia2Q16</v>
      </c>
      <c r="AF2" s="39" t="str">
        <f t="shared" ref="AF2:AG2" si="5">AF3&amp;AF4</f>
        <v>Uruguay2Q16</v>
      </c>
      <c r="AG2" s="39" t="str">
        <f t="shared" si="5"/>
        <v>Argentina2Q16</v>
      </c>
      <c r="AH2" s="39" t="str">
        <f>AH1&amp;AH4</f>
        <v>BRASIL2Q16</v>
      </c>
      <c r="AI2" s="289" t="str">
        <f>AI1&amp;AI4</f>
        <v>GRUPO ÉXITO (COL+URU+BRA+ARG)2Q16</v>
      </c>
      <c r="AJ2" s="293" t="str">
        <f>AJ3&amp;AJ4</f>
        <v>Colombia3Q16</v>
      </c>
      <c r="AK2" s="39" t="str">
        <f t="shared" ref="AK2:AL2" si="6">AK3&amp;AK4</f>
        <v>Uruguay3Q16</v>
      </c>
      <c r="AL2" s="39" t="str">
        <f t="shared" si="6"/>
        <v>Argentina3Q16</v>
      </c>
      <c r="AM2" s="39" t="str">
        <f>AM1&amp;AM4</f>
        <v>BRASIL3Q16</v>
      </c>
      <c r="AN2" s="289" t="str">
        <f>AN1&amp;AN4</f>
        <v>GRUPO ÉXITO (COL+URU+BRA+ARG)3Q16</v>
      </c>
      <c r="AO2" s="293" t="str">
        <f>AJ3&amp;AO4</f>
        <v>Colombia4Q16</v>
      </c>
      <c r="AP2" s="39" t="str">
        <f t="shared" ref="AP2:AQ2" si="7">AP3&amp;AP4</f>
        <v>Uruguay4Q16</v>
      </c>
      <c r="AQ2" s="39" t="str">
        <f t="shared" si="7"/>
        <v>Argentina4Q16</v>
      </c>
      <c r="AR2" s="39" t="str">
        <f>AR1&amp;AR4</f>
        <v>BRASIL4Q16</v>
      </c>
      <c r="AS2" s="289" t="str">
        <f>AS1&amp;AS4</f>
        <v>GRUPO ÉXITO (COL+URU+BRA+ARG)4Q16</v>
      </c>
      <c r="AT2" s="290"/>
      <c r="AU2" s="293" t="str">
        <f>AU3&amp;AU4</f>
        <v>Colombia1Q17</v>
      </c>
      <c r="AV2" s="39" t="str">
        <f t="shared" ref="AV2:AW2" si="8">AV3&amp;AV4</f>
        <v>Uruguay1Q17</v>
      </c>
      <c r="AW2" s="39" t="str">
        <f t="shared" si="8"/>
        <v>Argentina1Q17</v>
      </c>
      <c r="AX2" s="39" t="str">
        <f>AX1&amp;AX4</f>
        <v>BRASIL1Q17</v>
      </c>
      <c r="AY2" s="289" t="str">
        <f>AY1&amp;AY4</f>
        <v>GRUPO ÉXITO (COL+URU+BRA+ARG)1Q17</v>
      </c>
      <c r="AZ2" s="290" t="str">
        <f>AZ3&amp;AZ4</f>
        <v>Colombia2Q17</v>
      </c>
      <c r="BA2" s="39" t="str">
        <f t="shared" ref="BA2:BB2" si="9">BA3&amp;BA4</f>
        <v>Uruguay2Q17</v>
      </c>
      <c r="BB2" s="39" t="str">
        <f t="shared" si="9"/>
        <v>Argentina2Q17</v>
      </c>
      <c r="BC2" s="39" t="str">
        <f>BC1&amp;BC4</f>
        <v>BRASIL2Q17</v>
      </c>
      <c r="BD2" s="289" t="str">
        <f>BD1&amp;BD4</f>
        <v>GRUPO ÉXITO (COL+URU+BRA+ARG)2Q17</v>
      </c>
      <c r="BE2" s="290" t="str">
        <f>BE3&amp;BE4</f>
        <v>Colombia3Q17</v>
      </c>
      <c r="BF2" s="39" t="str">
        <f t="shared" ref="BF2:BG2" si="10">BF3&amp;BF4</f>
        <v>Uruguay3Q17</v>
      </c>
      <c r="BG2" s="39" t="str">
        <f t="shared" si="10"/>
        <v>Argentina3Q17</v>
      </c>
      <c r="BH2" s="39" t="str">
        <f>BH1&amp;BH4</f>
        <v>BRASIL3Q17</v>
      </c>
      <c r="BI2" s="289" t="str">
        <f>BI1&amp;BI4</f>
        <v>GRUPO ÉXITO (COL+URU+BRA+ARG)3Q17</v>
      </c>
      <c r="BJ2" s="290" t="str">
        <f>BJ3&amp;BJ4</f>
        <v>Colombia4Q17</v>
      </c>
      <c r="BK2" s="39" t="str">
        <f t="shared" ref="BK2:BL2" si="11">BK3&amp;BK4</f>
        <v>Uruguay4Q17</v>
      </c>
      <c r="BL2" s="39" t="str">
        <f t="shared" si="11"/>
        <v>Argentina4Q17</v>
      </c>
      <c r="BM2" s="39" t="str">
        <f>BM1&amp;BM4</f>
        <v>BRASIL4Q17</v>
      </c>
      <c r="BN2" s="289" t="str">
        <f>BN1&amp;BN4</f>
        <v>GRUPO ÉXITO (COL+URU+BRA+ARG)4Q17</v>
      </c>
      <c r="BO2" s="290"/>
      <c r="BP2" s="293" t="str">
        <f>BP3&amp;BP4</f>
        <v>Colombia1Q18</v>
      </c>
      <c r="BQ2" s="39" t="str">
        <f t="shared" ref="BQ2:BR2" si="12">BQ3&amp;BQ4</f>
        <v>Uruguay1Q18</v>
      </c>
      <c r="BR2" s="39" t="str">
        <f t="shared" si="12"/>
        <v>Argentina1Q18</v>
      </c>
      <c r="BS2" s="39" t="str">
        <f>BS1&amp;BS4</f>
        <v>BRASIL1Q18</v>
      </c>
      <c r="BT2" s="289" t="str">
        <f>BT1&amp;BT4</f>
        <v>GRUPO ÉXITO (COL+URU+BRA+ARG)1Q18</v>
      </c>
      <c r="BU2" s="290" t="str">
        <f>BU3&amp;BU4</f>
        <v>Colombia2Q18</v>
      </c>
      <c r="BV2" s="39" t="str">
        <f t="shared" ref="BV2:BW2" si="13">BV3&amp;BV4</f>
        <v>Uruguay2Q18</v>
      </c>
      <c r="BW2" s="39" t="str">
        <f t="shared" si="13"/>
        <v>Argentina2Q18</v>
      </c>
      <c r="BX2" s="39" t="str">
        <f>BX1&amp;BX4</f>
        <v>BRASIL2Q18</v>
      </c>
      <c r="BY2" s="289" t="str">
        <f>BY1&amp;BY4</f>
        <v>GRUPO ÉXITO (COL+URU+BRA+ARG)2Q18</v>
      </c>
      <c r="BZ2" s="290" t="str">
        <f>BZ3&amp;BZ4</f>
        <v>Colombia3Q18</v>
      </c>
      <c r="CA2" s="39" t="str">
        <f t="shared" ref="CA2:CB2" si="14">CA3&amp;CA4</f>
        <v>Uruguay3Q18</v>
      </c>
      <c r="CB2" s="39" t="str">
        <f t="shared" si="14"/>
        <v>Argentina3Q18</v>
      </c>
      <c r="CC2" s="39" t="str">
        <f>CC1&amp;CC4</f>
        <v>BRASIL3Q18</v>
      </c>
      <c r="CD2" s="289" t="str">
        <f>CD1&amp;CD4</f>
        <v>GRUPO ÉXITO (COL+URU+BRA+ARG)3Q18</v>
      </c>
      <c r="CE2" s="290" t="str">
        <f>CE3&amp;CE4</f>
        <v>Colombia4Q18</v>
      </c>
      <c r="CF2" s="39" t="str">
        <f t="shared" ref="CF2:CG2" si="15">CF3&amp;CF4</f>
        <v>Uruguay4Q18</v>
      </c>
      <c r="CG2" s="39" t="str">
        <f t="shared" si="15"/>
        <v>Argentina4Q18</v>
      </c>
      <c r="CH2" s="39" t="str">
        <f>CH1&amp;CH4</f>
        <v>BRASIL4Q18</v>
      </c>
      <c r="CI2" s="289" t="str">
        <f>CI1&amp;CI4</f>
        <v>GRUPO ÉXITO (COL+URU+BRA+ARG)4Q18</v>
      </c>
      <c r="CJ2" s="289"/>
      <c r="CK2" s="29" t="str">
        <f>CK3&amp;CK4</f>
        <v>Colombia1Q19</v>
      </c>
      <c r="CL2" s="39" t="str">
        <f t="shared" ref="CL2:CM2" si="16">CL3&amp;CL4</f>
        <v>Uruguay1Q19</v>
      </c>
      <c r="CM2" s="39" t="str">
        <f t="shared" si="16"/>
        <v>Argentina1Q19</v>
      </c>
      <c r="CN2" s="39" t="str">
        <f>CN1&amp;CN4</f>
        <v>BRASIL1Q19</v>
      </c>
      <c r="CO2" s="290" t="str">
        <f>CO1&amp;CO4</f>
        <v>Consolidado1Q19</v>
      </c>
      <c r="CP2" s="292" t="str">
        <f>CP3&amp;CP4</f>
        <v>Colombia2Q19</v>
      </c>
      <c r="CQ2" s="292" t="str">
        <f>CQ3&amp;CQ4</f>
        <v>Uruguay2Q19</v>
      </c>
      <c r="CR2" s="39" t="str">
        <f t="shared" ref="CR2" si="17">CR3&amp;CR4</f>
        <v>Argentina2Q19</v>
      </c>
      <c r="CS2" s="39" t="str">
        <f>CS1&amp;CS4</f>
        <v>BRASIL2Q19</v>
      </c>
      <c r="CT2" s="289" t="str">
        <f>CT1&amp;CT4</f>
        <v>Consolidado2Q19</v>
      </c>
      <c r="CU2" s="290" t="str">
        <f>CU3&amp;CU4</f>
        <v>Colombia3Q19</v>
      </c>
      <c r="CV2" s="39" t="str">
        <f t="shared" ref="CV2" si="18">CV3&amp;CV4</f>
        <v>Uruguay3Q19</v>
      </c>
      <c r="CW2" s="39" t="str">
        <f t="shared" ref="CW2" si="19">CW3&amp;CW4</f>
        <v>Argentina3Q19</v>
      </c>
      <c r="CX2" s="39" t="str">
        <f>CX1&amp;CX4</f>
        <v>BRASIL3Q19</v>
      </c>
      <c r="CY2" s="289" t="str">
        <f>CY1&amp;CY4</f>
        <v>Consolidado3Q19</v>
      </c>
      <c r="CZ2" s="290" t="str">
        <f>CZ3&amp;CZ4</f>
        <v>Colombia4Q19</v>
      </c>
      <c r="DA2" s="39" t="str">
        <f t="shared" ref="DA2" si="20">DA3&amp;DA4</f>
        <v>Uruguay4Q19</v>
      </c>
      <c r="DB2" s="39" t="str">
        <f t="shared" ref="DB2" si="21">DB3&amp;DB4</f>
        <v>Argentina4Q19</v>
      </c>
      <c r="DC2" s="39" t="str">
        <f>DC1&amp;DC4</f>
        <v>BRASIL4Q19</v>
      </c>
      <c r="DD2" s="289" t="str">
        <f>DD1&amp;DD4</f>
        <v>Consolidado4Q19</v>
      </c>
      <c r="DE2" s="290" t="str">
        <f>DE3&amp;DE4</f>
        <v>ColombiaFY19</v>
      </c>
      <c r="DF2" s="39" t="str">
        <f t="shared" ref="DF2:DG2" si="22">DF3&amp;DF4</f>
        <v>UruguayFY19</v>
      </c>
      <c r="DG2" s="39" t="str">
        <f t="shared" si="22"/>
        <v>ArgentinaFY19</v>
      </c>
      <c r="DH2" s="39" t="str">
        <f>DH1&amp;DH4</f>
        <v>BRASILFY19</v>
      </c>
      <c r="DI2" s="289" t="str">
        <f>DI1&amp;DI4</f>
        <v>ConsolidadoFY19</v>
      </c>
      <c r="DJ2" s="289"/>
      <c r="DK2" s="29" t="str">
        <f>DK3&amp;DK4</f>
        <v>Colombia1Q20</v>
      </c>
      <c r="DL2" s="39" t="str">
        <f t="shared" ref="DL2:DM2" si="23">DL3&amp;DL4</f>
        <v>Uruguay1Q20</v>
      </c>
      <c r="DM2" s="39" t="str">
        <f t="shared" si="23"/>
        <v>Argentina1Q20</v>
      </c>
      <c r="DN2" s="39" t="str">
        <f>DN1&amp;DN4</f>
        <v>BRASIL1Q20</v>
      </c>
      <c r="DO2" s="290" t="str">
        <f>DO1&amp;DO4</f>
        <v>Consolidado1Q20</v>
      </c>
      <c r="DP2" s="292" t="str">
        <f>DP3&amp;DP4</f>
        <v>Colombia2Q20</v>
      </c>
      <c r="DQ2" s="292" t="str">
        <f>DQ3&amp;DQ4</f>
        <v>Uruguay2Q20</v>
      </c>
      <c r="DR2" s="39" t="str">
        <f t="shared" ref="DR2" si="24">DR3&amp;DR4</f>
        <v>Argentina2Q20</v>
      </c>
      <c r="DS2" s="39" t="str">
        <f>DS1&amp;DS4</f>
        <v>BRASIL2Q20</v>
      </c>
      <c r="DT2" s="289" t="str">
        <f>DT1&amp;DT4</f>
        <v>Consolidado2Q20</v>
      </c>
      <c r="DU2" s="290" t="str">
        <f>DU3&amp;DU4</f>
        <v>Colombia3Q20</v>
      </c>
      <c r="DV2" s="39" t="str">
        <f t="shared" ref="DV2:DW2" si="25">DV3&amp;DV4</f>
        <v>Uruguay3Q20</v>
      </c>
      <c r="DW2" s="39" t="str">
        <f t="shared" si="25"/>
        <v>Argentina3Q20</v>
      </c>
      <c r="DX2" s="39" t="str">
        <f>DX1&amp;DX4</f>
        <v>BRASIL3Q20</v>
      </c>
      <c r="DY2" s="289" t="str">
        <f>DY1&amp;DY4</f>
        <v>Consolidado3Q20</v>
      </c>
      <c r="DZ2" s="290" t="str">
        <f>DZ3&amp;DZ4</f>
        <v>Colombia4Q20</v>
      </c>
      <c r="EA2" s="39" t="str">
        <f t="shared" ref="EA2:EB2" si="26">EA3&amp;EA4</f>
        <v>Uruguay4Q20</v>
      </c>
      <c r="EB2" s="39" t="str">
        <f t="shared" si="26"/>
        <v>Argentina4Q20</v>
      </c>
      <c r="EC2" s="39" t="str">
        <f>EC1&amp;EC4</f>
        <v>BRASIL4Q20</v>
      </c>
      <c r="ED2" s="289" t="str">
        <f>ED1&amp;ED4</f>
        <v>Consolidado4Q20</v>
      </c>
      <c r="EE2" s="290" t="str">
        <f>EE3&amp;EE4</f>
        <v>ColombiaFY20</v>
      </c>
      <c r="EF2" s="39" t="str">
        <f t="shared" ref="EF2:EG2" si="27">EF3&amp;EF4</f>
        <v>UruguayFY20</v>
      </c>
      <c r="EG2" s="39" t="str">
        <f t="shared" si="27"/>
        <v>ArgentinaFY20</v>
      </c>
      <c r="EH2" s="39" t="str">
        <f>EH1&amp;EH4</f>
        <v>BRASILFY20</v>
      </c>
      <c r="EI2" s="289" t="str">
        <f>EI1&amp;EI4</f>
        <v>ConsolidadoFY20</v>
      </c>
      <c r="EK2" s="29" t="str">
        <f>EK3&amp;EK4</f>
        <v>Colombia1Q21</v>
      </c>
      <c r="EL2" s="39" t="str">
        <f t="shared" ref="EL2:EM2" si="28">EL3&amp;EL4</f>
        <v>Uruguay1Q21</v>
      </c>
      <c r="EM2" s="39" t="str">
        <f t="shared" si="28"/>
        <v>Argentina1Q21</v>
      </c>
      <c r="EN2" s="39" t="str">
        <f>EN1&amp;EN4</f>
        <v>BRASIL1Q21</v>
      </c>
      <c r="EO2" s="290" t="str">
        <f>EO1&amp;EO4</f>
        <v>Consolidado1Q21</v>
      </c>
      <c r="EP2" s="292" t="str">
        <f>EP3&amp;EP4</f>
        <v>Colombia2Q21</v>
      </c>
      <c r="EQ2" s="292" t="str">
        <f>EQ3&amp;EQ4</f>
        <v>Uruguay2Q21</v>
      </c>
      <c r="ER2" s="39" t="str">
        <f t="shared" ref="ER2" si="29">ER3&amp;ER4</f>
        <v>Argentina2Q21</v>
      </c>
      <c r="ES2" s="39" t="str">
        <f>ES1&amp;ES4</f>
        <v>BRASIL2Q21</v>
      </c>
      <c r="ET2" s="289" t="str">
        <f>ET1&amp;ET4</f>
        <v>Consolidado2Q21</v>
      </c>
      <c r="EU2" s="290" t="str">
        <f>EU3&amp;EU4</f>
        <v>Colombia3Q21</v>
      </c>
      <c r="EV2" s="39" t="str">
        <f t="shared" ref="EV2:EW2" si="30">EV3&amp;EV4</f>
        <v>Uruguay3Q21</v>
      </c>
      <c r="EW2" s="39" t="str">
        <f t="shared" si="30"/>
        <v>Argentina3Q21</v>
      </c>
      <c r="EX2" s="39" t="str">
        <f>EX1&amp;EX4</f>
        <v>BRASIL3Q21</v>
      </c>
      <c r="EY2" s="289" t="str">
        <f>EY1&amp;EY4</f>
        <v>Consolidado3Q21</v>
      </c>
      <c r="EZ2" s="290" t="str">
        <f>EZ3&amp;EZ4</f>
        <v>Colombia4Q21</v>
      </c>
      <c r="FA2" s="39" t="str">
        <f t="shared" ref="FA2:FB2" si="31">FA3&amp;FA4</f>
        <v>Uruguay4Q21</v>
      </c>
      <c r="FB2" s="39" t="str">
        <f t="shared" si="31"/>
        <v>Argentina4Q21</v>
      </c>
      <c r="FC2" s="39" t="str">
        <f>FC1&amp;FC4</f>
        <v>BRASIL4Q21</v>
      </c>
      <c r="FD2" s="289" t="str">
        <f>FD1&amp;FD4</f>
        <v>Consolidado4Q21</v>
      </c>
      <c r="FE2" s="290" t="str">
        <f>FE3&amp;FE4</f>
        <v>ColombiaFY21</v>
      </c>
      <c r="FF2" s="39" t="str">
        <f t="shared" ref="FF2:FG2" si="32">FF3&amp;FF4</f>
        <v>UruguayFY21</v>
      </c>
      <c r="FG2" s="39" t="str">
        <f t="shared" si="32"/>
        <v>ArgentinaFY21</v>
      </c>
      <c r="FH2" s="39" t="str">
        <f>FH1&amp;FH4</f>
        <v>BRASILFY21</v>
      </c>
      <c r="FI2" s="289" t="str">
        <f>FI1&amp;FI4</f>
        <v>ConsolidadoFY21</v>
      </c>
      <c r="FK2" s="29" t="str">
        <f>FK3&amp;FK4</f>
        <v>Colombia1Q22</v>
      </c>
      <c r="FL2" s="39" t="str">
        <f t="shared" ref="FL2:FM2" si="33">FL3&amp;FL4</f>
        <v>Uruguay1Q22</v>
      </c>
      <c r="FM2" s="39" t="str">
        <f t="shared" si="33"/>
        <v>Argentina1Q22</v>
      </c>
      <c r="FN2" s="39" t="str">
        <f>FN1&amp;FN4</f>
        <v>BRASIL1Q22</v>
      </c>
      <c r="FO2" s="290" t="str">
        <f>FO1&amp;FO4</f>
        <v>Consolidado1Q22</v>
      </c>
      <c r="FP2" s="292" t="str">
        <f>FP3&amp;FP4</f>
        <v>Colombia2Q22</v>
      </c>
      <c r="FQ2" s="29" t="str">
        <f>FQ3&amp;FQ4</f>
        <v>Uruguay2Q22</v>
      </c>
      <c r="FR2" s="39" t="str">
        <f t="shared" ref="FR2" si="34">FR3&amp;FR4</f>
        <v>Argentina2Q22</v>
      </c>
      <c r="FS2" s="39" t="str">
        <f>FS1&amp;FS4</f>
        <v>BRASIL2Q22</v>
      </c>
      <c r="FT2" s="289" t="str">
        <f>FT1&amp;FT4</f>
        <v>Consolidado2Q22</v>
      </c>
      <c r="FU2" s="290" t="str">
        <f>FU3&amp;FU4</f>
        <v>Colombia3Q22</v>
      </c>
      <c r="FV2" s="39" t="str">
        <f t="shared" ref="FV2:FW2" si="35">FV3&amp;FV4</f>
        <v>Uruguay3Q22</v>
      </c>
      <c r="FW2" s="39" t="str">
        <f t="shared" si="35"/>
        <v>Argentina3Q22</v>
      </c>
      <c r="FX2" s="39" t="str">
        <f>FX1&amp;FX4</f>
        <v>BRASIL3Q22</v>
      </c>
      <c r="FY2" s="289" t="str">
        <f>FY1&amp;FY4</f>
        <v>Consolidado3Q22</v>
      </c>
      <c r="FZ2" s="290" t="str">
        <f>FZ3&amp;FZ4</f>
        <v>Colombia4Q22</v>
      </c>
      <c r="GA2" s="39" t="str">
        <f t="shared" ref="GA2:GB2" si="36">GA3&amp;GA4</f>
        <v>Uruguay4Q22</v>
      </c>
      <c r="GB2" s="39" t="str">
        <f t="shared" si="36"/>
        <v>Argentina4Q22</v>
      </c>
      <c r="GC2" s="39" t="str">
        <f>GC1&amp;GC4</f>
        <v>BRASIL4Q22</v>
      </c>
      <c r="GD2" s="289" t="str">
        <f>GD1&amp;GD4</f>
        <v>Consolidado4Q22</v>
      </c>
      <c r="GE2" s="290" t="str">
        <f>GE3&amp;GE4</f>
        <v>ColombiaFY22</v>
      </c>
      <c r="GF2" s="39" t="str">
        <f t="shared" ref="GF2:GG2" si="37">GF3&amp;GF4</f>
        <v>UruguayFY22</v>
      </c>
      <c r="GG2" s="39" t="str">
        <f t="shared" si="37"/>
        <v>ArgentinaFY22</v>
      </c>
      <c r="GH2" s="39" t="str">
        <f>GH1&amp;GH4</f>
        <v>BRASILFY22</v>
      </c>
      <c r="GI2" s="289" t="str">
        <f>GI1&amp;GI4</f>
        <v>ConsolidadoFY22</v>
      </c>
    </row>
    <row r="3" spans="1:191" s="301" customFormat="1">
      <c r="A3" s="294"/>
      <c r="B3" s="294"/>
      <c r="C3" s="295" t="s">
        <v>238</v>
      </c>
      <c r="D3" s="296" t="s">
        <v>239</v>
      </c>
      <c r="E3" s="297" t="s">
        <v>101</v>
      </c>
      <c r="F3" s="297" t="s">
        <v>107</v>
      </c>
      <c r="G3" s="298" t="s">
        <v>122</v>
      </c>
      <c r="H3" s="297" t="s">
        <v>112</v>
      </c>
      <c r="I3" s="298" t="s">
        <v>271</v>
      </c>
      <c r="J3" s="297" t="s">
        <v>101</v>
      </c>
      <c r="K3" s="297" t="s">
        <v>107</v>
      </c>
      <c r="L3" s="298" t="s">
        <v>122</v>
      </c>
      <c r="M3" s="297" t="s">
        <v>112</v>
      </c>
      <c r="N3" s="298" t="s">
        <v>271</v>
      </c>
      <c r="O3" s="297" t="s">
        <v>101</v>
      </c>
      <c r="P3" s="297" t="s">
        <v>107</v>
      </c>
      <c r="Q3" s="298" t="s">
        <v>122</v>
      </c>
      <c r="R3" s="297" t="s">
        <v>112</v>
      </c>
      <c r="S3" s="298" t="s">
        <v>271</v>
      </c>
      <c r="T3" s="297" t="s">
        <v>101</v>
      </c>
      <c r="U3" s="297" t="s">
        <v>107</v>
      </c>
      <c r="V3" s="298" t="s">
        <v>122</v>
      </c>
      <c r="W3" s="297" t="s">
        <v>112</v>
      </c>
      <c r="X3" s="298" t="s">
        <v>271</v>
      </c>
      <c r="Y3" s="299"/>
      <c r="Z3" s="297" t="s">
        <v>101</v>
      </c>
      <c r="AA3" s="297" t="s">
        <v>107</v>
      </c>
      <c r="AB3" s="298" t="s">
        <v>122</v>
      </c>
      <c r="AC3" s="297" t="s">
        <v>112</v>
      </c>
      <c r="AD3" s="298" t="s">
        <v>271</v>
      </c>
      <c r="AE3" s="297" t="s">
        <v>101</v>
      </c>
      <c r="AF3" s="297" t="s">
        <v>107</v>
      </c>
      <c r="AG3" s="298" t="s">
        <v>122</v>
      </c>
      <c r="AH3" s="297" t="s">
        <v>112</v>
      </c>
      <c r="AI3" s="298" t="s">
        <v>271</v>
      </c>
      <c r="AJ3" s="297" t="s">
        <v>101</v>
      </c>
      <c r="AK3" s="297" t="s">
        <v>107</v>
      </c>
      <c r="AL3" s="298" t="s">
        <v>122</v>
      </c>
      <c r="AM3" s="297" t="s">
        <v>112</v>
      </c>
      <c r="AN3" s="298" t="s">
        <v>271</v>
      </c>
      <c r="AO3" s="297" t="s">
        <v>101</v>
      </c>
      <c r="AP3" s="297" t="s">
        <v>107</v>
      </c>
      <c r="AQ3" s="298" t="s">
        <v>122</v>
      </c>
      <c r="AR3" s="297" t="s">
        <v>112</v>
      </c>
      <c r="AS3" s="298" t="s">
        <v>271</v>
      </c>
      <c r="AT3" s="299"/>
      <c r="AU3" s="297" t="s">
        <v>101</v>
      </c>
      <c r="AV3" s="297" t="s">
        <v>107</v>
      </c>
      <c r="AW3" s="298" t="s">
        <v>122</v>
      </c>
      <c r="AX3" s="297" t="s">
        <v>112</v>
      </c>
      <c r="AY3" s="298" t="s">
        <v>271</v>
      </c>
      <c r="AZ3" s="297" t="s">
        <v>101</v>
      </c>
      <c r="BA3" s="297" t="s">
        <v>107</v>
      </c>
      <c r="BB3" s="298" t="s">
        <v>122</v>
      </c>
      <c r="BC3" s="297" t="s">
        <v>112</v>
      </c>
      <c r="BD3" s="298" t="s">
        <v>271</v>
      </c>
      <c r="BE3" s="297" t="s">
        <v>101</v>
      </c>
      <c r="BF3" s="297" t="s">
        <v>107</v>
      </c>
      <c r="BG3" s="297" t="s">
        <v>122</v>
      </c>
      <c r="BH3" s="297" t="s">
        <v>112</v>
      </c>
      <c r="BI3" s="299" t="s">
        <v>271</v>
      </c>
      <c r="BJ3" s="297" t="s">
        <v>101</v>
      </c>
      <c r="BK3" s="297" t="s">
        <v>107</v>
      </c>
      <c r="BL3" s="297" t="s">
        <v>122</v>
      </c>
      <c r="BM3" s="297" t="s">
        <v>112</v>
      </c>
      <c r="BN3" s="299" t="s">
        <v>271</v>
      </c>
      <c r="BO3" s="299"/>
      <c r="BP3" s="300" t="s">
        <v>101</v>
      </c>
      <c r="BQ3" s="297" t="s">
        <v>107</v>
      </c>
      <c r="BR3" s="297" t="s">
        <v>122</v>
      </c>
      <c r="BS3" s="297" t="s">
        <v>112</v>
      </c>
      <c r="BT3" s="299" t="s">
        <v>271</v>
      </c>
      <c r="BU3" s="297" t="s">
        <v>101</v>
      </c>
      <c r="BV3" s="297" t="s">
        <v>107</v>
      </c>
      <c r="BW3" s="297" t="s">
        <v>122</v>
      </c>
      <c r="BX3" s="297" t="s">
        <v>112</v>
      </c>
      <c r="BY3" s="299" t="s">
        <v>271</v>
      </c>
      <c r="BZ3" s="297" t="s">
        <v>101</v>
      </c>
      <c r="CA3" s="297" t="s">
        <v>107</v>
      </c>
      <c r="CB3" s="297" t="s">
        <v>122</v>
      </c>
      <c r="CC3" s="297" t="s">
        <v>112</v>
      </c>
      <c r="CD3" s="299" t="s">
        <v>271</v>
      </c>
      <c r="CE3" s="297" t="s">
        <v>101</v>
      </c>
      <c r="CF3" s="297" t="s">
        <v>107</v>
      </c>
      <c r="CG3" s="298" t="s">
        <v>122</v>
      </c>
      <c r="CH3" s="297" t="s">
        <v>112</v>
      </c>
      <c r="CI3" s="299" t="s">
        <v>271</v>
      </c>
      <c r="CJ3" s="299"/>
      <c r="CK3" s="297" t="s">
        <v>101</v>
      </c>
      <c r="CL3" s="297" t="s">
        <v>107</v>
      </c>
      <c r="CM3" s="297" t="s">
        <v>122</v>
      </c>
      <c r="CN3" s="297" t="s">
        <v>112</v>
      </c>
      <c r="CO3" s="299" t="s">
        <v>271</v>
      </c>
      <c r="CP3" s="300" t="s">
        <v>101</v>
      </c>
      <c r="CQ3" s="297" t="s">
        <v>107</v>
      </c>
      <c r="CR3" s="297" t="s">
        <v>122</v>
      </c>
      <c r="CS3" s="297" t="s">
        <v>112</v>
      </c>
      <c r="CT3" s="299" t="s">
        <v>271</v>
      </c>
      <c r="CU3" s="300" t="s">
        <v>101</v>
      </c>
      <c r="CV3" s="297" t="s">
        <v>107</v>
      </c>
      <c r="CW3" s="297" t="s">
        <v>122</v>
      </c>
      <c r="CX3" s="297" t="s">
        <v>112</v>
      </c>
      <c r="CY3" s="299" t="s">
        <v>271</v>
      </c>
      <c r="CZ3" s="300" t="s">
        <v>101</v>
      </c>
      <c r="DA3" s="297" t="s">
        <v>107</v>
      </c>
      <c r="DB3" s="297" t="s">
        <v>122</v>
      </c>
      <c r="DC3" s="297" t="s">
        <v>112</v>
      </c>
      <c r="DD3" s="299" t="s">
        <v>271</v>
      </c>
      <c r="DE3" s="300" t="s">
        <v>101</v>
      </c>
      <c r="DF3" s="297" t="s">
        <v>107</v>
      </c>
      <c r="DG3" s="297" t="s">
        <v>122</v>
      </c>
      <c r="DH3" s="297" t="s">
        <v>112</v>
      </c>
      <c r="DI3" s="299" t="s">
        <v>271</v>
      </c>
      <c r="DJ3" s="299"/>
      <c r="DK3" s="297" t="s">
        <v>101</v>
      </c>
      <c r="DL3" s="297" t="s">
        <v>107</v>
      </c>
      <c r="DM3" s="297" t="s">
        <v>122</v>
      </c>
      <c r="DN3" s="297" t="s">
        <v>112</v>
      </c>
      <c r="DO3" s="299" t="s">
        <v>271</v>
      </c>
      <c r="DP3" s="300" t="s">
        <v>101</v>
      </c>
      <c r="DQ3" s="297" t="s">
        <v>107</v>
      </c>
      <c r="DR3" s="297" t="s">
        <v>122</v>
      </c>
      <c r="DS3" s="297" t="s">
        <v>112</v>
      </c>
      <c r="DT3" s="299" t="s">
        <v>271</v>
      </c>
      <c r="DU3" s="300" t="s">
        <v>101</v>
      </c>
      <c r="DV3" s="297" t="s">
        <v>107</v>
      </c>
      <c r="DW3" s="297" t="s">
        <v>122</v>
      </c>
      <c r="DX3" s="297" t="s">
        <v>112</v>
      </c>
      <c r="DY3" s="299" t="s">
        <v>271</v>
      </c>
      <c r="DZ3" s="300" t="s">
        <v>101</v>
      </c>
      <c r="EA3" s="297" t="s">
        <v>107</v>
      </c>
      <c r="EB3" s="297" t="s">
        <v>122</v>
      </c>
      <c r="EC3" s="297" t="s">
        <v>112</v>
      </c>
      <c r="ED3" s="299" t="s">
        <v>271</v>
      </c>
      <c r="EE3" s="300" t="s">
        <v>101</v>
      </c>
      <c r="EF3" s="297" t="s">
        <v>107</v>
      </c>
      <c r="EG3" s="297" t="s">
        <v>122</v>
      </c>
      <c r="EH3" s="297" t="s">
        <v>112</v>
      </c>
      <c r="EI3" s="299" t="s">
        <v>271</v>
      </c>
      <c r="EK3" s="297" t="s">
        <v>101</v>
      </c>
      <c r="EL3" s="297" t="s">
        <v>107</v>
      </c>
      <c r="EM3" s="297" t="s">
        <v>122</v>
      </c>
      <c r="EN3" s="297" t="s">
        <v>112</v>
      </c>
      <c r="EO3" s="299" t="s">
        <v>271</v>
      </c>
      <c r="EP3" s="300" t="s">
        <v>101</v>
      </c>
      <c r="EQ3" s="297" t="s">
        <v>107</v>
      </c>
      <c r="ER3" s="297" t="s">
        <v>122</v>
      </c>
      <c r="ES3" s="297" t="s">
        <v>112</v>
      </c>
      <c r="ET3" s="299" t="s">
        <v>271</v>
      </c>
      <c r="EU3" s="300" t="s">
        <v>101</v>
      </c>
      <c r="EV3" s="297" t="s">
        <v>107</v>
      </c>
      <c r="EW3" s="297" t="s">
        <v>122</v>
      </c>
      <c r="EX3" s="297" t="s">
        <v>112</v>
      </c>
      <c r="EY3" s="299" t="s">
        <v>271</v>
      </c>
      <c r="EZ3" s="300" t="s">
        <v>101</v>
      </c>
      <c r="FA3" s="297" t="s">
        <v>107</v>
      </c>
      <c r="FB3" s="297" t="s">
        <v>122</v>
      </c>
      <c r="FC3" s="297" t="s">
        <v>112</v>
      </c>
      <c r="FD3" s="299" t="s">
        <v>271</v>
      </c>
      <c r="FE3" s="300" t="s">
        <v>101</v>
      </c>
      <c r="FF3" s="297" t="s">
        <v>107</v>
      </c>
      <c r="FG3" s="297" t="s">
        <v>122</v>
      </c>
      <c r="FH3" s="297" t="s">
        <v>112</v>
      </c>
      <c r="FI3" s="299" t="s">
        <v>271</v>
      </c>
      <c r="FK3" s="297" t="s">
        <v>101</v>
      </c>
      <c r="FL3" s="297" t="s">
        <v>107</v>
      </c>
      <c r="FM3" s="297" t="s">
        <v>122</v>
      </c>
      <c r="FN3" s="297" t="s">
        <v>112</v>
      </c>
      <c r="FO3" s="299" t="s">
        <v>271</v>
      </c>
      <c r="FP3" s="300" t="s">
        <v>101</v>
      </c>
      <c r="FQ3" s="297" t="s">
        <v>107</v>
      </c>
      <c r="FR3" s="297" t="s">
        <v>122</v>
      </c>
      <c r="FS3" s="297" t="s">
        <v>112</v>
      </c>
      <c r="FT3" s="299" t="s">
        <v>271</v>
      </c>
      <c r="FU3" s="300" t="s">
        <v>101</v>
      </c>
      <c r="FV3" s="297" t="s">
        <v>107</v>
      </c>
      <c r="FW3" s="297" t="s">
        <v>122</v>
      </c>
      <c r="FX3" s="297" t="s">
        <v>112</v>
      </c>
      <c r="FY3" s="299" t="s">
        <v>271</v>
      </c>
      <c r="FZ3" s="300" t="s">
        <v>101</v>
      </c>
      <c r="GA3" s="297" t="s">
        <v>107</v>
      </c>
      <c r="GB3" s="297" t="s">
        <v>122</v>
      </c>
      <c r="GC3" s="297" t="s">
        <v>112</v>
      </c>
      <c r="GD3" s="299" t="s">
        <v>271</v>
      </c>
      <c r="GE3" s="300" t="s">
        <v>101</v>
      </c>
      <c r="GF3" s="297" t="s">
        <v>107</v>
      </c>
      <c r="GG3" s="297" t="s">
        <v>122</v>
      </c>
      <c r="GH3" s="297" t="s">
        <v>112</v>
      </c>
      <c r="GI3" s="299" t="s">
        <v>271</v>
      </c>
    </row>
    <row r="4" spans="1:191" ht="28" customHeight="1" thickBot="1">
      <c r="A4" s="235" t="s">
        <v>150</v>
      </c>
      <c r="B4" s="235"/>
      <c r="C4" s="423" t="s">
        <v>198</v>
      </c>
      <c r="D4" s="423" t="s">
        <v>149</v>
      </c>
      <c r="E4" s="424" t="s">
        <v>369</v>
      </c>
      <c r="F4" s="424" t="str">
        <f>+E4</f>
        <v>1Q15</v>
      </c>
      <c r="G4" s="424" t="str">
        <f>+E4</f>
        <v>1Q15</v>
      </c>
      <c r="H4" s="424" t="str">
        <f>+E4</f>
        <v>1Q15</v>
      </c>
      <c r="I4" s="435" t="str">
        <f>+E4</f>
        <v>1Q15</v>
      </c>
      <c r="J4" s="424" t="s">
        <v>368</v>
      </c>
      <c r="K4" s="424" t="str">
        <f>+J4</f>
        <v>2Q15</v>
      </c>
      <c r="L4" s="424" t="str">
        <f>+J4</f>
        <v>2Q15</v>
      </c>
      <c r="M4" s="424" t="str">
        <f>+J4</f>
        <v>2Q15</v>
      </c>
      <c r="N4" s="435" t="str">
        <f>+J4</f>
        <v>2Q15</v>
      </c>
      <c r="O4" s="424" t="s">
        <v>367</v>
      </c>
      <c r="P4" s="424" t="str">
        <f>+O4</f>
        <v>3Q15</v>
      </c>
      <c r="Q4" s="424" t="str">
        <f>+O4</f>
        <v>3Q15</v>
      </c>
      <c r="R4" s="424" t="str">
        <f>+O4</f>
        <v>3Q15</v>
      </c>
      <c r="S4" s="435" t="str">
        <f>+O4</f>
        <v>3Q15</v>
      </c>
      <c r="T4" s="424" t="s">
        <v>366</v>
      </c>
      <c r="U4" s="424" t="str">
        <f>+T4</f>
        <v>4Q15</v>
      </c>
      <c r="V4" s="435" t="str">
        <f>+T4</f>
        <v>4Q15</v>
      </c>
      <c r="W4" s="424" t="str">
        <f>+T4</f>
        <v>4Q15</v>
      </c>
      <c r="X4" s="435" t="str">
        <f>+T4</f>
        <v>4Q15</v>
      </c>
      <c r="Y4" s="424"/>
      <c r="Z4" s="424" t="s">
        <v>362</v>
      </c>
      <c r="AA4" s="424" t="str">
        <f>+Z4</f>
        <v>1Q16</v>
      </c>
      <c r="AB4" s="424" t="str">
        <f>+Z4</f>
        <v>1Q16</v>
      </c>
      <c r="AC4" s="424" t="str">
        <f>+Z4</f>
        <v>1Q16</v>
      </c>
      <c r="AD4" s="435" t="str">
        <f>+Z4</f>
        <v>1Q16</v>
      </c>
      <c r="AE4" s="424" t="s">
        <v>361</v>
      </c>
      <c r="AF4" s="424" t="str">
        <f>+AE4</f>
        <v>2Q16</v>
      </c>
      <c r="AG4" s="424" t="str">
        <f>+AE4</f>
        <v>2Q16</v>
      </c>
      <c r="AH4" s="424" t="str">
        <f>+AE4</f>
        <v>2Q16</v>
      </c>
      <c r="AI4" s="435" t="str">
        <f>+AE4</f>
        <v>2Q16</v>
      </c>
      <c r="AJ4" s="424" t="s">
        <v>360</v>
      </c>
      <c r="AK4" s="424" t="str">
        <f>+AJ4</f>
        <v>3Q16</v>
      </c>
      <c r="AL4" s="424" t="str">
        <f>+AJ4</f>
        <v>3Q16</v>
      </c>
      <c r="AM4" s="424" t="str">
        <f>+AJ4</f>
        <v>3Q16</v>
      </c>
      <c r="AN4" s="435" t="str">
        <f>+AJ4</f>
        <v>3Q16</v>
      </c>
      <c r="AO4" s="424" t="s">
        <v>359</v>
      </c>
      <c r="AP4" s="424" t="str">
        <f>+AR4</f>
        <v>4Q16</v>
      </c>
      <c r="AQ4" s="424" t="str">
        <f>+AP4</f>
        <v>4Q16</v>
      </c>
      <c r="AR4" s="424" t="str">
        <f>+AO4</f>
        <v>4Q16</v>
      </c>
      <c r="AS4" s="424" t="str">
        <f>+AQ4</f>
        <v>4Q16</v>
      </c>
      <c r="AT4" s="424"/>
      <c r="AU4" s="424" t="s">
        <v>349</v>
      </c>
      <c r="AV4" s="424" t="str">
        <f>+AU4</f>
        <v>1Q17</v>
      </c>
      <c r="AW4" s="424" t="str">
        <f>+AU4</f>
        <v>1Q17</v>
      </c>
      <c r="AX4" s="424" t="str">
        <f>+AU4</f>
        <v>1Q17</v>
      </c>
      <c r="AY4" s="435" t="str">
        <f>+AU4</f>
        <v>1Q17</v>
      </c>
      <c r="AZ4" s="424" t="s">
        <v>350</v>
      </c>
      <c r="BA4" s="424" t="str">
        <f>+AZ4</f>
        <v>2Q17</v>
      </c>
      <c r="BB4" s="424" t="str">
        <f>+AZ4</f>
        <v>2Q17</v>
      </c>
      <c r="BC4" s="424" t="str">
        <f>+AZ4</f>
        <v>2Q17</v>
      </c>
      <c r="BD4" s="435" t="str">
        <f>+AZ4</f>
        <v>2Q17</v>
      </c>
      <c r="BE4" s="424" t="s">
        <v>351</v>
      </c>
      <c r="BF4" s="424" t="str">
        <f>+BE4</f>
        <v>3Q17</v>
      </c>
      <c r="BG4" s="424" t="str">
        <f>+BE4</f>
        <v>3Q17</v>
      </c>
      <c r="BH4" s="424" t="str">
        <f>+BE4</f>
        <v>3Q17</v>
      </c>
      <c r="BI4" s="435" t="str">
        <f>+BE4</f>
        <v>3Q17</v>
      </c>
      <c r="BJ4" s="424" t="s">
        <v>352</v>
      </c>
      <c r="BK4" s="424" t="str">
        <f>+BJ4</f>
        <v>4Q17</v>
      </c>
      <c r="BL4" s="435" t="str">
        <f>+BJ4</f>
        <v>4Q17</v>
      </c>
      <c r="BM4" s="424" t="str">
        <f>+BJ4</f>
        <v>4Q17</v>
      </c>
      <c r="BN4" s="435" t="str">
        <f>+BJ4</f>
        <v>4Q17</v>
      </c>
      <c r="BO4" s="424"/>
      <c r="BP4" s="424" t="s">
        <v>172</v>
      </c>
      <c r="BQ4" s="424" t="str">
        <f>+BP4</f>
        <v>1Q18</v>
      </c>
      <c r="BR4" s="424" t="str">
        <f>+BP4</f>
        <v>1Q18</v>
      </c>
      <c r="BS4" s="424" t="str">
        <f>+BP4</f>
        <v>1Q18</v>
      </c>
      <c r="BT4" s="435" t="str">
        <f>+BP4</f>
        <v>1Q18</v>
      </c>
      <c r="BU4" s="424" t="s">
        <v>173</v>
      </c>
      <c r="BV4" s="424" t="str">
        <f>+BU4</f>
        <v>2Q18</v>
      </c>
      <c r="BW4" s="424" t="str">
        <f>+BU4</f>
        <v>2Q18</v>
      </c>
      <c r="BX4" s="424" t="str">
        <f>+BU4</f>
        <v>2Q18</v>
      </c>
      <c r="BY4" s="435" t="str">
        <f>+BU4</f>
        <v>2Q18</v>
      </c>
      <c r="BZ4" s="424" t="s">
        <v>174</v>
      </c>
      <c r="CA4" s="424" t="str">
        <f>+BZ4</f>
        <v>3Q18</v>
      </c>
      <c r="CB4" s="424" t="str">
        <f>+BZ4</f>
        <v>3Q18</v>
      </c>
      <c r="CC4" s="424" t="str">
        <f>+BZ4</f>
        <v>3Q18</v>
      </c>
      <c r="CD4" s="435" t="str">
        <f>+BZ4</f>
        <v>3Q18</v>
      </c>
      <c r="CE4" s="424" t="s">
        <v>175</v>
      </c>
      <c r="CF4" s="424" t="s">
        <v>175</v>
      </c>
      <c r="CG4" s="424" t="s">
        <v>175</v>
      </c>
      <c r="CH4" s="424" t="s">
        <v>175</v>
      </c>
      <c r="CI4" s="424" t="s">
        <v>175</v>
      </c>
      <c r="CJ4" s="435"/>
      <c r="CK4" s="425" t="s">
        <v>136</v>
      </c>
      <c r="CL4" s="424" t="s">
        <v>136</v>
      </c>
      <c r="CM4" s="424" t="s">
        <v>136</v>
      </c>
      <c r="CN4" s="424" t="s">
        <v>136</v>
      </c>
      <c r="CO4" s="435" t="s">
        <v>136</v>
      </c>
      <c r="CP4" s="424" t="s">
        <v>158</v>
      </c>
      <c r="CQ4" s="424" t="s">
        <v>158</v>
      </c>
      <c r="CR4" s="424" t="s">
        <v>158</v>
      </c>
      <c r="CS4" s="424" t="s">
        <v>158</v>
      </c>
      <c r="CT4" s="435" t="s">
        <v>158</v>
      </c>
      <c r="CU4" s="424" t="s">
        <v>159</v>
      </c>
      <c r="CV4" s="424" t="s">
        <v>159</v>
      </c>
      <c r="CW4" s="424" t="s">
        <v>159</v>
      </c>
      <c r="CX4" s="424" t="s">
        <v>159</v>
      </c>
      <c r="CY4" s="435" t="s">
        <v>159</v>
      </c>
      <c r="CZ4" s="424" t="s">
        <v>160</v>
      </c>
      <c r="DA4" s="424" t="s">
        <v>160</v>
      </c>
      <c r="DB4" s="424" t="s">
        <v>160</v>
      </c>
      <c r="DC4" s="424" t="s">
        <v>160</v>
      </c>
      <c r="DD4" s="435" t="s">
        <v>160</v>
      </c>
      <c r="DE4" s="424" t="s">
        <v>276</v>
      </c>
      <c r="DF4" s="424" t="s">
        <v>276</v>
      </c>
      <c r="DG4" s="424" t="s">
        <v>276</v>
      </c>
      <c r="DH4" s="424" t="s">
        <v>276</v>
      </c>
      <c r="DI4" s="435" t="s">
        <v>276</v>
      </c>
      <c r="DJ4" s="435"/>
      <c r="DK4" s="425" t="s">
        <v>587</v>
      </c>
      <c r="DL4" s="424" t="str">
        <f>DK4</f>
        <v>1Q20</v>
      </c>
      <c r="DM4" s="424" t="str">
        <f>DK4</f>
        <v>1Q20</v>
      </c>
      <c r="DN4" s="424" t="str">
        <f>DK4</f>
        <v>1Q20</v>
      </c>
      <c r="DO4" s="435" t="str">
        <f>DK4</f>
        <v>1Q20</v>
      </c>
      <c r="DP4" s="424" t="s">
        <v>588</v>
      </c>
      <c r="DQ4" s="424" t="str">
        <f>DP4</f>
        <v>2Q20</v>
      </c>
      <c r="DR4" s="424" t="str">
        <f>DQ4</f>
        <v>2Q20</v>
      </c>
      <c r="DS4" s="424" t="str">
        <f>DR4</f>
        <v>2Q20</v>
      </c>
      <c r="DT4" s="435" t="str">
        <f>DS4</f>
        <v>2Q20</v>
      </c>
      <c r="DU4" s="424" t="s">
        <v>589</v>
      </c>
      <c r="DV4" s="424" t="str">
        <f>DU4</f>
        <v>3Q20</v>
      </c>
      <c r="DW4" s="424" t="str">
        <f>DV4</f>
        <v>3Q20</v>
      </c>
      <c r="DX4" s="424" t="str">
        <f>DW4</f>
        <v>3Q20</v>
      </c>
      <c r="DY4" s="435" t="str">
        <f>DX4</f>
        <v>3Q20</v>
      </c>
      <c r="DZ4" s="424" t="s">
        <v>590</v>
      </c>
      <c r="EA4" s="424" t="str">
        <f>DZ4</f>
        <v>4Q20</v>
      </c>
      <c r="EB4" s="424" t="str">
        <f>EA4</f>
        <v>4Q20</v>
      </c>
      <c r="EC4" s="424" t="str">
        <f>EB4</f>
        <v>4Q20</v>
      </c>
      <c r="ED4" s="435" t="str">
        <f>EC4</f>
        <v>4Q20</v>
      </c>
      <c r="EE4" s="424" t="s">
        <v>593</v>
      </c>
      <c r="EF4" s="424" t="str">
        <f>EE4</f>
        <v>FY20</v>
      </c>
      <c r="EG4" s="424" t="str">
        <f>EF4</f>
        <v>FY20</v>
      </c>
      <c r="EH4" s="424" t="str">
        <f>EG4</f>
        <v>FY20</v>
      </c>
      <c r="EI4" s="435" t="str">
        <f>EH4</f>
        <v>FY20</v>
      </c>
      <c r="EJ4" s="39"/>
      <c r="EK4" s="425" t="s">
        <v>613</v>
      </c>
      <c r="EL4" s="424" t="str">
        <f>EK4</f>
        <v>1Q21</v>
      </c>
      <c r="EM4" s="424" t="str">
        <f>EK4</f>
        <v>1Q21</v>
      </c>
      <c r="EN4" s="424" t="str">
        <f>EK4</f>
        <v>1Q21</v>
      </c>
      <c r="EO4" s="435" t="str">
        <f>EK4</f>
        <v>1Q21</v>
      </c>
      <c r="EP4" s="424" t="s">
        <v>614</v>
      </c>
      <c r="EQ4" s="424" t="str">
        <f>EP4</f>
        <v>2Q21</v>
      </c>
      <c r="ER4" s="424" t="str">
        <f>EQ4</f>
        <v>2Q21</v>
      </c>
      <c r="ES4" s="424" t="str">
        <f>ER4</f>
        <v>2Q21</v>
      </c>
      <c r="ET4" s="435" t="str">
        <f>ES4</f>
        <v>2Q21</v>
      </c>
      <c r="EU4" s="424" t="s">
        <v>615</v>
      </c>
      <c r="EV4" s="424" t="str">
        <f>EU4</f>
        <v>3Q21</v>
      </c>
      <c r="EW4" s="424" t="str">
        <f>EV4</f>
        <v>3Q21</v>
      </c>
      <c r="EX4" s="424" t="str">
        <f>EW4</f>
        <v>3Q21</v>
      </c>
      <c r="EY4" s="435" t="str">
        <f>EX4</f>
        <v>3Q21</v>
      </c>
      <c r="EZ4" s="424" t="s">
        <v>616</v>
      </c>
      <c r="FA4" s="424" t="str">
        <f>EZ4</f>
        <v>4Q21</v>
      </c>
      <c r="FB4" s="424" t="str">
        <f>FA4</f>
        <v>4Q21</v>
      </c>
      <c r="FC4" s="424" t="str">
        <f>FB4</f>
        <v>4Q21</v>
      </c>
      <c r="FD4" s="435" t="str">
        <f>FC4</f>
        <v>4Q21</v>
      </c>
      <c r="FE4" s="424" t="s">
        <v>619</v>
      </c>
      <c r="FF4" s="424" t="str">
        <f>FE4</f>
        <v>FY21</v>
      </c>
      <c r="FG4" s="424" t="str">
        <f>FF4</f>
        <v>FY21</v>
      </c>
      <c r="FH4" s="424" t="str">
        <f>FG4</f>
        <v>FY21</v>
      </c>
      <c r="FI4" s="435" t="str">
        <f>FH4</f>
        <v>FY21</v>
      </c>
      <c r="FK4" s="425" t="s">
        <v>632</v>
      </c>
      <c r="FL4" s="424" t="str">
        <f>FK4</f>
        <v>1Q22</v>
      </c>
      <c r="FM4" s="424" t="str">
        <f>FK4</f>
        <v>1Q22</v>
      </c>
      <c r="FN4" s="424" t="str">
        <f>FK4</f>
        <v>1Q22</v>
      </c>
      <c r="FO4" s="435" t="str">
        <f>FK4</f>
        <v>1Q22</v>
      </c>
      <c r="FP4" s="424" t="s">
        <v>633</v>
      </c>
      <c r="FQ4" s="424" t="str">
        <f>FP4</f>
        <v>2Q22</v>
      </c>
      <c r="FR4" s="424" t="str">
        <f>FQ4</f>
        <v>2Q22</v>
      </c>
      <c r="FS4" s="424" t="str">
        <f>FR4</f>
        <v>2Q22</v>
      </c>
      <c r="FT4" s="435" t="str">
        <f>FS4</f>
        <v>2Q22</v>
      </c>
      <c r="FU4" s="424" t="s">
        <v>634</v>
      </c>
      <c r="FV4" s="424" t="str">
        <f>FU4</f>
        <v>3Q22</v>
      </c>
      <c r="FW4" s="424" t="str">
        <f>FV4</f>
        <v>3Q22</v>
      </c>
      <c r="FX4" s="424" t="str">
        <f>FW4</f>
        <v>3Q22</v>
      </c>
      <c r="FY4" s="435" t="str">
        <f>FX4</f>
        <v>3Q22</v>
      </c>
      <c r="FZ4" s="424" t="s">
        <v>635</v>
      </c>
      <c r="GA4" s="424" t="str">
        <f>FZ4</f>
        <v>4Q22</v>
      </c>
      <c r="GB4" s="424" t="str">
        <f>GA4</f>
        <v>4Q22</v>
      </c>
      <c r="GC4" s="424" t="str">
        <f>GB4</f>
        <v>4Q22</v>
      </c>
      <c r="GD4" s="435" t="str">
        <f>GC4</f>
        <v>4Q22</v>
      </c>
      <c r="GE4" s="424" t="s">
        <v>638</v>
      </c>
      <c r="GF4" s="424" t="str">
        <f>GE4</f>
        <v>FY22</v>
      </c>
      <c r="GG4" s="424" t="str">
        <f>GF4</f>
        <v>FY22</v>
      </c>
      <c r="GH4" s="424" t="str">
        <f>GG4</f>
        <v>FY22</v>
      </c>
      <c r="GI4" s="435" t="str">
        <f>GH4</f>
        <v>FY22</v>
      </c>
    </row>
    <row r="5" spans="1:191" outlineLevel="1">
      <c r="A5" s="43" t="s">
        <v>0</v>
      </c>
      <c r="B5" s="43"/>
      <c r="C5" s="44" t="s">
        <v>430</v>
      </c>
      <c r="D5" s="44" t="s">
        <v>1</v>
      </c>
      <c r="E5" s="49">
        <f>+INDEX('P&amp;L by country'!$E$5:$CM$23,MATCH($A5,'P&amp;L by country'!$A$5:$A$23,0),MATCH('P&amp;L &amp; CAPEX'!E$2,'P&amp;L by country'!$E$3:$CM$3,0))</f>
        <v>2473757</v>
      </c>
      <c r="F5" s="49">
        <f>+INDEX('P&amp;L by country'!$E$29:$CM$47,MATCH($A5,'P&amp;L by country'!$A$29:$A$47,0),MATCH('P&amp;L &amp; CAPEX'!F$2,'P&amp;L by country'!$E$27:$CM$27,0))</f>
        <v>526710</v>
      </c>
      <c r="G5" s="49">
        <f>+INDEX('P&amp;L by country'!$E$53:$CM$71,MATCH($A5,'P&amp;L by country'!$A$53:$A$71,0),MATCH('P&amp;L &amp; CAPEX'!G$2,'P&amp;L by country'!$E$51:$CM$51,0))</f>
        <v>0</v>
      </c>
      <c r="H5" s="49">
        <f>+INDEX('P&amp;L by country'!$E$77:$CM$100,MATCH($A5,'P&amp;L by country'!$A$77:$A$100,0),MATCH('P&amp;L &amp; CAPEX'!H$2,'P&amp;L by country'!$E$75:$CM$75,0))</f>
        <v>0</v>
      </c>
      <c r="I5" s="49">
        <f>+'P&amp;L Consol'!F6</f>
        <v>3000466.5</v>
      </c>
      <c r="J5" s="49">
        <f>+INDEX('P&amp;L by country'!$E$5:$CM$23,MATCH($A5,'P&amp;L by country'!$A$5:$A$23,0),MATCH('P&amp;L &amp; CAPEX'!J$2,'P&amp;L by country'!$E$3:$CM$3,0))</f>
        <v>2435451</v>
      </c>
      <c r="K5" s="49">
        <f>+INDEX('P&amp;L by country'!$E$29:$CM$47,MATCH($A5,'P&amp;L by country'!$A$29:$A$47,0),MATCH('P&amp;L &amp; CAPEX'!K$2,'P&amp;L by country'!$E$27:$CM$27,0))</f>
        <v>439411</v>
      </c>
      <c r="L5" s="49">
        <f>+INDEX('P&amp;L by country'!$E$53:$CM$71,MATCH($A5,'P&amp;L by country'!$A$53:$A$71,0),MATCH('P&amp;L &amp; CAPEX'!L$2,'P&amp;L by country'!$E$51:$CM$51,0))</f>
        <v>0</v>
      </c>
      <c r="M5" s="49">
        <f>+INDEX('P&amp;L by country'!$E$77:$CM$100,MATCH($A5,'P&amp;L by country'!$A$77:$A$100,0),MATCH('P&amp;L &amp; CAPEX'!M$2,'P&amp;L by country'!$E$75:$CM$75,0))</f>
        <v>0</v>
      </c>
      <c r="N5" s="49">
        <f>+'P&amp;L Consol'!I6</f>
        <v>2874862</v>
      </c>
      <c r="O5" s="49">
        <f>+INDEX('P&amp;L by country'!$E$5:$CM$23,MATCH($A5,'P&amp;L by country'!$A$5:$A$23,0),MATCH('P&amp;L &amp; CAPEX'!O$2,'P&amp;L by country'!$E$3:$CM$3,0))</f>
        <v>2415573</v>
      </c>
      <c r="P5" s="49">
        <f>+INDEX('P&amp;L by country'!$E$29:$CM$47,MATCH($A5,'P&amp;L by country'!$A$29:$A$47,0),MATCH('P&amp;L &amp; CAPEX'!P$2,'P&amp;L by country'!$E$27:$CM$27,0))</f>
        <v>557284</v>
      </c>
      <c r="Q5" s="49">
        <f>+INDEX('P&amp;L by country'!$E$53:$CM$71,MATCH($A5,'P&amp;L by country'!$A$53:$A$71,0),MATCH('P&amp;L &amp; CAPEX'!Q$2,'P&amp;L by country'!$E$51:$CM$51,0))</f>
        <v>127618</v>
      </c>
      <c r="R5" s="49">
        <f>+INDEX('P&amp;L by country'!$E$77:$CM$100,MATCH($A5,'P&amp;L by country'!$A$77:$A$100,0),MATCH('P&amp;L &amp; CAPEX'!R$2,'P&amp;L by country'!$E$75:$CM$75,0))</f>
        <v>3567927</v>
      </c>
      <c r="S5" s="49">
        <f>+'P&amp;L Consol'!L6</f>
        <v>6666888</v>
      </c>
      <c r="T5" s="49">
        <f>+INDEX('P&amp;L by country'!$E$5:$CM$23,MATCH($A5,'P&amp;L by country'!$A$5:$A$23,0),MATCH('P&amp;L &amp; CAPEX'!T$2,'P&amp;L by country'!$E$3:$CM$3,0))</f>
        <v>2960418</v>
      </c>
      <c r="U5" s="49">
        <f>+INDEX('P&amp;L by country'!$E$29:$CM$47,MATCH($A5,'P&amp;L by country'!$A$29:$A$47,0),MATCH('P&amp;L &amp; CAPEX'!U$2,'P&amp;L by country'!$E$27:$CM$27,0))</f>
        <v>599505</v>
      </c>
      <c r="V5" s="49">
        <f>+INDEX('P&amp;L by country'!$E$53:$CM$71,MATCH($A5,'P&amp;L by country'!$A$53:$A$71,0),MATCH('P&amp;L &amp; CAPEX'!V$2,'P&amp;L by country'!$E$51:$CM$51,0))</f>
        <v>468264</v>
      </c>
      <c r="W5" s="49">
        <f>+INDEX('P&amp;L by country'!$E$77:$CM$100,MATCH($A5,'P&amp;L by country'!$A$77:$A$100,0),MATCH('P&amp;L &amp; CAPEX'!W$2,'P&amp;L by country'!$E$75:$CM$75,0))</f>
        <v>8323055</v>
      </c>
      <c r="X5" s="49">
        <f>+'P&amp;L Consol'!O6</f>
        <v>12351664</v>
      </c>
      <c r="Y5" s="49"/>
      <c r="Z5" s="49">
        <f>+INDEX('P&amp;L by country'!$E$5:$CM$23,MATCH($A5,'P&amp;L by country'!$A$5:$A$23,0),MATCH('P&amp;L &amp; CAPEX'!Z$2,'P&amp;L by country'!$E$3:$CM$3,0))</f>
        <v>2665179</v>
      </c>
      <c r="AA5" s="49">
        <f>+INDEX('P&amp;L by country'!$E$29:$CM$47,MATCH($A5,'P&amp;L by country'!$A$29:$A$47,0),MATCH('P&amp;L &amp; CAPEX'!AA$2,'P&amp;L by country'!$E$27:$CM$27,0))</f>
        <v>630450</v>
      </c>
      <c r="AB5" s="49">
        <f>+INDEX('P&amp;L by country'!$E$53:$CM$71,MATCH($A5,'P&amp;L by country'!$A$53:$A$71,0),MATCH('P&amp;L &amp; CAPEX'!AB$2,'P&amp;L by country'!$E$51:$CM$51,0))</f>
        <v>328482</v>
      </c>
      <c r="AC5" s="49">
        <f>+INDEX('P&amp;L by country'!$E$77:$CM$100,MATCH($A5,'P&amp;L by country'!$A$77:$A$100,0),MATCH('P&amp;L &amp; CAPEX'!AC$2,'P&amp;L by country'!$E$75:$CM$75,0))</f>
        <v>8184257</v>
      </c>
      <c r="AD5" s="49">
        <f>+'P&amp;L Consol'!E6</f>
        <v>11805517</v>
      </c>
      <c r="AE5" s="49">
        <f>+INDEX('P&amp;L by country'!$E$5:$CM$23,MATCH($A5,'P&amp;L by country'!$A$5:$A$23,0),MATCH('P&amp;L &amp; CAPEX'!AE$2,'P&amp;L by country'!$E$3:$CM$3,0))</f>
        <v>2577468</v>
      </c>
      <c r="AF5" s="49">
        <f>+INDEX('P&amp;L by country'!$E$29:$CM$47,MATCH($A5,'P&amp;L by country'!$A$29:$A$47,0),MATCH('P&amp;L &amp; CAPEX'!AF$2,'P&amp;L by country'!$E$27:$CM$27,0))</f>
        <v>526031</v>
      </c>
      <c r="AG5" s="49">
        <f>+INDEX('P&amp;L by country'!$E$53:$CM$71,MATCH($A5,'P&amp;L by country'!$A$53:$A$71,0),MATCH('P&amp;L &amp; CAPEX'!AG$2,'P&amp;L by country'!$E$51:$CM$51,0))</f>
        <v>323855</v>
      </c>
      <c r="AH5" s="49">
        <f>+INDEX('P&amp;L by country'!$E$77:$CM$100,MATCH($A5,'P&amp;L by country'!$A$77:$A$100,0),MATCH('P&amp;L &amp; CAPEX'!AH$2,'P&amp;L by country'!$E$75:$CM$75,0))</f>
        <v>8251492</v>
      </c>
      <c r="AI5" s="49">
        <f>+'P&amp;L Consol'!H6</f>
        <v>11678137</v>
      </c>
      <c r="AJ5" s="49">
        <f>+INDEX('P&amp;L by country'!$E$5:$CM$23,MATCH($A5,'P&amp;L by country'!$A$5:$A$23,0),MATCH('P&amp;L &amp; CAPEX'!AJ$2,'P&amp;L by country'!$E$3:$CM$3,0))</f>
        <v>2671908</v>
      </c>
      <c r="AK5" s="49">
        <f>+INDEX('P&amp;L by country'!$E$29:$CM$47,MATCH($A5,'P&amp;L by country'!$A$29:$A$47,0),MATCH('P&amp;L &amp; CAPEX'!AK$2,'P&amp;L by country'!$E$27:$CM$27,0))</f>
        <v>566162</v>
      </c>
      <c r="AL5" s="49">
        <f>+INDEX('P&amp;L by country'!$E$53:$CM$71,MATCH($A5,'P&amp;L by country'!$A$53:$A$71,0),MATCH('P&amp;L &amp; CAPEX'!AL$2,'P&amp;L by country'!$E$51:$CM$51,0))</f>
        <v>308380</v>
      </c>
      <c r="AM5" s="49">
        <f>+INDEX('P&amp;L by country'!$E$77:$CM$100,MATCH($A5,'P&amp;L by country'!$A$77:$A$100,0),MATCH('P&amp;L &amp; CAPEX'!AM$2,'P&amp;L by country'!$E$75:$CM$75,0))</f>
        <v>9114806</v>
      </c>
      <c r="AN5" s="49">
        <f>+'P&amp;L Consol'!K6</f>
        <v>12655713</v>
      </c>
      <c r="AO5" s="49">
        <f>+INDEX('P&amp;L by country'!$E$5:$CM$23,MATCH($A5,'P&amp;L by country'!$A$5:$A$23,0),MATCH('P&amp;L &amp; CAPEX'!AO$2,'P&amp;L by country'!$E$3:$CM$3,0))</f>
        <v>3089740</v>
      </c>
      <c r="AP5" s="49">
        <f>+INDEX('P&amp;L by country'!$E$29:$CM$47,MATCH($A5,'P&amp;L by country'!$A$29:$A$47,0),MATCH('P&amp;L &amp; CAPEX'!AP$2,'P&amp;L by country'!$E$27:$CM$27,0))</f>
        <v>653421</v>
      </c>
      <c r="AQ5" s="49">
        <f>+INDEX('P&amp;L by country'!$E$53:$CM$71,MATCH($A5,'P&amp;L by country'!$A$53:$A$71,0),MATCH('P&amp;L &amp; CAPEX'!AQ$2,'P&amp;L by country'!$E$51:$CM$51,0))</f>
        <v>363878</v>
      </c>
      <c r="AR5" s="49">
        <f>+INDEX('P&amp;L by country'!$E$77:$CM$100,MATCH($A5,'P&amp;L by country'!$A$77:$A$100,0),MATCH('P&amp;L &amp; CAPEX'!AR$2,'P&amp;L by country'!$E$75:$CM$75,0))</f>
        <v>10616698</v>
      </c>
      <c r="AS5" s="49">
        <f>+'P&amp;L Consol'!K6</f>
        <v>12655713</v>
      </c>
      <c r="AT5" s="49"/>
      <c r="AU5" s="49">
        <f>+INDEX('P&amp;L by country'!$E$5:$CM$23,MATCH($A5,'P&amp;L by country'!$A$5:$A$23,0),MATCH('P&amp;L &amp; CAPEX'!AU$2,'P&amp;L by country'!$E$3:$CM$3,0))</f>
        <v>2602106</v>
      </c>
      <c r="AV5" s="49">
        <f>+INDEX('P&amp;L by country'!$E$29:$CM$47,MATCH($A5,'P&amp;L by country'!$A$29:$A$47,0),MATCH('P&amp;L &amp; CAPEX'!AV$2,'P&amp;L by country'!$E$27:$CM$27,0))</f>
        <v>668377</v>
      </c>
      <c r="AW5" s="49">
        <f>+INDEX('P&amp;L by country'!$E$53:$CM$71,MATCH($A5,'P&amp;L by country'!$A$53:$A$71,0),MATCH('P&amp;L &amp; CAPEX'!AW$2,'P&amp;L by country'!$E$51:$CM$51,0))</f>
        <v>321482</v>
      </c>
      <c r="AX5" s="49">
        <f>+INDEX('P&amp;L by country'!$E$77:$CM$100,MATCH($A5,'P&amp;L by country'!$A$77:$A$100,0),MATCH('P&amp;L &amp; CAPEX'!AX$2,'P&amp;L by country'!$E$75:$CM$75,0))</f>
        <v>9742308</v>
      </c>
      <c r="AY5" s="49">
        <f>+'P&amp;L Consol'!AA6</f>
        <v>13333244</v>
      </c>
      <c r="AZ5" s="49">
        <f>+INDEX('P&amp;L by country'!$E$5:$CM$23,MATCH($A5,'P&amp;L by country'!$A$5:$A$23,0),MATCH('P&amp;L &amp; CAPEX'!AZ$2,'P&amp;L by country'!$E$3:$CM$3,0))</f>
        <v>2513016</v>
      </c>
      <c r="BA5" s="49">
        <f>+INDEX('P&amp;L by country'!$E$29:$CM$47,MATCH($A5,'P&amp;L by country'!$A$29:$A$47,0),MATCH('P&amp;L &amp; CAPEX'!BA$2,'P&amp;L by country'!$E$27:$CM$27,0))</f>
        <v>603961</v>
      </c>
      <c r="BB5" s="49">
        <f>+INDEX('P&amp;L by country'!$E$53:$CM$71,MATCH($A5,'P&amp;L by country'!$A$53:$A$71,0),MATCH('P&amp;L &amp; CAPEX'!BB$2,'P&amp;L by country'!$E$51:$CM$51,0))</f>
        <v>319385</v>
      </c>
      <c r="BC5" s="49">
        <f>+INDEX('P&amp;L by country'!$E$77:$CM$100,MATCH($A5,'P&amp;L by country'!$A$77:$A$100,0),MATCH('P&amp;L &amp; CAPEX'!BC$2,'P&amp;L by country'!$E$75:$CM$75,0))</f>
        <v>9620287</v>
      </c>
      <c r="BD5" s="49">
        <f>+'P&amp;L Consol'!AD6</f>
        <v>13053737</v>
      </c>
      <c r="BE5" s="49">
        <f>+INDEX('P&amp;L by country'!$E$5:$CM$23,MATCH($A5,'P&amp;L by country'!$A$5:$A$23,0),MATCH('P&amp;L &amp; CAPEX'!BE$2,'P&amp;L by country'!$E$3:$CM$3,0))</f>
        <v>2573838</v>
      </c>
      <c r="BF5" s="49">
        <f>+INDEX('P&amp;L by country'!$E$29:$CM$47,MATCH($A5,'P&amp;L by country'!$A$29:$A$47,0),MATCH('P&amp;L &amp; CAPEX'!BF$2,'P&amp;L by country'!$E$27:$CM$27,0))</f>
        <v>611919</v>
      </c>
      <c r="BG5" s="49">
        <f>+INDEX('P&amp;L by country'!$E$53:$CM$71,MATCH($A5,'P&amp;L by country'!$A$53:$A$71,0),MATCH('P&amp;L &amp; CAPEX'!BG$2,'P&amp;L by country'!$E$51:$CM$51,0))</f>
        <v>341195</v>
      </c>
      <c r="BH5" s="49">
        <f>+INDEX('P&amp;L by country'!$E$77:$CM$100,MATCH($A5,'P&amp;L by country'!$A$77:$A$100,0),MATCH('P&amp;L &amp; CAPEX'!BH$2,'P&amp;L by country'!$E$75:$CM$75,0))</f>
        <v>10171471</v>
      </c>
      <c r="BI5" s="49">
        <f>+'P&amp;L Consol'!AG6</f>
        <v>13692439</v>
      </c>
      <c r="BJ5" s="49">
        <f>+INDEX('P&amp;L by country'!$E$5:$CM$23,MATCH($A5,'P&amp;L by country'!$A$5:$A$23,0),MATCH('P&amp;L &amp; CAPEX'!BJ$2,'P&amp;L by country'!$E$3:$CM$3,0))</f>
        <v>2934445</v>
      </c>
      <c r="BK5" s="49">
        <f>+INDEX('P&amp;L by country'!$E$29:$CM$47,MATCH($A5,'P&amp;L by country'!$A$29:$A$47,0),MATCH('P&amp;L &amp; CAPEX'!BK$2,'P&amp;L by country'!$E$27:$CM$27,0))</f>
        <v>705504</v>
      </c>
      <c r="BL5" s="49">
        <f>+INDEX('P&amp;L by country'!$E$53:$CM$71,MATCH($A5,'P&amp;L by country'!$A$53:$A$71,0),MATCH('P&amp;L &amp; CAPEX'!BL$2,'P&amp;L by country'!$E$51:$CM$51,0))</f>
        <v>401529</v>
      </c>
      <c r="BM5" s="303">
        <f>+INDEX('P&amp;L by country'!$E$77:$CM$100,MATCH($A5,'P&amp;L by country'!$A$77:$A$100,0),MATCH('P&amp;L &amp; CAPEX'!BM$2,'P&amp;L by country'!$E$75:$CM$75,0))</f>
        <v>11441894</v>
      </c>
      <c r="BN5" s="49">
        <f>+'P&amp;L Consol'!AJ6</f>
        <v>15476821</v>
      </c>
      <c r="BO5" s="49"/>
      <c r="BP5" s="49">
        <v>2570832</v>
      </c>
      <c r="BQ5" s="49">
        <v>709305</v>
      </c>
      <c r="BR5" s="49">
        <v>314809</v>
      </c>
      <c r="BS5" s="49">
        <v>0</v>
      </c>
      <c r="BT5" s="49">
        <v>3594248</v>
      </c>
      <c r="BU5" s="49">
        <v>2526534</v>
      </c>
      <c r="BV5" s="49">
        <v>580821</v>
      </c>
      <c r="BW5" s="49">
        <v>281820</v>
      </c>
      <c r="BX5" s="49">
        <v>0</v>
      </c>
      <c r="BY5" s="49">
        <v>3387882</v>
      </c>
      <c r="BZ5" s="49">
        <v>2543515</v>
      </c>
      <c r="CA5" s="49">
        <v>572825</v>
      </c>
      <c r="CB5" s="49">
        <v>234264</v>
      </c>
      <c r="CC5" s="49">
        <v>0</v>
      </c>
      <c r="CD5" s="49">
        <v>3347504</v>
      </c>
      <c r="CE5" s="49">
        <f>+INDEX('P&amp;L by country'!$E$5:$CM$23,MATCH($A5,'P&amp;L by country'!$A$5:$A$23,0),MATCH('P&amp;L &amp; CAPEX'!CE$2,'P&amp;L by country'!$E$3:$CM$3,0))</f>
        <v>2962730</v>
      </c>
      <c r="CF5" s="49">
        <f>+INDEX('P&amp;L by country'!$E$29:$CM$47,MATCH($A5,'P&amp;L by country'!$A$29:$A$47,0),MATCH('P&amp;L &amp; CAPEX'!CF$2,'P&amp;L by country'!$E$27:$CM$27,0))</f>
        <v>681479</v>
      </c>
      <c r="CG5" s="49">
        <f>+INDEX('P&amp;L by country'!$E$53:$CM$71,MATCH($A5,'P&amp;L by country'!$A$53:$A$71,0),MATCH('P&amp;L &amp; CAPEX'!CG$2,'P&amp;L by country'!$E$51:$CM$51,0))</f>
        <v>205971</v>
      </c>
      <c r="CH5" s="303">
        <f>+INDEX('P&amp;L by country'!$E$77:$CM$100,MATCH($A5,'P&amp;L by country'!$A$77:$A$100,0),MATCH('P&amp;L &amp; CAPEX'!CH$2,'P&amp;L by country'!$E$75:$CM$75,0))</f>
        <v>0</v>
      </c>
      <c r="CI5" s="49">
        <f>+'P&amp;L Consol'!BF6</f>
        <v>3846719</v>
      </c>
      <c r="CJ5" s="49"/>
      <c r="CK5" s="49">
        <v>2638928</v>
      </c>
      <c r="CL5" s="49">
        <v>668321</v>
      </c>
      <c r="CM5" s="49">
        <v>219880</v>
      </c>
      <c r="CN5" s="49">
        <v>0</v>
      </c>
      <c r="CO5" s="304">
        <v>3527129</v>
      </c>
      <c r="CP5" s="49">
        <v>2610907</v>
      </c>
      <c r="CQ5" s="49">
        <v>589302</v>
      </c>
      <c r="CR5" s="49">
        <v>271691</v>
      </c>
      <c r="CS5" s="49">
        <v>0</v>
      </c>
      <c r="CT5" s="304">
        <v>3471900</v>
      </c>
      <c r="CU5" s="49">
        <v>2673127</v>
      </c>
      <c r="CV5" s="49">
        <v>598234</v>
      </c>
      <c r="CW5" s="49">
        <v>156616</v>
      </c>
      <c r="CX5" s="49">
        <v>0</v>
      </c>
      <c r="CY5" s="304">
        <v>3424872</v>
      </c>
      <c r="CZ5" s="49">
        <v>3106881</v>
      </c>
      <c r="DA5" s="49">
        <v>699028</v>
      </c>
      <c r="DB5" s="49">
        <v>276875</v>
      </c>
      <c r="DC5" s="49">
        <v>0</v>
      </c>
      <c r="DD5" s="304">
        <v>4079945</v>
      </c>
      <c r="DE5" s="49">
        <v>11029843</v>
      </c>
      <c r="DF5" s="49">
        <v>2554885</v>
      </c>
      <c r="DG5" s="49">
        <v>925062</v>
      </c>
      <c r="DH5" s="49">
        <v>0</v>
      </c>
      <c r="DI5" s="304">
        <v>14503846</v>
      </c>
      <c r="DJ5" s="49"/>
      <c r="DK5" s="49">
        <v>2913612</v>
      </c>
      <c r="DL5" s="49">
        <v>704000</v>
      </c>
      <c r="DM5" s="49">
        <v>282276</v>
      </c>
      <c r="DN5" s="49">
        <v>0</v>
      </c>
      <c r="DO5" s="304">
        <v>3899888</v>
      </c>
      <c r="DP5" s="49">
        <v>2733063</v>
      </c>
      <c r="DQ5" s="49">
        <v>641668</v>
      </c>
      <c r="DR5" s="49">
        <v>185325</v>
      </c>
      <c r="DS5" s="49">
        <v>0</v>
      </c>
      <c r="DT5" s="304">
        <v>3560056</v>
      </c>
      <c r="DU5" s="49">
        <v>2665349</v>
      </c>
      <c r="DV5" s="49">
        <v>622176</v>
      </c>
      <c r="DW5" s="49">
        <v>222414</v>
      </c>
      <c r="DX5" s="49">
        <v>0</v>
      </c>
      <c r="DY5" s="304">
        <v>3507629</v>
      </c>
      <c r="DZ5" s="49">
        <v>3330661</v>
      </c>
      <c r="EA5" s="49">
        <v>686492</v>
      </c>
      <c r="EB5" s="49">
        <v>157045</v>
      </c>
      <c r="EC5" s="49">
        <v>0</v>
      </c>
      <c r="ED5" s="304">
        <v>4173671</v>
      </c>
      <c r="EE5" s="49">
        <v>11642685</v>
      </c>
      <c r="EF5" s="49">
        <v>2654336</v>
      </c>
      <c r="EG5" s="49">
        <v>847060</v>
      </c>
      <c r="EH5" s="49">
        <v>0</v>
      </c>
      <c r="EI5" s="304">
        <v>15141244</v>
      </c>
      <c r="EK5" s="49">
        <v>2746660</v>
      </c>
      <c r="EL5" s="49">
        <v>625262</v>
      </c>
      <c r="EM5" s="49">
        <v>218291</v>
      </c>
      <c r="EN5" s="49">
        <v>0</v>
      </c>
      <c r="EO5" s="304">
        <v>3590213</v>
      </c>
      <c r="EP5" s="49">
        <v>2664586</v>
      </c>
      <c r="EQ5" s="49">
        <v>625980</v>
      </c>
      <c r="ER5" s="49">
        <v>246277</v>
      </c>
      <c r="ES5" s="49">
        <v>0</v>
      </c>
      <c r="ET5" s="304">
        <v>3536415</v>
      </c>
      <c r="EU5" s="49">
        <v>3045630</v>
      </c>
      <c r="EV5" s="49">
        <v>647716</v>
      </c>
      <c r="EW5" s="49">
        <v>288943</v>
      </c>
      <c r="EX5" s="49">
        <v>0</v>
      </c>
      <c r="EY5" s="304">
        <v>3982284</v>
      </c>
      <c r="EZ5" s="49">
        <v>3827521</v>
      </c>
      <c r="FA5" s="49">
        <v>744900</v>
      </c>
      <c r="FB5" s="49">
        <v>424655</v>
      </c>
      <c r="FC5" s="49">
        <v>0</v>
      </c>
      <c r="FD5" s="304">
        <v>4996844</v>
      </c>
      <c r="FE5" s="49">
        <v>12284397</v>
      </c>
      <c r="FF5" s="49">
        <v>2643858</v>
      </c>
      <c r="FG5" s="49">
        <v>1178166</v>
      </c>
      <c r="FH5" s="49">
        <v>0</v>
      </c>
      <c r="FI5" s="304">
        <v>16105756</v>
      </c>
      <c r="FK5" s="49">
        <v>3319165</v>
      </c>
      <c r="FL5" s="49">
        <v>761220</v>
      </c>
      <c r="FM5" s="49">
        <v>294763</v>
      </c>
      <c r="FN5" s="49">
        <v>0</v>
      </c>
      <c r="FO5" s="304">
        <v>4375148</v>
      </c>
      <c r="FP5" s="49">
        <v>3384527</v>
      </c>
      <c r="FQ5" s="49">
        <v>771878</v>
      </c>
      <c r="FR5" s="49">
        <v>373833</v>
      </c>
      <c r="FS5" s="49">
        <v>0</v>
      </c>
      <c r="FT5" s="304">
        <v>4530238</v>
      </c>
      <c r="FU5" s="49">
        <v>-6703692</v>
      </c>
      <c r="FV5" s="49">
        <v>-1533098</v>
      </c>
      <c r="FW5" s="49">
        <v>-668596</v>
      </c>
      <c r="FX5" s="49">
        <v>0</v>
      </c>
      <c r="FY5" s="304">
        <v>-8905386</v>
      </c>
      <c r="FZ5" s="49">
        <v>0</v>
      </c>
      <c r="GA5" s="49">
        <v>0</v>
      </c>
      <c r="GB5" s="49">
        <v>0</v>
      </c>
      <c r="GC5" s="49">
        <v>0</v>
      </c>
      <c r="GD5" s="304">
        <v>0</v>
      </c>
      <c r="GE5" s="49">
        <v>0</v>
      </c>
      <c r="GF5" s="49">
        <v>0</v>
      </c>
      <c r="GG5" s="49">
        <v>0</v>
      </c>
      <c r="GH5" s="49">
        <v>0</v>
      </c>
      <c r="GI5" s="304">
        <v>0</v>
      </c>
    </row>
    <row r="6" spans="1:191" outlineLevel="1">
      <c r="A6" s="43" t="s">
        <v>2</v>
      </c>
      <c r="B6" s="43"/>
      <c r="C6" s="44" t="s">
        <v>2</v>
      </c>
      <c r="D6" s="44" t="s">
        <v>3</v>
      </c>
      <c r="E6" s="49">
        <f>+INDEX('P&amp;L by country'!$E$5:$CM$23,MATCH($A6,'P&amp;L by country'!$A$5:$A$23,0),MATCH('P&amp;L &amp; CAPEX'!E$2,'P&amp;L by country'!$E$3:$CM$3,0))</f>
        <v>84422</v>
      </c>
      <c r="F6" s="49">
        <f>+INDEX('P&amp;L by country'!$E$29:$CM$47,MATCH($A6,'P&amp;L by country'!$A$29:$A$47,0),MATCH('P&amp;L &amp; CAPEX'!F$2,'P&amp;L by country'!$E$27:$CM$27,0))</f>
        <v>6511</v>
      </c>
      <c r="G6" s="49">
        <f>+INDEX('P&amp;L by country'!$E$53:$CM$71,MATCH($A6,'P&amp;L by country'!$A$53:$A$71,0),MATCH('P&amp;L &amp; CAPEX'!G$2,'P&amp;L by country'!$E$51:$CM$51,0))</f>
        <v>0</v>
      </c>
      <c r="H6" s="49">
        <f>+INDEX('P&amp;L by country'!$E$77:$CM$100,MATCH($A6,'P&amp;L by country'!$A$77:$A$100,0),MATCH('P&amp;L &amp; CAPEX'!H$2,'P&amp;L by country'!$E$75:$CM$75,0))</f>
        <v>0</v>
      </c>
      <c r="I6" s="49">
        <f>+'P&amp;L Consol'!F7</f>
        <v>90933.5</v>
      </c>
      <c r="J6" s="49">
        <f>+INDEX('P&amp;L by country'!$E$5:$CM$23,MATCH($A6,'P&amp;L by country'!$A$5:$A$23,0),MATCH('P&amp;L &amp; CAPEX'!J$2,'P&amp;L by country'!$E$3:$CM$3,0))</f>
        <v>71484</v>
      </c>
      <c r="K6" s="49">
        <f>+INDEX('P&amp;L by country'!$E$29:$CM$47,MATCH($A6,'P&amp;L by country'!$A$29:$A$47,0),MATCH('P&amp;L &amp; CAPEX'!K$2,'P&amp;L by country'!$E$27:$CM$27,0))</f>
        <v>7085</v>
      </c>
      <c r="L6" s="49">
        <f>+INDEX('P&amp;L by country'!$E$53:$CM$71,MATCH($A6,'P&amp;L by country'!$A$53:$A$71,0),MATCH('P&amp;L &amp; CAPEX'!L$2,'P&amp;L by country'!$E$51:$CM$51,0))</f>
        <v>0</v>
      </c>
      <c r="M6" s="49">
        <f>+INDEX('P&amp;L by country'!$E$77:$CM$100,MATCH($A6,'P&amp;L by country'!$A$77:$A$100,0),MATCH('P&amp;L &amp; CAPEX'!M$2,'P&amp;L by country'!$E$75:$CM$75,0))</f>
        <v>0</v>
      </c>
      <c r="N6" s="49">
        <f>+'P&amp;L Consol'!I7</f>
        <v>78569</v>
      </c>
      <c r="O6" s="49">
        <f>+INDEX('P&amp;L by country'!$E$5:$CM$23,MATCH($A6,'P&amp;L by country'!$A$5:$A$23,0),MATCH('P&amp;L &amp; CAPEX'!O$2,'P&amp;L by country'!$E$3:$CM$3,0))</f>
        <v>82738</v>
      </c>
      <c r="P6" s="49">
        <f>+INDEX('P&amp;L by country'!$E$29:$CM$47,MATCH($A6,'P&amp;L by country'!$A$29:$A$47,0),MATCH('P&amp;L &amp; CAPEX'!P$2,'P&amp;L by country'!$E$27:$CM$27,0))</f>
        <v>8934</v>
      </c>
      <c r="Q6" s="49">
        <f>+INDEX('P&amp;L by country'!$E$53:$CM$71,MATCH($A6,'P&amp;L by country'!$A$53:$A$71,0),MATCH('P&amp;L &amp; CAPEX'!Q$2,'P&amp;L by country'!$E$51:$CM$51,0))</f>
        <v>9665</v>
      </c>
      <c r="R6" s="49">
        <f>+INDEX('P&amp;L by country'!$E$77:$CM$100,MATCH($A6,'P&amp;L by country'!$A$77:$A$100,0),MATCH('P&amp;L &amp; CAPEX'!R$2,'P&amp;L by country'!$E$75:$CM$75,0))</f>
        <v>214691</v>
      </c>
      <c r="S6" s="49">
        <f>+'P&amp;L Consol'!L7</f>
        <v>315964</v>
      </c>
      <c r="T6" s="49">
        <f>+INDEX('P&amp;L by country'!$E$5:$CM$23,MATCH($A6,'P&amp;L by country'!$A$5:$A$23,0),MATCH('P&amp;L &amp; CAPEX'!T$2,'P&amp;L by country'!$E$3:$CM$3,0))</f>
        <v>91387</v>
      </c>
      <c r="U6" s="49">
        <f>+INDEX('P&amp;L by country'!$E$29:$CM$47,MATCH($A6,'P&amp;L by country'!$A$29:$A$47,0),MATCH('P&amp;L &amp; CAPEX'!U$2,'P&amp;L by country'!$E$27:$CM$27,0))</f>
        <v>17351</v>
      </c>
      <c r="V6" s="49">
        <f>+INDEX('P&amp;L by country'!$E$53:$CM$71,MATCH($A6,'P&amp;L by country'!$A$53:$A$71,0),MATCH('P&amp;L &amp; CAPEX'!V$2,'P&amp;L by country'!$E$51:$CM$51,0))</f>
        <v>32152</v>
      </c>
      <c r="W6" s="49">
        <f>+INDEX('P&amp;L by country'!$E$77:$CM$100,MATCH($A6,'P&amp;L by country'!$A$77:$A$100,0),MATCH('P&amp;L &amp; CAPEX'!W$2,'P&amp;L by country'!$E$75:$CM$75,0))</f>
        <v>25452</v>
      </c>
      <c r="X6" s="49">
        <f>+'P&amp;L Consol'!O7</f>
        <v>166188</v>
      </c>
      <c r="Y6" s="49"/>
      <c r="Z6" s="49">
        <f>+INDEX('P&amp;L by country'!$E$5:$CM$23,MATCH($A6,'P&amp;L by country'!$A$5:$A$23,0),MATCH('P&amp;L &amp; CAPEX'!Z$2,'P&amp;L by country'!$E$3:$CM$3,0))</f>
        <v>90786</v>
      </c>
      <c r="AA6" s="49">
        <f>+INDEX('P&amp;L by country'!$E$29:$CM$47,MATCH($A6,'P&amp;L by country'!$A$29:$A$47,0),MATCH('P&amp;L &amp; CAPEX'!AA$2,'P&amp;L by country'!$E$27:$CM$27,0))</f>
        <v>7321</v>
      </c>
      <c r="AB6" s="49">
        <f>+INDEX('P&amp;L by country'!$E$53:$CM$71,MATCH($A6,'P&amp;L by country'!$A$53:$A$71,0),MATCH('P&amp;L &amp; CAPEX'!AB$2,'P&amp;L by country'!$E$51:$CM$51,0))</f>
        <v>22287</v>
      </c>
      <c r="AC6" s="49">
        <f>+INDEX('P&amp;L by country'!$E$77:$CM$100,MATCH($A6,'P&amp;L by country'!$A$77:$A$100,0),MATCH('P&amp;L &amp; CAPEX'!AC$2,'P&amp;L by country'!$E$75:$CM$75,0))</f>
        <v>54995</v>
      </c>
      <c r="AD6" s="49">
        <f>+'P&amp;L Consol'!E7</f>
        <v>174998</v>
      </c>
      <c r="AE6" s="49">
        <f>+INDEX('P&amp;L by country'!$E$5:$CM$23,MATCH($A6,'P&amp;L by country'!$A$5:$A$23,0),MATCH('P&amp;L &amp; CAPEX'!AE$2,'P&amp;L by country'!$E$3:$CM$3,0))</f>
        <v>118077</v>
      </c>
      <c r="AF6" s="49">
        <f>+INDEX('P&amp;L by country'!$E$29:$CM$47,MATCH($A6,'P&amp;L by country'!$A$29:$A$47,0),MATCH('P&amp;L &amp; CAPEX'!AF$2,'P&amp;L by country'!$E$27:$CM$27,0))</f>
        <v>6551</v>
      </c>
      <c r="AG6" s="49">
        <f>+INDEX('P&amp;L by country'!$E$53:$CM$71,MATCH($A6,'P&amp;L by country'!$A$53:$A$71,0),MATCH('P&amp;L &amp; CAPEX'!AG$2,'P&amp;L by country'!$E$51:$CM$51,0))</f>
        <v>9637</v>
      </c>
      <c r="AH6" s="49">
        <f>+INDEX('P&amp;L by country'!$E$77:$CM$100,MATCH($A6,'P&amp;L by country'!$A$77:$A$100,0),MATCH('P&amp;L &amp; CAPEX'!AH$2,'P&amp;L by country'!$E$75:$CM$75,0))</f>
        <v>52783</v>
      </c>
      <c r="AI6" s="49">
        <f>+'P&amp;L Consol'!H7</f>
        <v>186937</v>
      </c>
      <c r="AJ6" s="49">
        <f>+INDEX('P&amp;L by country'!$E$5:$CM$23,MATCH($A6,'P&amp;L by country'!$A$5:$A$23,0),MATCH('P&amp;L &amp; CAPEX'!AJ$2,'P&amp;L by country'!$E$3:$CM$3,0))</f>
        <v>99684</v>
      </c>
      <c r="AK6" s="49">
        <f>+INDEX('P&amp;L by country'!$E$29:$CM$47,MATCH($A6,'P&amp;L by country'!$A$29:$A$47,0),MATCH('P&amp;L &amp; CAPEX'!AK$2,'P&amp;L by country'!$E$27:$CM$27,0))</f>
        <v>3537</v>
      </c>
      <c r="AL6" s="49">
        <f>+INDEX('P&amp;L by country'!$E$53:$CM$71,MATCH($A6,'P&amp;L by country'!$A$53:$A$71,0),MATCH('P&amp;L &amp; CAPEX'!AL$2,'P&amp;L by country'!$E$51:$CM$51,0))</f>
        <v>16898</v>
      </c>
      <c r="AM6" s="49">
        <f>+INDEX('P&amp;L by country'!$E$77:$CM$100,MATCH($A6,'P&amp;L by country'!$A$77:$A$100,0),MATCH('P&amp;L &amp; CAPEX'!AM$2,'P&amp;L by country'!$E$75:$CM$75,0))</f>
        <v>47365</v>
      </c>
      <c r="AN6" s="49">
        <f>+'P&amp;L Consol'!K7</f>
        <v>167530</v>
      </c>
      <c r="AO6" s="49">
        <f>+INDEX('P&amp;L by country'!$E$5:$CM$23,MATCH($A6,'P&amp;L by country'!$A$5:$A$23,0),MATCH('P&amp;L &amp; CAPEX'!AO$2,'P&amp;L by country'!$E$3:$CM$3,0))</f>
        <v>114910</v>
      </c>
      <c r="AP6" s="49">
        <f>+INDEX('P&amp;L by country'!$E$29:$CM$47,MATCH($A6,'P&amp;L by country'!$A$29:$A$47,0),MATCH('P&amp;L &amp; CAPEX'!AP$2,'P&amp;L by country'!$E$27:$CM$27,0))</f>
        <v>8954</v>
      </c>
      <c r="AQ6" s="49">
        <f>+INDEX('P&amp;L by country'!$E$53:$CM$71,MATCH($A6,'P&amp;L by country'!$A$53:$A$71,0),MATCH('P&amp;L &amp; CAPEX'!AQ$2,'P&amp;L by country'!$E$51:$CM$51,0))</f>
        <v>19471</v>
      </c>
      <c r="AR6" s="49">
        <f>+INDEX('P&amp;L by country'!$E$77:$CM$100,MATCH($A6,'P&amp;L by country'!$A$77:$A$100,0),MATCH('P&amp;L &amp; CAPEX'!AR$2,'P&amp;L by country'!$E$75:$CM$75,0))</f>
        <v>69149</v>
      </c>
      <c r="AS6" s="49">
        <f>+'P&amp;L Consol'!K7</f>
        <v>167530</v>
      </c>
      <c r="AT6" s="49"/>
      <c r="AU6" s="49">
        <f>+INDEX('P&amp;L by country'!$E$5:$CM$23,MATCH($A6,'P&amp;L by country'!$A$5:$A$23,0),MATCH('P&amp;L &amp; CAPEX'!AU$2,'P&amp;L by country'!$E$3:$CM$3,0))</f>
        <v>94036</v>
      </c>
      <c r="AV6" s="49">
        <f>+INDEX('P&amp;L by country'!$E$29:$CM$47,MATCH($A6,'P&amp;L by country'!$A$29:$A$47,0),MATCH('P&amp;L &amp; CAPEX'!AV$2,'P&amp;L by country'!$E$27:$CM$27,0))</f>
        <v>5124</v>
      </c>
      <c r="AW6" s="49">
        <f>+INDEX('P&amp;L by country'!$E$53:$CM$71,MATCH($A6,'P&amp;L by country'!$A$53:$A$71,0),MATCH('P&amp;L &amp; CAPEX'!AW$2,'P&amp;L by country'!$E$51:$CM$51,0))</f>
        <v>17180</v>
      </c>
      <c r="AX6" s="49">
        <f>+INDEX('P&amp;L by country'!$E$77:$CM$100,MATCH($A6,'P&amp;L by country'!$A$77:$A$100,0),MATCH('P&amp;L &amp; CAPEX'!AX$2,'P&amp;L by country'!$E$75:$CM$75,0))</f>
        <v>67603</v>
      </c>
      <c r="AY6" s="49">
        <f>+'P&amp;L Consol'!AA7</f>
        <v>192669</v>
      </c>
      <c r="AZ6" s="49">
        <f>+INDEX('P&amp;L by country'!$E$5:$CM$23,MATCH($A6,'P&amp;L by country'!$A$5:$A$23,0),MATCH('P&amp;L &amp; CAPEX'!AZ$2,'P&amp;L by country'!$E$3:$CM$3,0))</f>
        <v>130219</v>
      </c>
      <c r="BA6" s="49">
        <f>+INDEX('P&amp;L by country'!$E$29:$CM$47,MATCH($A6,'P&amp;L by country'!$A$29:$A$47,0),MATCH('P&amp;L &amp; CAPEX'!BA$2,'P&amp;L by country'!$E$27:$CM$27,0))</f>
        <v>6140</v>
      </c>
      <c r="BB6" s="49">
        <f>+INDEX('P&amp;L by country'!$E$53:$CM$71,MATCH($A6,'P&amp;L by country'!$A$53:$A$71,0),MATCH('P&amp;L &amp; CAPEX'!BB$2,'P&amp;L by country'!$E$51:$CM$51,0))</f>
        <v>20563</v>
      </c>
      <c r="BC6" s="49">
        <f>+INDEX('P&amp;L by country'!$E$77:$CM$100,MATCH($A6,'P&amp;L by country'!$A$77:$A$100,0),MATCH('P&amp;L &amp; CAPEX'!BC$2,'P&amp;L by country'!$E$75:$CM$75,0))</f>
        <v>67615</v>
      </c>
      <c r="BD6" s="49">
        <f>+'P&amp;L Consol'!AD7</f>
        <v>213984</v>
      </c>
      <c r="BE6" s="49">
        <f>+INDEX('P&amp;L by country'!$E$5:$CM$23,MATCH($A6,'P&amp;L by country'!$A$5:$A$23,0),MATCH('P&amp;L &amp; CAPEX'!BE$2,'P&amp;L by country'!$E$3:$CM$3,0))</f>
        <v>122865</v>
      </c>
      <c r="BF6" s="49">
        <f>+INDEX('P&amp;L by country'!$E$29:$CM$47,MATCH($A6,'P&amp;L by country'!$A$29:$A$47,0),MATCH('P&amp;L &amp; CAPEX'!BF$2,'P&amp;L by country'!$E$27:$CM$27,0))</f>
        <v>3979</v>
      </c>
      <c r="BG6" s="49">
        <f>+INDEX('P&amp;L by country'!$E$53:$CM$71,MATCH($A6,'P&amp;L by country'!$A$53:$A$71,0),MATCH('P&amp;L &amp; CAPEX'!BG$2,'P&amp;L by country'!$E$51:$CM$51,0))</f>
        <v>21792</v>
      </c>
      <c r="BH6" s="49">
        <f>+INDEX('P&amp;L by country'!$E$77:$CM$100,MATCH($A6,'P&amp;L by country'!$A$77:$A$100,0),MATCH('P&amp;L &amp; CAPEX'!BH$2,'P&amp;L by country'!$E$75:$CM$75,0))</f>
        <v>79667</v>
      </c>
      <c r="BI6" s="49">
        <f>+'P&amp;L Consol'!AG7</f>
        <v>227104</v>
      </c>
      <c r="BJ6" s="49">
        <f>+INDEX('P&amp;L by country'!$E$5:$CM$23,MATCH($A6,'P&amp;L by country'!$A$5:$A$23,0),MATCH('P&amp;L &amp; CAPEX'!BJ$2,'P&amp;L by country'!$E$3:$CM$3,0))</f>
        <v>140482</v>
      </c>
      <c r="BK6" s="49">
        <f>+INDEX('P&amp;L by country'!$E$29:$CM$47,MATCH($A6,'P&amp;L by country'!$A$29:$A$47,0),MATCH('P&amp;L &amp; CAPEX'!BK$2,'P&amp;L by country'!$E$27:$CM$27,0))</f>
        <v>7975</v>
      </c>
      <c r="BL6" s="49">
        <f>+INDEX('P&amp;L by country'!$E$53:$CM$71,MATCH($A6,'P&amp;L by country'!$A$53:$A$71,0),MATCH('P&amp;L &amp; CAPEX'!BL$2,'P&amp;L by country'!$E$51:$CM$51,0))</f>
        <v>23695</v>
      </c>
      <c r="BM6" s="49">
        <f>+INDEX('P&amp;L by country'!$E$77:$CM$100,MATCH($A6,'P&amp;L by country'!$A$77:$A$100,0),MATCH('P&amp;L &amp; CAPEX'!BM$2,'P&amp;L by country'!$E$75:$CM$75,0))</f>
        <v>81164</v>
      </c>
      <c r="BN6" s="49">
        <f>+'P&amp;L Consol'!AJ7</f>
        <v>252805</v>
      </c>
      <c r="BO6" s="49"/>
      <c r="BP6" s="49">
        <v>123030</v>
      </c>
      <c r="BQ6" s="49">
        <v>5747</v>
      </c>
      <c r="BR6" s="49">
        <v>19009</v>
      </c>
      <c r="BS6" s="49">
        <v>0</v>
      </c>
      <c r="BT6" s="49">
        <v>146914</v>
      </c>
      <c r="BU6" s="49">
        <v>145922</v>
      </c>
      <c r="BV6" s="49">
        <v>6458</v>
      </c>
      <c r="BW6" s="49">
        <v>17933</v>
      </c>
      <c r="BX6" s="49">
        <v>0</v>
      </c>
      <c r="BY6" s="49">
        <v>169210</v>
      </c>
      <c r="BZ6" s="49">
        <v>158315</v>
      </c>
      <c r="CA6" s="49">
        <v>5892</v>
      </c>
      <c r="CB6" s="49">
        <v>14552</v>
      </c>
      <c r="CC6" s="49">
        <v>0</v>
      </c>
      <c r="CD6" s="49">
        <v>177472</v>
      </c>
      <c r="CE6" s="49">
        <f>+INDEX('P&amp;L by country'!$E$5:$CM$23,MATCH($A6,'P&amp;L by country'!$A$5:$A$23,0),MATCH('P&amp;L &amp; CAPEX'!CE$2,'P&amp;L by country'!$E$3:$CM$3,0))</f>
        <v>180524</v>
      </c>
      <c r="CF6" s="49">
        <f>+INDEX('P&amp;L by country'!$E$29:$CM$47,MATCH($A6,'P&amp;L by country'!$A$29:$A$47,0),MATCH('P&amp;L &amp; CAPEX'!CF$2,'P&amp;L by country'!$E$27:$CM$27,0))</f>
        <v>8781</v>
      </c>
      <c r="CG6" s="49">
        <f>+INDEX('P&amp;L by country'!$E$53:$CM$71,MATCH($A6,'P&amp;L by country'!$A$53:$A$71,0),MATCH('P&amp;L &amp; CAPEX'!CG$2,'P&amp;L by country'!$E$51:$CM$51,0))</f>
        <v>12115</v>
      </c>
      <c r="CH6" s="49">
        <f>+INDEX('P&amp;L by country'!$E$77:$CM$100,MATCH($A6,'P&amp;L by country'!$A$77:$A$100,0),MATCH('P&amp;L &amp; CAPEX'!CH$2,'P&amp;L by country'!$E$75:$CM$75,0))</f>
        <v>0</v>
      </c>
      <c r="CI6" s="49">
        <f>+'P&amp;L Consol'!BF7</f>
        <v>200078</v>
      </c>
      <c r="CJ6" s="49"/>
      <c r="CK6" s="49">
        <v>151948</v>
      </c>
      <c r="CL6" s="49">
        <v>5435</v>
      </c>
      <c r="CM6" s="49">
        <v>9998</v>
      </c>
      <c r="CN6" s="49">
        <v>0</v>
      </c>
      <c r="CO6" s="304">
        <v>166634</v>
      </c>
      <c r="CP6" s="49">
        <v>160988</v>
      </c>
      <c r="CQ6" s="49">
        <v>5346</v>
      </c>
      <c r="CR6" s="49">
        <v>13389</v>
      </c>
      <c r="CS6" s="49">
        <v>0</v>
      </c>
      <c r="CT6" s="304">
        <v>178423</v>
      </c>
      <c r="CU6" s="49">
        <v>184834</v>
      </c>
      <c r="CV6" s="49">
        <v>6638</v>
      </c>
      <c r="CW6" s="49">
        <v>9002</v>
      </c>
      <c r="CX6" s="49">
        <v>0</v>
      </c>
      <c r="CY6" s="304">
        <v>199597</v>
      </c>
      <c r="CZ6" s="49">
        <v>223816</v>
      </c>
      <c r="DA6" s="49">
        <v>7871</v>
      </c>
      <c r="DB6" s="49">
        <v>13363</v>
      </c>
      <c r="DC6" s="49">
        <v>0</v>
      </c>
      <c r="DD6" s="304">
        <v>244583</v>
      </c>
      <c r="DE6" s="49">
        <v>721586</v>
      </c>
      <c r="DF6" s="49">
        <v>25290</v>
      </c>
      <c r="DG6" s="49">
        <v>45752</v>
      </c>
      <c r="DH6" s="49">
        <v>0</v>
      </c>
      <c r="DI6" s="304">
        <v>789237</v>
      </c>
      <c r="DJ6" s="49"/>
      <c r="DK6" s="49">
        <v>137956</v>
      </c>
      <c r="DL6" s="49">
        <v>6285</v>
      </c>
      <c r="DM6" s="49">
        <v>9254</v>
      </c>
      <c r="DN6" s="49">
        <v>0</v>
      </c>
      <c r="DO6" s="304">
        <v>152543</v>
      </c>
      <c r="DP6" s="49">
        <v>120392</v>
      </c>
      <c r="DQ6" s="49">
        <v>6058</v>
      </c>
      <c r="DR6" s="49">
        <v>1263</v>
      </c>
      <c r="DS6" s="49">
        <v>0</v>
      </c>
      <c r="DT6" s="304">
        <v>128400</v>
      </c>
      <c r="DU6" s="49">
        <v>122829</v>
      </c>
      <c r="DV6" s="49">
        <v>6303</v>
      </c>
      <c r="DW6" s="49">
        <v>13267</v>
      </c>
      <c r="DX6" s="49">
        <v>0</v>
      </c>
      <c r="DY6" s="304">
        <v>142310</v>
      </c>
      <c r="DZ6" s="49">
        <v>158410</v>
      </c>
      <c r="EA6" s="49">
        <v>9679</v>
      </c>
      <c r="EB6" s="49">
        <v>3369</v>
      </c>
      <c r="EC6" s="49">
        <v>0</v>
      </c>
      <c r="ED6" s="304">
        <v>171342</v>
      </c>
      <c r="EE6" s="49">
        <v>539587</v>
      </c>
      <c r="EF6" s="49">
        <v>28325</v>
      </c>
      <c r="EG6" s="49">
        <v>27153</v>
      </c>
      <c r="EH6" s="49">
        <v>0</v>
      </c>
      <c r="EI6" s="304">
        <v>594595</v>
      </c>
      <c r="EK6" s="49">
        <v>219366</v>
      </c>
      <c r="EL6" s="49">
        <v>5524</v>
      </c>
      <c r="EM6" s="49">
        <v>4182</v>
      </c>
      <c r="EN6" s="49">
        <v>0</v>
      </c>
      <c r="EO6" s="304">
        <v>228959</v>
      </c>
      <c r="EP6" s="49">
        <v>146414</v>
      </c>
      <c r="EQ6" s="49">
        <v>6600</v>
      </c>
      <c r="ER6" s="49">
        <v>7352</v>
      </c>
      <c r="ES6" s="49">
        <v>0</v>
      </c>
      <c r="ET6" s="304">
        <v>160272</v>
      </c>
      <c r="EU6" s="49">
        <v>162998</v>
      </c>
      <c r="EV6" s="49">
        <v>6258</v>
      </c>
      <c r="EW6" s="49">
        <v>12512</v>
      </c>
      <c r="EX6" s="49">
        <v>0</v>
      </c>
      <c r="EY6" s="304">
        <v>181573</v>
      </c>
      <c r="EZ6" s="49">
        <v>219648</v>
      </c>
      <c r="FA6" s="49">
        <v>10153</v>
      </c>
      <c r="FB6" s="49">
        <v>16257</v>
      </c>
      <c r="FC6" s="49">
        <v>0</v>
      </c>
      <c r="FD6" s="304">
        <v>245825</v>
      </c>
      <c r="FE6" s="49">
        <v>748426</v>
      </c>
      <c r="FF6" s="49">
        <v>28535</v>
      </c>
      <c r="FG6" s="49">
        <v>40303</v>
      </c>
      <c r="FH6" s="49">
        <v>0</v>
      </c>
      <c r="FI6" s="304">
        <v>816629</v>
      </c>
      <c r="FK6" s="49">
        <v>207846</v>
      </c>
      <c r="FL6" s="49">
        <v>6797</v>
      </c>
      <c r="FM6" s="49">
        <v>12243</v>
      </c>
      <c r="FN6" s="49">
        <v>0</v>
      </c>
      <c r="FO6" s="304">
        <v>226819</v>
      </c>
      <c r="FP6" s="49">
        <v>165841</v>
      </c>
      <c r="FQ6" s="49">
        <v>6931</v>
      </c>
      <c r="FR6" s="49">
        <v>14348</v>
      </c>
      <c r="FS6" s="49">
        <v>0</v>
      </c>
      <c r="FT6" s="304">
        <v>186977</v>
      </c>
      <c r="FU6" s="49">
        <v>-373687</v>
      </c>
      <c r="FV6" s="49">
        <v>-13728</v>
      </c>
      <c r="FW6" s="49">
        <v>-26591</v>
      </c>
      <c r="FX6" s="49">
        <v>0</v>
      </c>
      <c r="FY6" s="304">
        <v>-413796</v>
      </c>
      <c r="FZ6" s="49">
        <v>0</v>
      </c>
      <c r="GA6" s="49">
        <v>0</v>
      </c>
      <c r="GB6" s="49">
        <v>0</v>
      </c>
      <c r="GC6" s="49">
        <v>0</v>
      </c>
      <c r="GD6" s="304">
        <v>0</v>
      </c>
      <c r="GE6" s="49">
        <v>0</v>
      </c>
      <c r="GF6" s="49">
        <v>0</v>
      </c>
      <c r="GG6" s="49">
        <v>0</v>
      </c>
      <c r="GH6" s="49">
        <v>0</v>
      </c>
      <c r="GI6" s="304">
        <v>0</v>
      </c>
    </row>
    <row r="7" spans="1:191">
      <c r="A7" s="68" t="s">
        <v>4</v>
      </c>
      <c r="B7" s="68"/>
      <c r="C7" s="418" t="s">
        <v>4</v>
      </c>
      <c r="D7" s="418" t="s">
        <v>5</v>
      </c>
      <c r="E7" s="403">
        <f>+INDEX('P&amp;L by country'!$E$5:$CM$23,MATCH($A7,'P&amp;L by country'!$A$5:$A$23,0),MATCH('P&amp;L &amp; CAPEX'!E$2,'P&amp;L by country'!$E$3:$CM$3,0))</f>
        <v>2558179</v>
      </c>
      <c r="F7" s="403">
        <f>+INDEX('P&amp;L by country'!$E$29:$CM$47,MATCH($A7,'P&amp;L by country'!$A$29:$A$47,0),MATCH('P&amp;L &amp; CAPEX'!F$2,'P&amp;L by country'!$E$27:$CM$27,0))</f>
        <v>533221</v>
      </c>
      <c r="G7" s="403">
        <f>+INDEX('P&amp;L by country'!$E$53:$CM$71,MATCH($A7,'P&amp;L by country'!$A$53:$A$71,0),MATCH('P&amp;L &amp; CAPEX'!G$2,'P&amp;L by country'!$E$51:$CM$51,0))</f>
        <v>0</v>
      </c>
      <c r="H7" s="403">
        <f>+INDEX('P&amp;L by country'!$E$77:$CM$100,MATCH($A7,'P&amp;L by country'!$A$77:$A$100,0),MATCH('P&amp;L &amp; CAPEX'!H$2,'P&amp;L by country'!$E$75:$CM$75,0))</f>
        <v>0</v>
      </c>
      <c r="I7" s="403">
        <f>+SUM(I5:I6)</f>
        <v>3091400</v>
      </c>
      <c r="J7" s="403">
        <f>+INDEX('P&amp;L by country'!$E$5:$CM$23,MATCH($A7,'P&amp;L by country'!$A$5:$A$23,0),MATCH('P&amp;L &amp; CAPEX'!J$2,'P&amp;L by country'!$E$3:$CM$3,0))</f>
        <v>2506935</v>
      </c>
      <c r="K7" s="403">
        <f>+INDEX('P&amp;L by country'!$E$29:$CM$47,MATCH($A7,'P&amp;L by country'!$A$29:$A$47,0),MATCH('P&amp;L &amp; CAPEX'!K$2,'P&amp;L by country'!$E$27:$CM$27,0))</f>
        <v>446496</v>
      </c>
      <c r="L7" s="403">
        <f>+INDEX('P&amp;L by country'!$E$53:$CM$71,MATCH($A7,'P&amp;L by country'!$A$53:$A$71,0),MATCH('P&amp;L &amp; CAPEX'!L$2,'P&amp;L by country'!$E$51:$CM$51,0))</f>
        <v>0</v>
      </c>
      <c r="M7" s="403">
        <f>+INDEX('P&amp;L by country'!$E$77:$CM$100,MATCH($A7,'P&amp;L by country'!$A$77:$A$100,0),MATCH('P&amp;L &amp; CAPEX'!M$2,'P&amp;L by country'!$E$75:$CM$75,0))</f>
        <v>0</v>
      </c>
      <c r="N7" s="403">
        <f>+SUM(N5:N6)</f>
        <v>2953431</v>
      </c>
      <c r="O7" s="403">
        <f>+INDEX('P&amp;L by country'!$E$5:$CM$23,MATCH($A7,'P&amp;L by country'!$A$5:$A$23,0),MATCH('P&amp;L &amp; CAPEX'!O$2,'P&amp;L by country'!$E$3:$CM$3,0))</f>
        <v>2498311</v>
      </c>
      <c r="P7" s="403">
        <f>+INDEX('P&amp;L by country'!$E$29:$CM$47,MATCH($A7,'P&amp;L by country'!$A$29:$A$47,0),MATCH('P&amp;L &amp; CAPEX'!P$2,'P&amp;L by country'!$E$27:$CM$27,0))</f>
        <v>566218</v>
      </c>
      <c r="Q7" s="403">
        <f>+INDEX('P&amp;L by country'!$E$53:$CM$71,MATCH($A7,'P&amp;L by country'!$A$53:$A$71,0),MATCH('P&amp;L &amp; CAPEX'!Q$2,'P&amp;L by country'!$E$51:$CM$51,0))</f>
        <v>137283</v>
      </c>
      <c r="R7" s="403">
        <f>+INDEX('P&amp;L by country'!$E$77:$CM$100,MATCH($A7,'P&amp;L by country'!$A$77:$A$100,0),MATCH('P&amp;L &amp; CAPEX'!R$2,'P&amp;L by country'!$E$75:$CM$75,0))</f>
        <v>3782618</v>
      </c>
      <c r="S7" s="403">
        <f>+SUM(S5:S6)</f>
        <v>6982852</v>
      </c>
      <c r="T7" s="403">
        <f>+INDEX('P&amp;L by country'!$E$5:$CM$23,MATCH($A7,'P&amp;L by country'!$A$5:$A$23,0),MATCH('P&amp;L &amp; CAPEX'!T$2,'P&amp;L by country'!$E$3:$CM$3,0))</f>
        <v>3051805</v>
      </c>
      <c r="U7" s="403">
        <f>+INDEX('P&amp;L by country'!$E$29:$CM$47,MATCH($A7,'P&amp;L by country'!$A$29:$A$47,0),MATCH('P&amp;L &amp; CAPEX'!U$2,'P&amp;L by country'!$E$27:$CM$27,0))</f>
        <v>616856</v>
      </c>
      <c r="V7" s="403">
        <f>+INDEX('P&amp;L by country'!$E$53:$CM$71,MATCH($A7,'P&amp;L by country'!$A$53:$A$71,0),MATCH('P&amp;L &amp; CAPEX'!V$2,'P&amp;L by country'!$E$51:$CM$51,0))</f>
        <v>500416</v>
      </c>
      <c r="W7" s="403">
        <f>+INDEX('P&amp;L by country'!$E$77:$CM$100,MATCH($A7,'P&amp;L by country'!$A$77:$A$100,0),MATCH('P&amp;L &amp; CAPEX'!W$2,'P&amp;L by country'!$E$75:$CM$75,0))</f>
        <v>8348507</v>
      </c>
      <c r="X7" s="403">
        <f>+SUM(X5:X6)</f>
        <v>12517852</v>
      </c>
      <c r="Y7" s="403"/>
      <c r="Z7" s="403">
        <f>+INDEX('P&amp;L by country'!$E$5:$CM$23,MATCH($A7,'P&amp;L by country'!$A$5:$A$23,0),MATCH('P&amp;L &amp; CAPEX'!Z$2,'P&amp;L by country'!$E$3:$CM$3,0))</f>
        <v>2755965</v>
      </c>
      <c r="AA7" s="403">
        <f>+INDEX('P&amp;L by country'!$E$29:$CM$47,MATCH($A7,'P&amp;L by country'!$A$29:$A$47,0),MATCH('P&amp;L &amp; CAPEX'!AA$2,'P&amp;L by country'!$E$27:$CM$27,0))</f>
        <v>637771</v>
      </c>
      <c r="AB7" s="403">
        <f>+INDEX('P&amp;L by country'!$E$53:$CM$71,MATCH($A7,'P&amp;L by country'!$A$53:$A$71,0),MATCH('P&amp;L &amp; CAPEX'!AB$2,'P&amp;L by country'!$E$51:$CM$51,0))</f>
        <v>350769</v>
      </c>
      <c r="AC7" s="403">
        <f>+INDEX('P&amp;L by country'!$E$77:$CM$100,MATCH($A7,'P&amp;L by country'!$A$77:$A$100,0),MATCH('P&amp;L &amp; CAPEX'!AC$2,'P&amp;L by country'!$E$75:$CM$75,0))</f>
        <v>8239252</v>
      </c>
      <c r="AD7" s="403">
        <f>+SUM(AD5:AD6)</f>
        <v>11980515</v>
      </c>
      <c r="AE7" s="403">
        <f>+INDEX('P&amp;L by country'!$E$5:$CM$23,MATCH($A7,'P&amp;L by country'!$A$5:$A$23,0),MATCH('P&amp;L &amp; CAPEX'!AE$2,'P&amp;L by country'!$E$3:$CM$3,0))</f>
        <v>2695545</v>
      </c>
      <c r="AF7" s="403">
        <f>+INDEX('P&amp;L by country'!$E$29:$CM$47,MATCH($A7,'P&amp;L by country'!$A$29:$A$47,0),MATCH('P&amp;L &amp; CAPEX'!AF$2,'P&amp;L by country'!$E$27:$CM$27,0))</f>
        <v>532582</v>
      </c>
      <c r="AG7" s="403">
        <f>+INDEX('P&amp;L by country'!$E$53:$CM$71,MATCH($A7,'P&amp;L by country'!$A$53:$A$71,0),MATCH('P&amp;L &amp; CAPEX'!AG$2,'P&amp;L by country'!$E$51:$CM$51,0))</f>
        <v>333492</v>
      </c>
      <c r="AH7" s="403">
        <f>+INDEX('P&amp;L by country'!$E$77:$CM$100,MATCH($A7,'P&amp;L by country'!$A$77:$A$100,0),MATCH('P&amp;L &amp; CAPEX'!AH$2,'P&amp;L by country'!$E$75:$CM$75,0))</f>
        <v>8304275</v>
      </c>
      <c r="AI7" s="403">
        <f>+SUM(AI5:AI6)</f>
        <v>11865074</v>
      </c>
      <c r="AJ7" s="403">
        <f>+INDEX('P&amp;L by country'!$E$5:$CM$23,MATCH($A7,'P&amp;L by country'!$A$5:$A$23,0),MATCH('P&amp;L &amp; CAPEX'!AJ$2,'P&amp;L by country'!$E$3:$CM$3,0))</f>
        <v>2771592</v>
      </c>
      <c r="AK7" s="403">
        <f>+INDEX('P&amp;L by country'!$E$29:$CM$47,MATCH($A7,'P&amp;L by country'!$A$29:$A$47,0),MATCH('P&amp;L &amp; CAPEX'!AK$2,'P&amp;L by country'!$E$27:$CM$27,0))</f>
        <v>569699</v>
      </c>
      <c r="AL7" s="403">
        <f>+INDEX('P&amp;L by country'!$E$53:$CM$71,MATCH($A7,'P&amp;L by country'!$A$53:$A$71,0),MATCH('P&amp;L &amp; CAPEX'!AL$2,'P&amp;L by country'!$E$51:$CM$51,0))</f>
        <v>325278</v>
      </c>
      <c r="AM7" s="403">
        <f>+INDEX('P&amp;L by country'!$E$77:$CM$100,MATCH($A7,'P&amp;L by country'!$A$77:$A$100,0),MATCH('P&amp;L &amp; CAPEX'!AM$2,'P&amp;L by country'!$E$75:$CM$75,0))</f>
        <v>9162171</v>
      </c>
      <c r="AN7" s="403">
        <f>+SUM(AN5:AN6)</f>
        <v>12823243</v>
      </c>
      <c r="AO7" s="403">
        <f>+INDEX('P&amp;L by country'!$E$5:$CM$23,MATCH($A7,'P&amp;L by country'!$A$5:$A$23,0),MATCH('P&amp;L &amp; CAPEX'!AO$2,'P&amp;L by country'!$E$3:$CM$3,0))</f>
        <v>3204650</v>
      </c>
      <c r="AP7" s="403">
        <f>+INDEX('P&amp;L by country'!$E$29:$CM$47,MATCH($A7,'P&amp;L by country'!$A$29:$A$47,0),MATCH('P&amp;L &amp; CAPEX'!AP$2,'P&amp;L by country'!$E$27:$CM$27,0))</f>
        <v>662375</v>
      </c>
      <c r="AQ7" s="403">
        <f>+INDEX('P&amp;L by country'!$E$53:$CM$71,MATCH($A7,'P&amp;L by country'!$A$53:$A$71,0),MATCH('P&amp;L &amp; CAPEX'!AQ$2,'P&amp;L by country'!$E$51:$CM$51,0))</f>
        <v>383349</v>
      </c>
      <c r="AR7" s="403">
        <f>+INDEX('P&amp;L by country'!$E$77:$CM$100,MATCH($A7,'P&amp;L by country'!$A$77:$A$100,0),MATCH('P&amp;L &amp; CAPEX'!AR$2,'P&amp;L by country'!$E$75:$CM$75,0))</f>
        <v>10685847</v>
      </c>
      <c r="AS7" s="403">
        <f>+SUM(AS5:AS6)</f>
        <v>12823243</v>
      </c>
      <c r="AT7" s="403"/>
      <c r="AU7" s="403">
        <f>+INDEX('P&amp;L by country'!$E$5:$CM$23,MATCH($A7,'P&amp;L by country'!$A$5:$A$23,0),MATCH('P&amp;L &amp; CAPEX'!AU$2,'P&amp;L by country'!$E$3:$CM$3,0))</f>
        <v>2696142</v>
      </c>
      <c r="AV7" s="403">
        <f>+INDEX('P&amp;L by country'!$E$29:$CM$47,MATCH($A7,'P&amp;L by country'!$A$29:$A$47,0),MATCH('P&amp;L &amp; CAPEX'!AV$2,'P&amp;L by country'!$E$27:$CM$27,0))</f>
        <v>673501</v>
      </c>
      <c r="AW7" s="403">
        <f>+INDEX('P&amp;L by country'!$E$53:$CM$71,MATCH($A7,'P&amp;L by country'!$A$53:$A$71,0),MATCH('P&amp;L &amp; CAPEX'!AW$2,'P&amp;L by country'!$E$51:$CM$51,0))</f>
        <v>338662</v>
      </c>
      <c r="AX7" s="403">
        <f>+INDEX('P&amp;L by country'!$E$77:$CM$100,MATCH($A7,'P&amp;L by country'!$A$77:$A$100,0),MATCH('P&amp;L &amp; CAPEX'!AX$2,'P&amp;L by country'!$E$75:$CM$75,0))</f>
        <v>9809911</v>
      </c>
      <c r="AY7" s="403">
        <f>+SUM(AY5:AY6)</f>
        <v>13525913</v>
      </c>
      <c r="AZ7" s="403">
        <f>+INDEX('P&amp;L by country'!$E$5:$CM$23,MATCH($A7,'P&amp;L by country'!$A$5:$A$23,0),MATCH('P&amp;L &amp; CAPEX'!AZ$2,'P&amp;L by country'!$E$3:$CM$3,0))</f>
        <v>2643235</v>
      </c>
      <c r="BA7" s="403">
        <f>+INDEX('P&amp;L by country'!$E$29:$CM$47,MATCH($A7,'P&amp;L by country'!$A$29:$A$47,0),MATCH('P&amp;L &amp; CAPEX'!BA$2,'P&amp;L by country'!$E$27:$CM$27,0))</f>
        <v>610101</v>
      </c>
      <c r="BB7" s="403">
        <f>+INDEX('P&amp;L by country'!$E$53:$CM$71,MATCH($A7,'P&amp;L by country'!$A$53:$A$71,0),MATCH('P&amp;L &amp; CAPEX'!BB$2,'P&amp;L by country'!$E$51:$CM$51,0))</f>
        <v>339948</v>
      </c>
      <c r="BC7" s="403">
        <f>+INDEX('P&amp;L by country'!$E$77:$CM$100,MATCH($A7,'P&amp;L by country'!$A$77:$A$100,0),MATCH('P&amp;L &amp; CAPEX'!BC$2,'P&amp;L by country'!$E$75:$CM$75,0))</f>
        <v>9687902</v>
      </c>
      <c r="BD7" s="403">
        <f>+SUM(BD5:BD6)</f>
        <v>13267721</v>
      </c>
      <c r="BE7" s="403">
        <f>+INDEX('P&amp;L by country'!$E$5:$CM$23,MATCH($A7,'P&amp;L by country'!$A$5:$A$23,0),MATCH('P&amp;L &amp; CAPEX'!BE$2,'P&amp;L by country'!$E$3:$CM$3,0))</f>
        <v>2696703</v>
      </c>
      <c r="BF7" s="403">
        <f>+INDEX('P&amp;L by country'!$E$29:$CM$47,MATCH($A7,'P&amp;L by country'!$A$29:$A$47,0),MATCH('P&amp;L &amp; CAPEX'!BF$2,'P&amp;L by country'!$E$27:$CM$27,0))</f>
        <v>615898</v>
      </c>
      <c r="BG7" s="403">
        <f>+INDEX('P&amp;L by country'!$E$53:$CM$71,MATCH($A7,'P&amp;L by country'!$A$53:$A$71,0),MATCH('P&amp;L &amp; CAPEX'!BG$2,'P&amp;L by country'!$E$51:$CM$51,0))</f>
        <v>362987</v>
      </c>
      <c r="BH7" s="403">
        <f>+INDEX('P&amp;L by country'!$E$77:$CM$100,MATCH($A7,'P&amp;L by country'!$A$77:$A$100,0),MATCH('P&amp;L &amp; CAPEX'!BH$2,'P&amp;L by country'!$E$75:$CM$75,0))</f>
        <v>10251138</v>
      </c>
      <c r="BI7" s="403">
        <f>+SUM(BI5:BI6)</f>
        <v>13919543</v>
      </c>
      <c r="BJ7" s="403">
        <f>+INDEX('P&amp;L by country'!$E$5:$CM$23,MATCH($A7,'P&amp;L by country'!$A$5:$A$23,0),MATCH('P&amp;L &amp; CAPEX'!BJ$2,'P&amp;L by country'!$E$3:$CM$3,0))</f>
        <v>3074927</v>
      </c>
      <c r="BK7" s="403">
        <f>+INDEX('P&amp;L by country'!$E$29:$CM$47,MATCH($A7,'P&amp;L by country'!$A$29:$A$47,0),MATCH('P&amp;L &amp; CAPEX'!BK$2,'P&amp;L by country'!$E$27:$CM$27,0))</f>
        <v>713479</v>
      </c>
      <c r="BL7" s="403">
        <f>+INDEX('P&amp;L by country'!$E$53:$CM$71,MATCH($A7,'P&amp;L by country'!$A$53:$A$71,0),MATCH('P&amp;L &amp; CAPEX'!BL$2,'P&amp;L by country'!$E$51:$CM$51,0))</f>
        <v>425224</v>
      </c>
      <c r="BM7" s="403">
        <f>+INDEX('P&amp;L by country'!$E$77:$CM$100,MATCH($A7,'P&amp;L by country'!$A$77:$A$100,0),MATCH('P&amp;L &amp; CAPEX'!BM$2,'P&amp;L by country'!$E$75:$CM$75,0))</f>
        <v>11523058</v>
      </c>
      <c r="BN7" s="403">
        <f>+SUM(BN5:BN6)</f>
        <v>15729626</v>
      </c>
      <c r="BO7" s="403"/>
      <c r="BP7" s="403">
        <v>2693862</v>
      </c>
      <c r="BQ7" s="403">
        <v>715052</v>
      </c>
      <c r="BR7" s="403">
        <v>333818</v>
      </c>
      <c r="BS7" s="403">
        <v>0</v>
      </c>
      <c r="BT7" s="403">
        <v>3741162</v>
      </c>
      <c r="BU7" s="403">
        <v>2672456</v>
      </c>
      <c r="BV7" s="403">
        <v>587279</v>
      </c>
      <c r="BW7" s="403">
        <v>299753</v>
      </c>
      <c r="BX7" s="403">
        <v>0</v>
      </c>
      <c r="BY7" s="403">
        <v>3557092</v>
      </c>
      <c r="BZ7" s="403">
        <v>2701830</v>
      </c>
      <c r="CA7" s="403">
        <v>578717</v>
      </c>
      <c r="CB7" s="403">
        <v>248816</v>
      </c>
      <c r="CC7" s="403">
        <v>0</v>
      </c>
      <c r="CD7" s="403">
        <v>3524976</v>
      </c>
      <c r="CE7" s="403">
        <f>+INDEX('P&amp;L by country'!$E$5:$CM$23,MATCH($A7,'P&amp;L by country'!$A$5:$A$23,0),MATCH('P&amp;L &amp; CAPEX'!CE$2,'P&amp;L by country'!$E$3:$CM$3,0))</f>
        <v>3143254</v>
      </c>
      <c r="CF7" s="403">
        <f>+INDEX('P&amp;L by country'!$E$29:$CM$47,MATCH($A7,'P&amp;L by country'!$A$29:$A$47,0),MATCH('P&amp;L &amp; CAPEX'!CF$2,'P&amp;L by country'!$E$27:$CM$27,0))</f>
        <v>690260</v>
      </c>
      <c r="CG7" s="403">
        <f>+INDEX('P&amp;L by country'!$E$53:$CM$71,MATCH($A7,'P&amp;L by country'!$A$53:$A$71,0),MATCH('P&amp;L &amp; CAPEX'!CG$2,'P&amp;L by country'!$E$51:$CM$51,0))</f>
        <v>218086</v>
      </c>
      <c r="CH7" s="403">
        <f>+INDEX('P&amp;L by country'!$E$77:$CM$100,MATCH($A7,'P&amp;L by country'!$A$77:$A$100,0),MATCH('P&amp;L &amp; CAPEX'!CH$2,'P&amp;L by country'!$E$75:$CM$75,0))</f>
        <v>0</v>
      </c>
      <c r="CI7" s="403">
        <f>+SUM(CI5:CI6)</f>
        <v>4046797</v>
      </c>
      <c r="CJ7" s="403"/>
      <c r="CK7" s="403">
        <v>2790876</v>
      </c>
      <c r="CL7" s="403">
        <v>673756</v>
      </c>
      <c r="CM7" s="403">
        <v>229878</v>
      </c>
      <c r="CN7" s="403">
        <v>0</v>
      </c>
      <c r="CO7" s="436">
        <v>3693763</v>
      </c>
      <c r="CP7" s="403">
        <v>2771895</v>
      </c>
      <c r="CQ7" s="403">
        <v>594648</v>
      </c>
      <c r="CR7" s="403">
        <v>285080</v>
      </c>
      <c r="CS7" s="403">
        <v>0</v>
      </c>
      <c r="CT7" s="436">
        <v>3650323</v>
      </c>
      <c r="CU7" s="403">
        <v>2857961</v>
      </c>
      <c r="CV7" s="403">
        <v>604872</v>
      </c>
      <c r="CW7" s="403">
        <v>165618</v>
      </c>
      <c r="CX7" s="403">
        <v>0</v>
      </c>
      <c r="CY7" s="436">
        <v>3624469</v>
      </c>
      <c r="CZ7" s="403">
        <v>3330697</v>
      </c>
      <c r="DA7" s="403">
        <v>706899</v>
      </c>
      <c r="DB7" s="403">
        <v>290238</v>
      </c>
      <c r="DC7" s="403">
        <v>0</v>
      </c>
      <c r="DD7" s="436">
        <v>4324528</v>
      </c>
      <c r="DE7" s="403">
        <v>11751429</v>
      </c>
      <c r="DF7" s="403">
        <v>2580175</v>
      </c>
      <c r="DG7" s="403">
        <v>970814</v>
      </c>
      <c r="DH7" s="403">
        <v>0</v>
      </c>
      <c r="DI7" s="436">
        <v>15293083</v>
      </c>
      <c r="DJ7" s="403"/>
      <c r="DK7" s="403">
        <v>3051568</v>
      </c>
      <c r="DL7" s="403">
        <v>710285</v>
      </c>
      <c r="DM7" s="403">
        <v>291530</v>
      </c>
      <c r="DN7" s="403">
        <v>0</v>
      </c>
      <c r="DO7" s="436">
        <v>4052431</v>
      </c>
      <c r="DP7" s="403">
        <v>2853455</v>
      </c>
      <c r="DQ7" s="403">
        <v>647726</v>
      </c>
      <c r="DR7" s="403">
        <v>186588</v>
      </c>
      <c r="DS7" s="403">
        <v>0</v>
      </c>
      <c r="DT7" s="436">
        <v>3688456</v>
      </c>
      <c r="DU7" s="403">
        <v>2788178</v>
      </c>
      <c r="DV7" s="403">
        <v>628479</v>
      </c>
      <c r="DW7" s="403">
        <v>235681</v>
      </c>
      <c r="DX7" s="403">
        <v>0</v>
      </c>
      <c r="DY7" s="436">
        <v>3649939</v>
      </c>
      <c r="DZ7" s="403">
        <v>3489071</v>
      </c>
      <c r="EA7" s="403">
        <v>696171</v>
      </c>
      <c r="EB7" s="403">
        <v>160414</v>
      </c>
      <c r="EC7" s="403">
        <v>0</v>
      </c>
      <c r="ED7" s="436">
        <v>4345013</v>
      </c>
      <c r="EE7" s="403">
        <v>12182272</v>
      </c>
      <c r="EF7" s="403">
        <v>2682661</v>
      </c>
      <c r="EG7" s="403">
        <v>874213</v>
      </c>
      <c r="EH7" s="403">
        <v>0</v>
      </c>
      <c r="EI7" s="436">
        <v>15735839</v>
      </c>
      <c r="EK7" s="403">
        <v>2966026</v>
      </c>
      <c r="EL7" s="403">
        <v>630786</v>
      </c>
      <c r="EM7" s="403">
        <v>222473</v>
      </c>
      <c r="EN7" s="403">
        <v>0</v>
      </c>
      <c r="EO7" s="436">
        <v>3819172</v>
      </c>
      <c r="EP7" s="403">
        <v>2811000</v>
      </c>
      <c r="EQ7" s="403">
        <v>632580</v>
      </c>
      <c r="ER7" s="403">
        <v>253629</v>
      </c>
      <c r="ES7" s="403">
        <v>0</v>
      </c>
      <c r="ET7" s="436">
        <v>3696687</v>
      </c>
      <c r="EU7" s="403">
        <v>3208628</v>
      </c>
      <c r="EV7" s="403">
        <v>653974</v>
      </c>
      <c r="EW7" s="403">
        <v>301455</v>
      </c>
      <c r="EX7" s="403">
        <v>0</v>
      </c>
      <c r="EY7" s="436">
        <v>4163857</v>
      </c>
      <c r="EZ7" s="403">
        <v>4047169</v>
      </c>
      <c r="FA7" s="403">
        <v>755053</v>
      </c>
      <c r="FB7" s="403">
        <v>440912</v>
      </c>
      <c r="FC7" s="403">
        <v>0</v>
      </c>
      <c r="FD7" s="436">
        <v>5242669</v>
      </c>
      <c r="FE7" s="403">
        <v>13032823</v>
      </c>
      <c r="FF7" s="403">
        <v>2672393</v>
      </c>
      <c r="FG7" s="403">
        <v>1218469</v>
      </c>
      <c r="FH7" s="403">
        <v>0</v>
      </c>
      <c r="FI7" s="436">
        <v>16922385</v>
      </c>
      <c r="FK7" s="403">
        <v>3527011</v>
      </c>
      <c r="FL7" s="403">
        <v>768017</v>
      </c>
      <c r="FM7" s="403">
        <v>307006</v>
      </c>
      <c r="FN7" s="403">
        <v>0</v>
      </c>
      <c r="FO7" s="436">
        <v>4601967</v>
      </c>
      <c r="FP7" s="403">
        <v>3550368</v>
      </c>
      <c r="FQ7" s="403">
        <v>778809</v>
      </c>
      <c r="FR7" s="403">
        <v>388181</v>
      </c>
      <c r="FS7" s="403">
        <v>0</v>
      </c>
      <c r="FT7" s="436">
        <v>4717215</v>
      </c>
      <c r="FU7" s="403">
        <v>-7077379</v>
      </c>
      <c r="FV7" s="403">
        <v>-1546826</v>
      </c>
      <c r="FW7" s="403">
        <v>-695187</v>
      </c>
      <c r="FX7" s="403">
        <v>0</v>
      </c>
      <c r="FY7" s="436">
        <v>-9319182</v>
      </c>
      <c r="FZ7" s="403">
        <v>0</v>
      </c>
      <c r="GA7" s="403">
        <v>0</v>
      </c>
      <c r="GB7" s="403">
        <v>0</v>
      </c>
      <c r="GC7" s="403">
        <v>0</v>
      </c>
      <c r="GD7" s="436">
        <v>0</v>
      </c>
      <c r="GE7" s="403">
        <v>0</v>
      </c>
      <c r="GF7" s="403">
        <v>0</v>
      </c>
      <c r="GG7" s="403">
        <v>0</v>
      </c>
      <c r="GH7" s="403">
        <v>0</v>
      </c>
      <c r="GI7" s="436">
        <v>0</v>
      </c>
    </row>
    <row r="8" spans="1:191" outlineLevel="1">
      <c r="A8" s="43" t="s">
        <v>6</v>
      </c>
      <c r="B8" s="43"/>
      <c r="C8" s="44" t="s">
        <v>6</v>
      </c>
      <c r="D8" s="44" t="s">
        <v>130</v>
      </c>
      <c r="E8" s="49">
        <f>+INDEX('P&amp;L by country'!$E$5:$CM$23,MATCH($A8,'P&amp;L by country'!$A$5:$A$23,0),MATCH('P&amp;L &amp; CAPEX'!E$2,'P&amp;L by country'!$E$3:$CM$3,0))</f>
        <v>-1961461</v>
      </c>
      <c r="F8" s="49">
        <f>+INDEX('P&amp;L by country'!$E$29:$CM$47,MATCH($A8,'P&amp;L by country'!$A$29:$A$47,0),MATCH('P&amp;L &amp; CAPEX'!F$2,'P&amp;L by country'!$E$27:$CM$27,0))</f>
        <v>-348138</v>
      </c>
      <c r="G8" s="49">
        <f>+INDEX('P&amp;L by country'!$E$53:$CM$71,MATCH($A8,'P&amp;L by country'!$A$53:$A$71,0),MATCH('P&amp;L &amp; CAPEX'!G$2,'P&amp;L by country'!$E$51:$CM$51,0))</f>
        <v>0</v>
      </c>
      <c r="H8" s="49">
        <f>+INDEX('P&amp;L by country'!$E$77:$CM$100,MATCH($A8,'P&amp;L by country'!$A$77:$A$100,0),MATCH('P&amp;L &amp; CAPEX'!H$2,'P&amp;L by country'!$E$75:$CM$75,0))</f>
        <v>0</v>
      </c>
      <c r="I8" s="49">
        <f>+'P&amp;L Consol'!F9</f>
        <v>-2309599</v>
      </c>
      <c r="J8" s="49">
        <f>+INDEX('P&amp;L by country'!$E$5:$CM$23,MATCH($A8,'P&amp;L by country'!$A$5:$A$23,0),MATCH('P&amp;L &amp; CAPEX'!J$2,'P&amp;L by country'!$E$3:$CM$3,0))</f>
        <v>-1898241</v>
      </c>
      <c r="K8" s="49">
        <f>+INDEX('P&amp;L by country'!$E$29:$CM$47,MATCH($A8,'P&amp;L by country'!$A$29:$A$47,0),MATCH('P&amp;L &amp; CAPEX'!K$2,'P&amp;L by country'!$E$27:$CM$27,0))</f>
        <v>-292715</v>
      </c>
      <c r="L8" s="49">
        <f>+INDEX('P&amp;L by country'!$E$53:$CM$71,MATCH($A8,'P&amp;L by country'!$A$53:$A$71,0),MATCH('P&amp;L &amp; CAPEX'!L$2,'P&amp;L by country'!$E$51:$CM$51,0))</f>
        <v>0</v>
      </c>
      <c r="M8" s="49">
        <f>+INDEX('P&amp;L by country'!$E$77:$CM$100,MATCH($A8,'P&amp;L by country'!$A$77:$A$100,0),MATCH('P&amp;L &amp; CAPEX'!M$2,'P&amp;L by country'!$E$75:$CM$75,0))</f>
        <v>0</v>
      </c>
      <c r="N8" s="49">
        <f>+'P&amp;L Consol'!I9</f>
        <v>-2190956</v>
      </c>
      <c r="O8" s="49">
        <f>+INDEX('P&amp;L by country'!$E$5:$CM$23,MATCH($A8,'P&amp;L by country'!$A$5:$A$23,0),MATCH('P&amp;L &amp; CAPEX'!O$2,'P&amp;L by country'!$E$3:$CM$3,0))</f>
        <v>-1875565</v>
      </c>
      <c r="P8" s="49">
        <f>+INDEX('P&amp;L by country'!$E$29:$CM$47,MATCH($A8,'P&amp;L by country'!$A$29:$A$47,0),MATCH('P&amp;L &amp; CAPEX'!P$2,'P&amp;L by country'!$E$27:$CM$27,0))</f>
        <v>-374626</v>
      </c>
      <c r="Q8" s="49">
        <f>+INDEX('P&amp;L by country'!$E$53:$CM$71,MATCH($A8,'P&amp;L by country'!$A$53:$A$71,0),MATCH('P&amp;L &amp; CAPEX'!Q$2,'P&amp;L by country'!$E$51:$CM$51,0))</f>
        <v>-85100</v>
      </c>
      <c r="R8" s="49">
        <f>+INDEX('P&amp;L by country'!$E$77:$CM$100,MATCH($A8,'P&amp;L by country'!$A$77:$A$100,0),MATCH('P&amp;L &amp; CAPEX'!R$2,'P&amp;L by country'!$E$75:$CM$75,0))</f>
        <v>-2799130</v>
      </c>
      <c r="S8" s="49">
        <f>+'P&amp;L Consol'!L9</f>
        <v>-5132871</v>
      </c>
      <c r="T8" s="49">
        <f>+INDEX('P&amp;L by country'!$E$5:$CM$23,MATCH($A8,'P&amp;L by country'!$A$5:$A$23,0),MATCH('P&amp;L &amp; CAPEX'!T$2,'P&amp;L by country'!$E$3:$CM$3,0))</f>
        <v>-2275446</v>
      </c>
      <c r="U8" s="49">
        <f>+INDEX('P&amp;L by country'!$E$29:$CM$47,MATCH($A8,'P&amp;L by country'!$A$29:$A$47,0),MATCH('P&amp;L &amp; CAPEX'!U$2,'P&amp;L by country'!$E$27:$CM$27,0))</f>
        <v>-400227</v>
      </c>
      <c r="V8" s="49">
        <f>+INDEX('P&amp;L by country'!$E$53:$CM$71,MATCH($A8,'P&amp;L by country'!$A$53:$A$71,0),MATCH('P&amp;L &amp; CAPEX'!V$2,'P&amp;L by country'!$E$51:$CM$51,0))</f>
        <v>-316141</v>
      </c>
      <c r="W8" s="49">
        <f>+INDEX('P&amp;L by country'!$E$77:$CM$100,MATCH($A8,'P&amp;L by country'!$A$77:$A$100,0),MATCH('P&amp;L &amp; CAPEX'!W$2,'P&amp;L by country'!$E$75:$CM$75,0))</f>
        <v>-6239659</v>
      </c>
      <c r="X8" s="49">
        <f>+'P&amp;L Consol'!O9</f>
        <v>-9232452</v>
      </c>
      <c r="Y8" s="49"/>
      <c r="Z8" s="49">
        <f>+INDEX('P&amp;L by country'!$E$5:$CM$23,MATCH($A8,'P&amp;L by country'!$A$5:$A$23,0),MATCH('P&amp;L &amp; CAPEX'!Z$2,'P&amp;L by country'!$E$3:$CM$3,0))</f>
        <v>-2094322</v>
      </c>
      <c r="AA8" s="49">
        <f>+INDEX('P&amp;L by country'!$E$29:$CM$47,MATCH($A8,'P&amp;L by country'!$A$29:$A$47,0),MATCH('P&amp;L &amp; CAPEX'!AA$2,'P&amp;L by country'!$E$27:$CM$27,0))</f>
        <v>-421639</v>
      </c>
      <c r="AB8" s="49">
        <f>+INDEX('P&amp;L by country'!$E$53:$CM$71,MATCH($A8,'P&amp;L by country'!$A$53:$A$71,0),MATCH('P&amp;L &amp; CAPEX'!AB$2,'P&amp;L by country'!$E$51:$CM$51,0))</f>
        <v>-225411</v>
      </c>
      <c r="AC8" s="49">
        <f>+INDEX('P&amp;L by country'!$E$77:$CM$100,MATCH($A8,'P&amp;L by country'!$A$77:$A$100,0),MATCH('P&amp;L &amp; CAPEX'!AC$2,'P&amp;L by country'!$E$75:$CM$75,0))</f>
        <v>-6413584</v>
      </c>
      <c r="AD8" s="49">
        <f>+'P&amp;L Consol'!E9</f>
        <v>-9151922</v>
      </c>
      <c r="AE8" s="49">
        <f>+INDEX('P&amp;L by country'!$E$5:$CM$23,MATCH($A8,'P&amp;L by country'!$A$5:$A$23,0),MATCH('P&amp;L &amp; CAPEX'!AE$2,'P&amp;L by country'!$E$3:$CM$3,0))</f>
        <v>-2017588</v>
      </c>
      <c r="AF8" s="49">
        <f>+INDEX('P&amp;L by country'!$E$29:$CM$47,MATCH($A8,'P&amp;L by country'!$A$29:$A$47,0),MATCH('P&amp;L &amp; CAPEX'!AF$2,'P&amp;L by country'!$E$27:$CM$27,0))</f>
        <v>-346198</v>
      </c>
      <c r="AG8" s="49">
        <f>+INDEX('P&amp;L by country'!$E$53:$CM$71,MATCH($A8,'P&amp;L by country'!$A$53:$A$71,0),MATCH('P&amp;L &amp; CAPEX'!AG$2,'P&amp;L by country'!$E$51:$CM$51,0))</f>
        <v>-225900</v>
      </c>
      <c r="AH8" s="49">
        <f>+INDEX('P&amp;L by country'!$E$77:$CM$100,MATCH($A8,'P&amp;L by country'!$A$77:$A$100,0),MATCH('P&amp;L &amp; CAPEX'!AH$2,'P&amp;L by country'!$E$75:$CM$75,0))</f>
        <v>-6273253</v>
      </c>
      <c r="AI8" s="49">
        <f>+'P&amp;L Consol'!H9</f>
        <v>-8862032</v>
      </c>
      <c r="AJ8" s="49">
        <f>+INDEX('P&amp;L by country'!$E$5:$CM$23,MATCH($A8,'P&amp;L by country'!$A$5:$A$23,0),MATCH('P&amp;L &amp; CAPEX'!AJ$2,'P&amp;L by country'!$E$3:$CM$3,0))</f>
        <v>-2091851</v>
      </c>
      <c r="AK8" s="49">
        <f>+INDEX('P&amp;L by country'!$E$29:$CM$47,MATCH($A8,'P&amp;L by country'!$A$29:$A$47,0),MATCH('P&amp;L &amp; CAPEX'!AK$2,'P&amp;L by country'!$E$27:$CM$27,0))</f>
        <v>-370299</v>
      </c>
      <c r="AL8" s="49">
        <f>+INDEX('P&amp;L by country'!$E$53:$CM$71,MATCH($A8,'P&amp;L by country'!$A$53:$A$71,0),MATCH('P&amp;L &amp; CAPEX'!AL$2,'P&amp;L by country'!$E$51:$CM$51,0))</f>
        <v>-213796</v>
      </c>
      <c r="AM8" s="49">
        <f>+INDEX('P&amp;L by country'!$E$77:$CM$100,MATCH($A8,'P&amp;L by country'!$A$77:$A$100,0),MATCH('P&amp;L &amp; CAPEX'!AM$2,'P&amp;L by country'!$E$75:$CM$75,0))</f>
        <v>-7118852</v>
      </c>
      <c r="AN8" s="49">
        <f>+'P&amp;L Consol'!K9</f>
        <v>-9789580</v>
      </c>
      <c r="AO8" s="49">
        <f>+INDEX('P&amp;L by country'!$E$5:$CM$23,MATCH($A8,'P&amp;L by country'!$A$5:$A$23,0),MATCH('P&amp;L &amp; CAPEX'!AO$2,'P&amp;L by country'!$E$3:$CM$3,0))</f>
        <v>-2365738</v>
      </c>
      <c r="AP8" s="49">
        <f>+INDEX('P&amp;L by country'!$E$29:$CM$47,MATCH($A8,'P&amp;L by country'!$A$29:$A$47,0),MATCH('P&amp;L &amp; CAPEX'!AP$2,'P&amp;L by country'!$E$27:$CM$27,0))</f>
        <v>-431733</v>
      </c>
      <c r="AQ8" s="49">
        <f>+INDEX('P&amp;L by country'!$E$53:$CM$71,MATCH($A8,'P&amp;L by country'!$A$53:$A$71,0),MATCH('P&amp;L &amp; CAPEX'!AQ$2,'P&amp;L by country'!$E$51:$CM$51,0))</f>
        <v>-244624</v>
      </c>
      <c r="AR8" s="49">
        <f>+INDEX('P&amp;L by country'!$E$77:$CM$100,MATCH($A8,'P&amp;L by country'!$A$77:$A$100,0),MATCH('P&amp;L &amp; CAPEX'!AR$2,'P&amp;L by country'!$E$75:$CM$75,0))</f>
        <v>-8227582</v>
      </c>
      <c r="AS8" s="49">
        <f>+'P&amp;L Consol'!K9</f>
        <v>-9789580</v>
      </c>
      <c r="AT8" s="49"/>
      <c r="AU8" s="49">
        <f>+INDEX('P&amp;L by country'!$E$5:$CM$23,MATCH($A8,'P&amp;L by country'!$A$5:$A$23,0),MATCH('P&amp;L &amp; CAPEX'!AU$2,'P&amp;L by country'!$E$3:$CM$3,0))</f>
        <v>-2016082</v>
      </c>
      <c r="AV8" s="49">
        <f>+INDEX('P&amp;L by country'!$E$29:$CM$47,MATCH($A8,'P&amp;L by country'!$A$29:$A$47,0),MATCH('P&amp;L &amp; CAPEX'!AV$2,'P&amp;L by country'!$E$27:$CM$27,0))</f>
        <v>-440687</v>
      </c>
      <c r="AW8" s="49">
        <f>+INDEX('P&amp;L by country'!$E$53:$CM$71,MATCH($A8,'P&amp;L by country'!$A$53:$A$71,0),MATCH('P&amp;L &amp; CAPEX'!AW$2,'P&amp;L by country'!$E$51:$CM$51,0))</f>
        <v>-221583</v>
      </c>
      <c r="AX8" s="49">
        <f>+INDEX('P&amp;L by country'!$E$77:$CM$100,MATCH($A8,'P&amp;L by country'!$A$77:$A$100,0),MATCH('P&amp;L &amp; CAPEX'!AX$2,'P&amp;L by country'!$E$75:$CM$75,0))</f>
        <v>-7561456</v>
      </c>
      <c r="AY8" s="49">
        <f>+'P&amp;L Consol'!AA9</f>
        <v>-10238643</v>
      </c>
      <c r="AZ8" s="49">
        <f>+INDEX('P&amp;L by country'!$E$5:$CM$23,MATCH($A8,'P&amp;L by country'!$A$5:$A$23,0),MATCH('P&amp;L &amp; CAPEX'!AZ$2,'P&amp;L by country'!$E$3:$CM$3,0))</f>
        <v>-1999750</v>
      </c>
      <c r="BA8" s="49">
        <f>+INDEX('P&amp;L by country'!$E$29:$CM$47,MATCH($A8,'P&amp;L by country'!$A$29:$A$47,0),MATCH('P&amp;L &amp; CAPEX'!BA$2,'P&amp;L by country'!$E$27:$CM$27,0))</f>
        <v>-408136</v>
      </c>
      <c r="BB8" s="49">
        <f>+INDEX('P&amp;L by country'!$E$53:$CM$71,MATCH($A8,'P&amp;L by country'!$A$53:$A$71,0),MATCH('P&amp;L &amp; CAPEX'!BB$2,'P&amp;L by country'!$E$51:$CM$51,0))</f>
        <v>-224094</v>
      </c>
      <c r="BC8" s="49">
        <f>+INDEX('P&amp;L by country'!$E$77:$CM$100,MATCH($A8,'P&amp;L by country'!$A$77:$A$100,0),MATCH('P&amp;L &amp; CAPEX'!BC$2,'P&amp;L by country'!$E$75:$CM$75,0))</f>
        <v>-7015567</v>
      </c>
      <c r="BD8" s="49">
        <f>+'P&amp;L Consol'!AD9</f>
        <v>-9644497</v>
      </c>
      <c r="BE8" s="49">
        <f>+INDEX('P&amp;L by country'!$E$5:$CM$23,MATCH($A8,'P&amp;L by country'!$A$5:$A$23,0),MATCH('P&amp;L &amp; CAPEX'!BE$2,'P&amp;L by country'!$E$3:$CM$3,0))</f>
        <v>-2060424</v>
      </c>
      <c r="BF8" s="49">
        <f>+INDEX('P&amp;L by country'!$E$29:$CM$47,MATCH($A8,'P&amp;L by country'!$A$29:$A$47,0),MATCH('P&amp;L &amp; CAPEX'!BF$2,'P&amp;L by country'!$E$27:$CM$27,0))</f>
        <v>-411349</v>
      </c>
      <c r="BG8" s="49">
        <f>+INDEX('P&amp;L by country'!$E$53:$CM$71,MATCH($A8,'P&amp;L by country'!$A$53:$A$71,0),MATCH('P&amp;L &amp; CAPEX'!BG$2,'P&amp;L by country'!$E$51:$CM$51,0))</f>
        <v>-240929</v>
      </c>
      <c r="BH8" s="49">
        <f>+INDEX('P&amp;L by country'!$E$77:$CM$100,MATCH($A8,'P&amp;L by country'!$A$77:$A$100,0),MATCH('P&amp;L &amp; CAPEX'!BH$2,'P&amp;L by country'!$E$75:$CM$75,0))</f>
        <v>-7952608</v>
      </c>
      <c r="BI8" s="49">
        <f>+'P&amp;L Consol'!AG9</f>
        <v>-10659599</v>
      </c>
      <c r="BJ8" s="49">
        <f>+INDEX('P&amp;L by country'!$E$5:$CM$23,MATCH($A8,'P&amp;L by country'!$A$5:$A$23,0),MATCH('P&amp;L &amp; CAPEX'!BJ$2,'P&amp;L by country'!$E$3:$CM$3,0))</f>
        <v>-2297050</v>
      </c>
      <c r="BK8" s="49">
        <f>+INDEX('P&amp;L by country'!$E$29:$CM$47,MATCH($A8,'P&amp;L by country'!$A$29:$A$47,0),MATCH('P&amp;L &amp; CAPEX'!BK$2,'P&amp;L by country'!$E$27:$CM$27,0))</f>
        <v>-465731</v>
      </c>
      <c r="BL8" s="49">
        <f>+INDEX('P&amp;L by country'!$E$53:$CM$71,MATCH($A8,'P&amp;L by country'!$A$53:$A$71,0),MATCH('P&amp;L &amp; CAPEX'!BL$2,'P&amp;L by country'!$E$51:$CM$51,0))</f>
        <v>-268456</v>
      </c>
      <c r="BM8" s="49">
        <f>+INDEX('P&amp;L by country'!$E$77:$CM$100,MATCH($A8,'P&amp;L by country'!$A$77:$A$100,0),MATCH('P&amp;L &amp; CAPEX'!BM$2,'P&amp;L by country'!$E$75:$CM$75,0))</f>
        <v>-8580966</v>
      </c>
      <c r="BN8" s="49">
        <f>+'P&amp;L Consol'!AJ9</f>
        <v>-11605383</v>
      </c>
      <c r="BO8" s="49"/>
      <c r="BP8" s="49">
        <v>-2026016</v>
      </c>
      <c r="BQ8" s="49">
        <v>-465474</v>
      </c>
      <c r="BR8" s="49">
        <v>-220627</v>
      </c>
      <c r="BS8" s="49">
        <v>0</v>
      </c>
      <c r="BT8" s="49">
        <v>-2713699</v>
      </c>
      <c r="BU8" s="49">
        <v>-2085700</v>
      </c>
      <c r="BV8" s="49">
        <v>-388544</v>
      </c>
      <c r="BW8" s="49">
        <v>-195435</v>
      </c>
      <c r="BX8" s="49">
        <v>0</v>
      </c>
      <c r="BY8" s="49">
        <v>-2666023</v>
      </c>
      <c r="BZ8" s="49">
        <v>-2069340</v>
      </c>
      <c r="CA8" s="49">
        <v>-386532</v>
      </c>
      <c r="CB8" s="49">
        <v>-162395</v>
      </c>
      <c r="CC8" s="49">
        <v>0</v>
      </c>
      <c r="CD8" s="49">
        <v>-2615216</v>
      </c>
      <c r="CE8" s="49">
        <f>+INDEX('P&amp;L by country'!$E$5:$CM$23,MATCH($A8,'P&amp;L by country'!$A$5:$A$23,0),MATCH('P&amp;L &amp; CAPEX'!CE$2,'P&amp;L by country'!$E$3:$CM$3,0))</f>
        <v>-2350165</v>
      </c>
      <c r="CF8" s="49">
        <f>+INDEX('P&amp;L by country'!$E$29:$CM$47,MATCH($A8,'P&amp;L by country'!$A$29:$A$47,0),MATCH('P&amp;L &amp; CAPEX'!CF$2,'P&amp;L by country'!$E$27:$CM$27,0))</f>
        <v>-459109</v>
      </c>
      <c r="CG8" s="49">
        <f>+INDEX('P&amp;L by country'!$E$53:$CM$71,MATCH($A8,'P&amp;L by country'!$A$53:$A$71,0),MATCH('P&amp;L &amp; CAPEX'!CG$2,'P&amp;L by country'!$E$51:$CM$51,0))</f>
        <v>-136705</v>
      </c>
      <c r="CH8" s="49">
        <f>+INDEX('P&amp;L by country'!$E$77:$CM$100,MATCH($A8,'P&amp;L by country'!$A$77:$A$100,0),MATCH('P&amp;L &amp; CAPEX'!CH$2,'P&amp;L by country'!$E$75:$CM$75,0))</f>
        <v>0</v>
      </c>
      <c r="CI8" s="49">
        <f>+'P&amp;L Consol'!BF9</f>
        <v>-2941397</v>
      </c>
      <c r="CJ8" s="49"/>
      <c r="CK8" s="49">
        <v>-2106972</v>
      </c>
      <c r="CL8" s="49">
        <v>-439320</v>
      </c>
      <c r="CM8" s="49">
        <v>-155351</v>
      </c>
      <c r="CN8" s="49">
        <v>0</v>
      </c>
      <c r="CO8" s="304">
        <v>-2701572</v>
      </c>
      <c r="CP8" s="49">
        <v>-2180380</v>
      </c>
      <c r="CQ8" s="49">
        <v>-390574</v>
      </c>
      <c r="CR8" s="49">
        <v>-190209</v>
      </c>
      <c r="CS8" s="49">
        <v>0</v>
      </c>
      <c r="CT8" s="304">
        <v>-2761046</v>
      </c>
      <c r="CU8" s="49">
        <v>-2183097</v>
      </c>
      <c r="CV8" s="49">
        <v>-403502</v>
      </c>
      <c r="CW8" s="49">
        <v>-107209</v>
      </c>
      <c r="CX8" s="49">
        <v>0</v>
      </c>
      <c r="CY8" s="304">
        <v>-2690627</v>
      </c>
      <c r="CZ8" s="49">
        <v>-2467081</v>
      </c>
      <c r="DA8" s="49">
        <v>-471509</v>
      </c>
      <c r="DB8" s="49">
        <v>-187905</v>
      </c>
      <c r="DC8" s="49">
        <v>0</v>
      </c>
      <c r="DD8" s="304">
        <v>-3123986</v>
      </c>
      <c r="DE8" s="49">
        <v>-8937530</v>
      </c>
      <c r="DF8" s="49">
        <v>-1704905</v>
      </c>
      <c r="DG8" s="49">
        <v>-640674</v>
      </c>
      <c r="DH8" s="49">
        <v>0</v>
      </c>
      <c r="DI8" s="304">
        <v>-11277231</v>
      </c>
      <c r="DJ8" s="49"/>
      <c r="DK8" s="49">
        <v>-2364498</v>
      </c>
      <c r="DL8" s="49">
        <v>-470994</v>
      </c>
      <c r="DM8" s="49">
        <v>-199521</v>
      </c>
      <c r="DN8" s="49">
        <v>0</v>
      </c>
      <c r="DO8" s="304">
        <v>-3034922</v>
      </c>
      <c r="DP8" s="49">
        <v>-2198073</v>
      </c>
      <c r="DQ8" s="49">
        <v>-428594</v>
      </c>
      <c r="DR8" s="49">
        <v>-132701</v>
      </c>
      <c r="DS8" s="49">
        <v>0</v>
      </c>
      <c r="DT8" s="304">
        <v>-2759014</v>
      </c>
      <c r="DU8" s="49">
        <v>-2152203</v>
      </c>
      <c r="DV8" s="49">
        <v>-418347</v>
      </c>
      <c r="DW8" s="49">
        <v>-156339</v>
      </c>
      <c r="DX8" s="49">
        <v>0</v>
      </c>
      <c r="DY8" s="304">
        <v>-2724185</v>
      </c>
      <c r="DZ8" s="49">
        <v>-2640361</v>
      </c>
      <c r="EA8" s="49">
        <v>-445818</v>
      </c>
      <c r="EB8" s="49">
        <v>-101977</v>
      </c>
      <c r="EC8" s="49">
        <v>0</v>
      </c>
      <c r="ED8" s="304">
        <v>-3186064</v>
      </c>
      <c r="EE8" s="49">
        <v>-9355135</v>
      </c>
      <c r="EF8" s="49">
        <v>-1763753</v>
      </c>
      <c r="EG8" s="49">
        <v>-590538</v>
      </c>
      <c r="EH8" s="49">
        <v>0</v>
      </c>
      <c r="EI8" s="304">
        <v>-11704185</v>
      </c>
      <c r="EK8" s="49">
        <v>-2225207</v>
      </c>
      <c r="EL8" s="49">
        <v>-411165</v>
      </c>
      <c r="EM8" s="49">
        <v>-149080</v>
      </c>
      <c r="EN8" s="49">
        <v>0</v>
      </c>
      <c r="EO8" s="304">
        <v>-2785351</v>
      </c>
      <c r="EP8" s="49">
        <v>-2129896</v>
      </c>
      <c r="EQ8" s="49">
        <v>-416604</v>
      </c>
      <c r="ER8" s="49">
        <v>-169832</v>
      </c>
      <c r="ES8" s="49">
        <v>0</v>
      </c>
      <c r="ET8" s="304">
        <v>-2715735</v>
      </c>
      <c r="EU8" s="49">
        <v>-2455115</v>
      </c>
      <c r="EV8" s="49">
        <v>-426823</v>
      </c>
      <c r="EW8" s="49">
        <v>-199132</v>
      </c>
      <c r="EX8" s="49">
        <v>0</v>
      </c>
      <c r="EY8" s="304">
        <v>-3080818</v>
      </c>
      <c r="EZ8" s="49">
        <v>-3046461</v>
      </c>
      <c r="FA8" s="49">
        <v>-491531</v>
      </c>
      <c r="FB8" s="49">
        <v>-287470</v>
      </c>
      <c r="FC8" s="49">
        <v>0</v>
      </c>
      <c r="FD8" s="304">
        <v>-3824641</v>
      </c>
      <c r="FE8" s="49">
        <v>-9856679</v>
      </c>
      <c r="FF8" s="49">
        <v>-1746123</v>
      </c>
      <c r="FG8" s="49">
        <v>-805514</v>
      </c>
      <c r="FH8" s="49">
        <v>0</v>
      </c>
      <c r="FI8" s="304">
        <v>-12406545</v>
      </c>
      <c r="FK8" s="49">
        <v>-2700671</v>
      </c>
      <c r="FL8" s="49">
        <v>-500755</v>
      </c>
      <c r="FM8" s="49">
        <v>-202459</v>
      </c>
      <c r="FN8" s="49">
        <v>0</v>
      </c>
      <c r="FO8" s="304">
        <v>-3403740</v>
      </c>
      <c r="FP8" s="49">
        <v>-2737839</v>
      </c>
      <c r="FQ8" s="49">
        <v>-511561</v>
      </c>
      <c r="FR8" s="49">
        <v>-256111</v>
      </c>
      <c r="FS8" s="49">
        <v>0</v>
      </c>
      <c r="FT8" s="304">
        <v>-3505354</v>
      </c>
      <c r="FU8" s="49">
        <v>5438510</v>
      </c>
      <c r="FV8" s="49">
        <v>1012316</v>
      </c>
      <c r="FW8" s="49">
        <v>458570</v>
      </c>
      <c r="FX8" s="49">
        <v>0</v>
      </c>
      <c r="FY8" s="304">
        <v>6909094</v>
      </c>
      <c r="FZ8" s="49">
        <v>0</v>
      </c>
      <c r="GA8" s="49">
        <v>0</v>
      </c>
      <c r="GB8" s="49">
        <v>0</v>
      </c>
      <c r="GC8" s="49">
        <v>0</v>
      </c>
      <c r="GD8" s="304">
        <v>0</v>
      </c>
      <c r="GE8" s="49">
        <v>0</v>
      </c>
      <c r="GF8" s="49">
        <v>0</v>
      </c>
      <c r="GG8" s="49">
        <v>0</v>
      </c>
      <c r="GH8" s="49">
        <v>0</v>
      </c>
      <c r="GI8" s="304">
        <v>0</v>
      </c>
    </row>
    <row r="9" spans="1:191" outlineLevel="1">
      <c r="A9" s="43" t="s">
        <v>97</v>
      </c>
      <c r="B9" s="43"/>
      <c r="C9" s="305" t="s">
        <v>207</v>
      </c>
      <c r="D9" s="44" t="s">
        <v>98</v>
      </c>
      <c r="E9" s="49">
        <f>+INDEX('P&amp;L by country'!$E$5:$CM$23,MATCH($A9,'P&amp;L by country'!$A$5:$A$23,0),MATCH('P&amp;L &amp; CAPEX'!E$2,'P&amp;L by country'!$E$3:$CM$3,0))</f>
        <v>0</v>
      </c>
      <c r="F9" s="49">
        <f>+INDEX('P&amp;L by country'!$E$29:$CM$47,MATCH($A9,'P&amp;L by country'!$A$29:$A$47,0),MATCH('P&amp;L &amp; CAPEX'!F$2,'P&amp;L by country'!$E$27:$CM$27,0))</f>
        <v>0</v>
      </c>
      <c r="G9" s="49">
        <f>+INDEX('P&amp;L by country'!$E$53:$CM$71,MATCH($A9,'P&amp;L by country'!$A$53:$A$71,0),MATCH('P&amp;L &amp; CAPEX'!G$2,'P&amp;L by country'!$E$51:$CM$51,0))</f>
        <v>0</v>
      </c>
      <c r="H9" s="49">
        <f>+INDEX('P&amp;L by country'!$E$77:$CM$100,MATCH($A9,'P&amp;L by country'!$A$77:$A$100,0),MATCH('P&amp;L &amp; CAPEX'!H$2,'P&amp;L by country'!$E$75:$CM$75,0))</f>
        <v>0</v>
      </c>
      <c r="I9" s="49">
        <f>+'P&amp;L Consol'!F10</f>
        <v>0</v>
      </c>
      <c r="J9" s="49">
        <f>+INDEX('P&amp;L by country'!$E$5:$CM$23,MATCH($A9,'P&amp;L by country'!$A$5:$A$23,0),MATCH('P&amp;L &amp; CAPEX'!J$2,'P&amp;L by country'!$E$3:$CM$3,0))</f>
        <v>0</v>
      </c>
      <c r="K9" s="49">
        <f>+INDEX('P&amp;L by country'!$E$29:$CM$47,MATCH($A9,'P&amp;L by country'!$A$29:$A$47,0),MATCH('P&amp;L &amp; CAPEX'!K$2,'P&amp;L by country'!$E$27:$CM$27,0))</f>
        <v>0</v>
      </c>
      <c r="L9" s="49">
        <f>+INDEX('P&amp;L by country'!$E$53:$CM$71,MATCH($A9,'P&amp;L by country'!$A$53:$A$71,0),MATCH('P&amp;L &amp; CAPEX'!L$2,'P&amp;L by country'!$E$51:$CM$51,0))</f>
        <v>0</v>
      </c>
      <c r="M9" s="49">
        <f>+INDEX('P&amp;L by country'!$E$77:$CM$100,MATCH($A9,'P&amp;L by country'!$A$77:$A$100,0),MATCH('P&amp;L &amp; CAPEX'!M$2,'P&amp;L by country'!$E$75:$CM$75,0))</f>
        <v>0</v>
      </c>
      <c r="N9" s="49">
        <f>+'P&amp;L Consol'!I10</f>
        <v>0</v>
      </c>
      <c r="O9" s="49">
        <f>+INDEX('P&amp;L by country'!$E$5:$CM$23,MATCH($A9,'P&amp;L by country'!$A$5:$A$23,0),MATCH('P&amp;L &amp; CAPEX'!O$2,'P&amp;L by country'!$E$3:$CM$3,0))</f>
        <v>0</v>
      </c>
      <c r="P9" s="49">
        <f>+INDEX('P&amp;L by country'!$E$29:$CM$47,MATCH($A9,'P&amp;L by country'!$A$29:$A$47,0),MATCH('P&amp;L &amp; CAPEX'!P$2,'P&amp;L by country'!$E$27:$CM$27,0))</f>
        <v>0</v>
      </c>
      <c r="Q9" s="49">
        <f>+INDEX('P&amp;L by country'!$E$53:$CM$71,MATCH($A9,'P&amp;L by country'!$A$53:$A$71,0),MATCH('P&amp;L &amp; CAPEX'!Q$2,'P&amp;L by country'!$E$51:$CM$51,0))</f>
        <v>0</v>
      </c>
      <c r="R9" s="49">
        <f>+INDEX('P&amp;L by country'!$E$77:$CM$100,MATCH($A9,'P&amp;L by country'!$A$77:$A$100,0),MATCH('P&amp;L &amp; CAPEX'!R$2,'P&amp;L by country'!$E$75:$CM$75,0))</f>
        <v>0</v>
      </c>
      <c r="S9" s="49">
        <f>+'P&amp;L Consol'!L10</f>
        <v>0</v>
      </c>
      <c r="T9" s="49">
        <f>+INDEX('P&amp;L by country'!$E$5:$CM$23,MATCH($A9,'P&amp;L by country'!$A$5:$A$23,0),MATCH('P&amp;L &amp; CAPEX'!T$2,'P&amp;L by country'!$E$3:$CM$3,0))</f>
        <v>0</v>
      </c>
      <c r="U9" s="49">
        <f>+INDEX('P&amp;L by country'!$E$29:$CM$47,MATCH($A9,'P&amp;L by country'!$A$29:$A$47,0),MATCH('P&amp;L &amp; CAPEX'!U$2,'P&amp;L by country'!$E$27:$CM$27,0))</f>
        <v>0</v>
      </c>
      <c r="V9" s="49">
        <f>+INDEX('P&amp;L by country'!$E$53:$CM$71,MATCH($A9,'P&amp;L by country'!$A$53:$A$71,0),MATCH('P&amp;L &amp; CAPEX'!V$2,'P&amp;L by country'!$E$51:$CM$51,0))</f>
        <v>0</v>
      </c>
      <c r="W9" s="49">
        <f>+INDEX('P&amp;L by country'!$E$77:$CM$100,MATCH($A9,'P&amp;L by country'!$A$77:$A$100,0),MATCH('P&amp;L &amp; CAPEX'!W$2,'P&amp;L by country'!$E$75:$CM$75,0))</f>
        <v>0</v>
      </c>
      <c r="X9" s="49">
        <f>+'P&amp;L Consol'!O10</f>
        <v>0</v>
      </c>
      <c r="Y9" s="49"/>
      <c r="Z9" s="49">
        <f>+INDEX('P&amp;L by country'!$E$5:$CM$23,MATCH($A9,'P&amp;L by country'!$A$5:$A$23,0),MATCH('P&amp;L &amp; CAPEX'!Z$2,'P&amp;L by country'!$E$3:$CM$3,0))</f>
        <v>0</v>
      </c>
      <c r="AA9" s="49">
        <f>+INDEX('P&amp;L by country'!$E$29:$CM$47,MATCH($A9,'P&amp;L by country'!$A$29:$A$47,0),MATCH('P&amp;L &amp; CAPEX'!AA$2,'P&amp;L by country'!$E$27:$CM$27,0))</f>
        <v>0</v>
      </c>
      <c r="AB9" s="49">
        <f>+INDEX('P&amp;L by country'!$E$53:$CM$71,MATCH($A9,'P&amp;L by country'!$A$53:$A$71,0),MATCH('P&amp;L &amp; CAPEX'!AB$2,'P&amp;L by country'!$E$51:$CM$51,0))</f>
        <v>0</v>
      </c>
      <c r="AC9" s="49">
        <f>+INDEX('P&amp;L by country'!$E$77:$CM$100,MATCH($A9,'P&amp;L by country'!$A$77:$A$100,0),MATCH('P&amp;L &amp; CAPEX'!AC$2,'P&amp;L by country'!$E$75:$CM$75,0))</f>
        <v>0</v>
      </c>
      <c r="AD9" s="49">
        <f>+'P&amp;L Consol'!E10</f>
        <v>0</v>
      </c>
      <c r="AE9" s="49">
        <f>+INDEX('P&amp;L by country'!$E$5:$CM$23,MATCH($A9,'P&amp;L by country'!$A$5:$A$23,0),MATCH('P&amp;L &amp; CAPEX'!AE$2,'P&amp;L by country'!$E$3:$CM$3,0))</f>
        <v>0</v>
      </c>
      <c r="AF9" s="49">
        <f>+INDEX('P&amp;L by country'!$E$29:$CM$47,MATCH($A9,'P&amp;L by country'!$A$29:$A$47,0),MATCH('P&amp;L &amp; CAPEX'!AF$2,'P&amp;L by country'!$E$27:$CM$27,0))</f>
        <v>0</v>
      </c>
      <c r="AG9" s="49">
        <f>+INDEX('P&amp;L by country'!$E$53:$CM$71,MATCH($A9,'P&amp;L by country'!$A$53:$A$71,0),MATCH('P&amp;L &amp; CAPEX'!AG$2,'P&amp;L by country'!$E$51:$CM$51,0))</f>
        <v>0</v>
      </c>
      <c r="AH9" s="49">
        <f>+INDEX('P&amp;L by country'!$E$77:$CM$100,MATCH($A9,'P&amp;L by country'!$A$77:$A$100,0),MATCH('P&amp;L &amp; CAPEX'!AH$2,'P&amp;L by country'!$E$75:$CM$75,0))</f>
        <v>0</v>
      </c>
      <c r="AI9" s="49">
        <f>+'P&amp;L Consol'!H10</f>
        <v>0</v>
      </c>
      <c r="AJ9" s="49">
        <f>+INDEX('P&amp;L by country'!$E$5:$CM$23,MATCH($A9,'P&amp;L by country'!$A$5:$A$23,0),MATCH('P&amp;L &amp; CAPEX'!AJ$2,'P&amp;L by country'!$E$3:$CM$3,0))</f>
        <v>0</v>
      </c>
      <c r="AK9" s="49">
        <f>+INDEX('P&amp;L by country'!$E$29:$CM$47,MATCH($A9,'P&amp;L by country'!$A$29:$A$47,0),MATCH('P&amp;L &amp; CAPEX'!AK$2,'P&amp;L by country'!$E$27:$CM$27,0))</f>
        <v>0</v>
      </c>
      <c r="AL9" s="49">
        <f>+INDEX('P&amp;L by country'!$E$53:$CM$71,MATCH($A9,'P&amp;L by country'!$A$53:$A$71,0),MATCH('P&amp;L &amp; CAPEX'!AL$2,'P&amp;L by country'!$E$51:$CM$51,0))</f>
        <v>0</v>
      </c>
      <c r="AM9" s="49">
        <f>+INDEX('P&amp;L by country'!$E$77:$CM$100,MATCH($A9,'P&amp;L by country'!$A$77:$A$100,0),MATCH('P&amp;L &amp; CAPEX'!AM$2,'P&amp;L by country'!$E$75:$CM$75,0))</f>
        <v>0</v>
      </c>
      <c r="AN9" s="49">
        <f>+'P&amp;L Consol'!K10</f>
        <v>0</v>
      </c>
      <c r="AO9" s="49">
        <f>+INDEX('P&amp;L by country'!$E$5:$CM$23,MATCH($A9,'P&amp;L by country'!$A$5:$A$23,0),MATCH('P&amp;L &amp; CAPEX'!AO$2,'P&amp;L by country'!$E$3:$CM$3,0))</f>
        <v>0</v>
      </c>
      <c r="AP9" s="49">
        <f>+INDEX('P&amp;L by country'!$E$29:$CM$47,MATCH($A9,'P&amp;L by country'!$A$29:$A$47,0),MATCH('P&amp;L &amp; CAPEX'!AP$2,'P&amp;L by country'!$E$27:$CM$27,0))</f>
        <v>0</v>
      </c>
      <c r="AQ9" s="49">
        <f>+INDEX('P&amp;L by country'!$E$53:$CM$71,MATCH($A9,'P&amp;L by country'!$A$53:$A$71,0),MATCH('P&amp;L &amp; CAPEX'!AQ$2,'P&amp;L by country'!$E$51:$CM$51,0))</f>
        <v>0</v>
      </c>
      <c r="AR9" s="49">
        <f>+INDEX('P&amp;L by country'!$E$77:$CM$100,MATCH($A9,'P&amp;L by country'!$A$77:$A$100,0),MATCH('P&amp;L &amp; CAPEX'!AR$2,'P&amp;L by country'!$E$75:$CM$75,0))</f>
        <v>0</v>
      </c>
      <c r="AS9" s="49">
        <f>+'P&amp;L Consol'!K10</f>
        <v>0</v>
      </c>
      <c r="AT9" s="49"/>
      <c r="AU9" s="49">
        <f>+INDEX('P&amp;L by country'!$E$5:$CM$23,MATCH($A9,'P&amp;L by country'!$A$5:$A$23,0),MATCH('P&amp;L &amp; CAPEX'!AU$2,'P&amp;L by country'!$E$3:$CM$3,0))</f>
        <v>0</v>
      </c>
      <c r="AV9" s="49">
        <f>+INDEX('P&amp;L by country'!$E$29:$CM$47,MATCH($A9,'P&amp;L by country'!$A$29:$A$47,0),MATCH('P&amp;L &amp; CAPEX'!AV$2,'P&amp;L by country'!$E$27:$CM$27,0))</f>
        <v>0</v>
      </c>
      <c r="AW9" s="49">
        <f>+INDEX('P&amp;L by country'!$E$53:$CM$71,MATCH($A9,'P&amp;L by country'!$A$53:$A$71,0),MATCH('P&amp;L &amp; CAPEX'!AW$2,'P&amp;L by country'!$E$51:$CM$51,0))</f>
        <v>0</v>
      </c>
      <c r="AX9" s="49">
        <f>+INDEX('P&amp;L by country'!$E$77:$CM$100,MATCH($A9,'P&amp;L by country'!$A$77:$A$100,0),MATCH('P&amp;L &amp; CAPEX'!AX$2,'P&amp;L by country'!$E$75:$CM$75,0))</f>
        <v>0</v>
      </c>
      <c r="AY9" s="49">
        <f>+'P&amp;L Consol'!AA10</f>
        <v>0</v>
      </c>
      <c r="AZ9" s="49">
        <f>+INDEX('P&amp;L by country'!$E$5:$CM$23,MATCH($A9,'P&amp;L by country'!$A$5:$A$23,0),MATCH('P&amp;L &amp; CAPEX'!AZ$2,'P&amp;L by country'!$E$3:$CM$3,0))</f>
        <v>0</v>
      </c>
      <c r="BA9" s="49">
        <f>+INDEX('P&amp;L by country'!$E$29:$CM$47,MATCH($A9,'P&amp;L by country'!$A$29:$A$47,0),MATCH('P&amp;L &amp; CAPEX'!BA$2,'P&amp;L by country'!$E$27:$CM$27,0))</f>
        <v>0</v>
      </c>
      <c r="BB9" s="49">
        <f>+INDEX('P&amp;L by country'!$E$53:$CM$71,MATCH($A9,'P&amp;L by country'!$A$53:$A$71,0),MATCH('P&amp;L &amp; CAPEX'!BB$2,'P&amp;L by country'!$E$51:$CM$51,0))</f>
        <v>0</v>
      </c>
      <c r="BC9" s="49">
        <f>+INDEX('P&amp;L by country'!$E$77:$CM$100,MATCH($A9,'P&amp;L by country'!$A$77:$A$100,0),MATCH('P&amp;L &amp; CAPEX'!BC$2,'P&amp;L by country'!$E$75:$CM$75,0))</f>
        <v>0</v>
      </c>
      <c r="BD9" s="49">
        <f>+'P&amp;L Consol'!AD10</f>
        <v>0</v>
      </c>
      <c r="BE9" s="49">
        <f>+INDEX('P&amp;L by country'!$E$5:$CM$23,MATCH($A9,'P&amp;L by country'!$A$5:$A$23,0),MATCH('P&amp;L &amp; CAPEX'!BE$2,'P&amp;L by country'!$E$3:$CM$3,0))</f>
        <v>0</v>
      </c>
      <c r="BF9" s="49">
        <f>+INDEX('P&amp;L by country'!$E$29:$CM$47,MATCH($A9,'P&amp;L by country'!$A$29:$A$47,0),MATCH('P&amp;L &amp; CAPEX'!BF$2,'P&amp;L by country'!$E$27:$CM$27,0))</f>
        <v>0</v>
      </c>
      <c r="BG9" s="49">
        <f>+INDEX('P&amp;L by country'!$E$53:$CM$71,MATCH($A9,'P&amp;L by country'!$A$53:$A$71,0),MATCH('P&amp;L &amp; CAPEX'!BG$2,'P&amp;L by country'!$E$51:$CM$51,0))</f>
        <v>0</v>
      </c>
      <c r="BH9" s="49">
        <f>+INDEX('P&amp;L by country'!$E$77:$CM$100,MATCH($A9,'P&amp;L by country'!$A$77:$A$100,0),MATCH('P&amp;L &amp; CAPEX'!BH$2,'P&amp;L by country'!$E$75:$CM$75,0))</f>
        <v>0</v>
      </c>
      <c r="BI9" s="49">
        <f>+'P&amp;L Consol'!AG10</f>
        <v>0</v>
      </c>
      <c r="BJ9" s="49">
        <f>+INDEX('P&amp;L by country'!$E$5:$CM$23,MATCH($A9,'P&amp;L by country'!$A$5:$A$23,0),MATCH('P&amp;L &amp; CAPEX'!BJ$2,'P&amp;L by country'!$E$3:$CM$3,0))</f>
        <v>0</v>
      </c>
      <c r="BK9" s="49">
        <f>+INDEX('P&amp;L by country'!$E$29:$CM$47,MATCH($A9,'P&amp;L by country'!$A$29:$A$47,0),MATCH('P&amp;L &amp; CAPEX'!BK$2,'P&amp;L by country'!$E$27:$CM$27,0))</f>
        <v>0</v>
      </c>
      <c r="BL9" s="49">
        <f>+INDEX('P&amp;L by country'!$E$53:$CM$71,MATCH($A9,'P&amp;L by country'!$A$53:$A$71,0),MATCH('P&amp;L &amp; CAPEX'!BL$2,'P&amp;L by country'!$E$51:$CM$51,0))</f>
        <v>0</v>
      </c>
      <c r="BM9" s="49">
        <f>+INDEX('P&amp;L by country'!$E$77:$CM$100,MATCH($A9,'P&amp;L by country'!$A$77:$A$100,0),MATCH('P&amp;L &amp; CAPEX'!BM$2,'P&amp;L by country'!$E$75:$CM$75,0))</f>
        <v>0</v>
      </c>
      <c r="BN9" s="49">
        <f>+'P&amp;L Consol'!AJ10</f>
        <v>0</v>
      </c>
      <c r="BO9" s="49"/>
      <c r="BP9" s="49">
        <v>-11256</v>
      </c>
      <c r="BQ9" s="49">
        <v>-800</v>
      </c>
      <c r="BR9" s="49">
        <v>-59</v>
      </c>
      <c r="BS9" s="49">
        <v>0</v>
      </c>
      <c r="BT9" s="49">
        <v>-9729</v>
      </c>
      <c r="BU9" s="49">
        <v>-13464</v>
      </c>
      <c r="BV9" s="49">
        <v>-758</v>
      </c>
      <c r="BW9" s="49">
        <v>-51</v>
      </c>
      <c r="BX9" s="49">
        <v>0</v>
      </c>
      <c r="BY9" s="49">
        <v>-16659</v>
      </c>
      <c r="BZ9" s="49">
        <v>-12168</v>
      </c>
      <c r="CA9" s="49">
        <v>-717</v>
      </c>
      <c r="CB9" s="49">
        <v>-50</v>
      </c>
      <c r="CC9" s="49">
        <v>0</v>
      </c>
      <c r="CD9" s="49">
        <v>-12935</v>
      </c>
      <c r="CE9" s="49">
        <f>+INDEX('P&amp;L by country'!$E$5:$CM$23,MATCH($A9,'P&amp;L by country'!$A$5:$A$23,0),MATCH('P&amp;L &amp; CAPEX'!CE$2,'P&amp;L by country'!$E$3:$CM$3,0))</f>
        <v>-13112</v>
      </c>
      <c r="CF9" s="49">
        <f>+INDEX('P&amp;L by country'!$E$29:$CM$47,MATCH($A9,'P&amp;L by country'!$A$29:$A$47,0),MATCH('P&amp;L &amp; CAPEX'!CF$2,'P&amp;L by country'!$E$27:$CM$27,0))</f>
        <v>-757</v>
      </c>
      <c r="CG9" s="49">
        <f>+INDEX('P&amp;L by country'!$E$53:$CM$71,MATCH($A9,'P&amp;L by country'!$A$53:$A$71,0),MATCH('P&amp;L &amp; CAPEX'!CG$2,'P&amp;L by country'!$E$51:$CM$51,0))</f>
        <v>-52</v>
      </c>
      <c r="CH9" s="49">
        <f>+INDEX('P&amp;L by country'!$E$77:$CM$100,MATCH($A9,'P&amp;L by country'!$A$77:$A$100,0),MATCH('P&amp;L &amp; CAPEX'!CH$2,'P&amp;L by country'!$E$75:$CM$75,0))</f>
        <v>0</v>
      </c>
      <c r="CI9" s="49">
        <f>+'P&amp;L Consol'!BF10</f>
        <v>-13921</v>
      </c>
      <c r="CJ9" s="49"/>
      <c r="CK9" s="49">
        <v>-11663</v>
      </c>
      <c r="CL9" s="49">
        <v>-1308</v>
      </c>
      <c r="CM9" s="49">
        <v>-64</v>
      </c>
      <c r="CN9" s="49">
        <v>0</v>
      </c>
      <c r="CO9" s="304">
        <v>-13035</v>
      </c>
      <c r="CP9" s="49">
        <v>-14928</v>
      </c>
      <c r="CQ9" s="49">
        <v>-1324</v>
      </c>
      <c r="CR9" s="49">
        <v>-92</v>
      </c>
      <c r="CS9" s="49">
        <v>0</v>
      </c>
      <c r="CT9" s="304">
        <v>-16344</v>
      </c>
      <c r="CU9" s="49">
        <v>-14670</v>
      </c>
      <c r="CV9" s="49">
        <v>-1414</v>
      </c>
      <c r="CW9" s="49">
        <v>-52</v>
      </c>
      <c r="CX9" s="49">
        <v>0</v>
      </c>
      <c r="CY9" s="304">
        <v>-16136</v>
      </c>
      <c r="CZ9" s="49">
        <v>-14788</v>
      </c>
      <c r="DA9" s="49">
        <v>-1364</v>
      </c>
      <c r="DB9" s="49">
        <v>-79</v>
      </c>
      <c r="DC9" s="49">
        <v>0</v>
      </c>
      <c r="DD9" s="304">
        <v>-16231</v>
      </c>
      <c r="DE9" s="49">
        <v>-56049</v>
      </c>
      <c r="DF9" s="49">
        <v>-5410</v>
      </c>
      <c r="DG9" s="49">
        <v>-287</v>
      </c>
      <c r="DH9" s="49">
        <v>0</v>
      </c>
      <c r="DI9" s="304">
        <v>-61746</v>
      </c>
      <c r="DJ9" s="49"/>
      <c r="DK9" s="49">
        <v>-14941</v>
      </c>
      <c r="DL9" s="49">
        <v>-1362</v>
      </c>
      <c r="DM9" s="49">
        <v>-84</v>
      </c>
      <c r="DN9" s="49">
        <v>0</v>
      </c>
      <c r="DO9" s="304">
        <v>-16387</v>
      </c>
      <c r="DP9" s="49">
        <v>-16140</v>
      </c>
      <c r="DQ9" s="49">
        <v>-1365</v>
      </c>
      <c r="DR9" s="49">
        <v>-62</v>
      </c>
      <c r="DS9" s="49">
        <v>0</v>
      </c>
      <c r="DT9" s="304">
        <v>-17567</v>
      </c>
      <c r="DU9" s="49">
        <v>-22483</v>
      </c>
      <c r="DV9" s="49">
        <v>-1325</v>
      </c>
      <c r="DW9" s="49">
        <v>-75</v>
      </c>
      <c r="DX9" s="49">
        <v>0</v>
      </c>
      <c r="DY9" s="304">
        <v>-23883</v>
      </c>
      <c r="DZ9" s="49">
        <v>-15135</v>
      </c>
      <c r="EA9" s="49">
        <v>-1293</v>
      </c>
      <c r="EB9" s="49">
        <v>-460</v>
      </c>
      <c r="EC9" s="49">
        <v>0</v>
      </c>
      <c r="ED9" s="304">
        <v>-16888</v>
      </c>
      <c r="EE9" s="49">
        <v>-68699</v>
      </c>
      <c r="EF9" s="49">
        <v>-5345</v>
      </c>
      <c r="EG9" s="49">
        <v>-681</v>
      </c>
      <c r="EH9" s="49">
        <v>0</v>
      </c>
      <c r="EI9" s="304">
        <v>-74725</v>
      </c>
      <c r="EK9" s="49">
        <v>-16266</v>
      </c>
      <c r="EL9" s="49">
        <v>-1191</v>
      </c>
      <c r="EM9" s="49">
        <v>171</v>
      </c>
      <c r="EN9" s="49">
        <v>0</v>
      </c>
      <c r="EO9" s="304">
        <v>-17286</v>
      </c>
      <c r="EP9" s="49">
        <v>-19874</v>
      </c>
      <c r="EQ9" s="49">
        <v>-1260</v>
      </c>
      <c r="ER9" s="49">
        <v>-185</v>
      </c>
      <c r="ES9" s="49">
        <v>0</v>
      </c>
      <c r="ET9" s="304">
        <v>-21319</v>
      </c>
      <c r="EU9" s="49">
        <v>-19807</v>
      </c>
      <c r="EV9" s="49">
        <v>-1342</v>
      </c>
      <c r="EW9" s="49">
        <v>-212</v>
      </c>
      <c r="EX9" s="49">
        <v>0</v>
      </c>
      <c r="EY9" s="304">
        <v>-21361</v>
      </c>
      <c r="EZ9" s="49">
        <v>-20744</v>
      </c>
      <c r="FA9" s="49">
        <v>-1337</v>
      </c>
      <c r="FB9" s="49">
        <v>-264</v>
      </c>
      <c r="FC9" s="49">
        <v>0</v>
      </c>
      <c r="FD9" s="304">
        <v>-22345</v>
      </c>
      <c r="FE9" s="49">
        <v>-76691</v>
      </c>
      <c r="FF9" s="49">
        <v>-5130</v>
      </c>
      <c r="FG9" s="49">
        <v>-490</v>
      </c>
      <c r="FH9" s="49">
        <v>0</v>
      </c>
      <c r="FI9" s="304">
        <v>-82311</v>
      </c>
      <c r="FK9" s="49">
        <v>-21899</v>
      </c>
      <c r="FL9" s="49">
        <v>-1392</v>
      </c>
      <c r="FM9" s="49">
        <v>-438</v>
      </c>
      <c r="FN9" s="49">
        <v>0</v>
      </c>
      <c r="FO9" s="304">
        <v>-23729</v>
      </c>
      <c r="FP9" s="49">
        <v>-22783</v>
      </c>
      <c r="FQ9" s="49">
        <v>-1498</v>
      </c>
      <c r="FR9" s="49">
        <v>-708</v>
      </c>
      <c r="FS9" s="49">
        <v>0</v>
      </c>
      <c r="FT9" s="304">
        <v>-24989</v>
      </c>
      <c r="FU9" s="49">
        <v>44682</v>
      </c>
      <c r="FV9" s="49">
        <v>2890</v>
      </c>
      <c r="FW9" s="49">
        <v>1146</v>
      </c>
      <c r="FX9" s="49">
        <v>0</v>
      </c>
      <c r="FY9" s="304">
        <v>48718</v>
      </c>
      <c r="FZ9" s="49">
        <v>0</v>
      </c>
      <c r="GA9" s="49">
        <v>0</v>
      </c>
      <c r="GB9" s="49">
        <v>0</v>
      </c>
      <c r="GC9" s="49">
        <v>0</v>
      </c>
      <c r="GD9" s="304">
        <v>0</v>
      </c>
      <c r="GE9" s="49">
        <v>0</v>
      </c>
      <c r="GF9" s="49">
        <v>0</v>
      </c>
      <c r="GG9" s="49">
        <v>0</v>
      </c>
      <c r="GH9" s="49">
        <v>0</v>
      </c>
      <c r="GI9" s="304">
        <v>0</v>
      </c>
    </row>
    <row r="10" spans="1:191">
      <c r="A10" s="306" t="s">
        <v>7</v>
      </c>
      <c r="B10" s="306"/>
      <c r="C10" s="437" t="s">
        <v>7</v>
      </c>
      <c r="D10" s="418" t="s">
        <v>8</v>
      </c>
      <c r="E10" s="403">
        <f>+INDEX('P&amp;L by country'!$E$5:$CM$23,MATCH($A10,'P&amp;L by country'!$A$5:$A$23,0),MATCH('P&amp;L &amp; CAPEX'!E$2,'P&amp;L by country'!$E$3:$CM$3,0))</f>
        <v>596718</v>
      </c>
      <c r="F10" s="403">
        <f>+INDEX('P&amp;L by country'!$E$29:$CM$47,MATCH($A10,'P&amp;L by country'!$A$29:$A$47,0),MATCH('P&amp;L &amp; CAPEX'!F$2,'P&amp;L by country'!$E$27:$CM$27,0))</f>
        <v>185083</v>
      </c>
      <c r="G10" s="403">
        <f>+INDEX('P&amp;L by country'!$E$53:$CM$71,MATCH($A10,'P&amp;L by country'!$A$53:$A$71,0),MATCH('P&amp;L &amp; CAPEX'!G$2,'P&amp;L by country'!$E$51:$CM$51,0))</f>
        <v>0</v>
      </c>
      <c r="H10" s="403">
        <f>+INDEX('P&amp;L by country'!$E$77:$CM$100,MATCH($A10,'P&amp;L by country'!$A$77:$A$100,0),MATCH('P&amp;L &amp; CAPEX'!H$2,'P&amp;L by country'!$E$75:$CM$75,0))</f>
        <v>0</v>
      </c>
      <c r="I10" s="403">
        <f>+SUM(I7:I9)</f>
        <v>781801</v>
      </c>
      <c r="J10" s="403">
        <f>+INDEX('P&amp;L by country'!$E$5:$CM$23,MATCH($A10,'P&amp;L by country'!$A$5:$A$23,0),MATCH('P&amp;L &amp; CAPEX'!J$2,'P&amp;L by country'!$E$3:$CM$3,0))</f>
        <v>608694</v>
      </c>
      <c r="K10" s="403">
        <f>+INDEX('P&amp;L by country'!$E$29:$CM$47,MATCH($A10,'P&amp;L by country'!$A$29:$A$47,0),MATCH('P&amp;L &amp; CAPEX'!K$2,'P&amp;L by country'!$E$27:$CM$27,0))</f>
        <v>153781</v>
      </c>
      <c r="L10" s="403">
        <f>+INDEX('P&amp;L by country'!$E$53:$CM$71,MATCH($A10,'P&amp;L by country'!$A$53:$A$71,0),MATCH('P&amp;L &amp; CAPEX'!L$2,'P&amp;L by country'!$E$51:$CM$51,0))</f>
        <v>0</v>
      </c>
      <c r="M10" s="403">
        <f>+INDEX('P&amp;L by country'!$E$77:$CM$100,MATCH($A10,'P&amp;L by country'!$A$77:$A$100,0),MATCH('P&amp;L &amp; CAPEX'!M$2,'P&amp;L by country'!$E$75:$CM$75,0))</f>
        <v>0</v>
      </c>
      <c r="N10" s="403">
        <f>+SUM(N7:N9)</f>
        <v>762475</v>
      </c>
      <c r="O10" s="403">
        <f>+INDEX('P&amp;L by country'!$E$5:$CM$23,MATCH($A10,'P&amp;L by country'!$A$5:$A$23,0),MATCH('P&amp;L &amp; CAPEX'!O$2,'P&amp;L by country'!$E$3:$CM$3,0))</f>
        <v>622746</v>
      </c>
      <c r="P10" s="403">
        <f>+INDEX('P&amp;L by country'!$E$29:$CM$47,MATCH($A10,'P&amp;L by country'!$A$29:$A$47,0),MATCH('P&amp;L &amp; CAPEX'!P$2,'P&amp;L by country'!$E$27:$CM$27,0))</f>
        <v>191592</v>
      </c>
      <c r="Q10" s="403">
        <f>+INDEX('P&amp;L by country'!$E$53:$CM$71,MATCH($A10,'P&amp;L by country'!$A$53:$A$71,0),MATCH('P&amp;L &amp; CAPEX'!Q$2,'P&amp;L by country'!$E$51:$CM$51,0))</f>
        <v>52183</v>
      </c>
      <c r="R10" s="403">
        <f>+INDEX('P&amp;L by country'!$E$77:$CM$100,MATCH($A10,'P&amp;L by country'!$A$77:$A$100,0),MATCH('P&amp;L &amp; CAPEX'!R$2,'P&amp;L by country'!$E$75:$CM$75,0))</f>
        <v>983488</v>
      </c>
      <c r="S10" s="403">
        <f>+SUM(S7:S9)</f>
        <v>1849981</v>
      </c>
      <c r="T10" s="403">
        <f>+INDEX('P&amp;L by country'!$E$5:$CM$23,MATCH($A10,'P&amp;L by country'!$A$5:$A$23,0),MATCH('P&amp;L &amp; CAPEX'!T$2,'P&amp;L by country'!$E$3:$CM$3,0))</f>
        <v>776359</v>
      </c>
      <c r="U10" s="403">
        <f>+INDEX('P&amp;L by country'!$E$29:$CM$47,MATCH($A10,'P&amp;L by country'!$A$29:$A$47,0),MATCH('P&amp;L &amp; CAPEX'!U$2,'P&amp;L by country'!$E$27:$CM$27,0))</f>
        <v>216629</v>
      </c>
      <c r="V10" s="403">
        <f>+INDEX('P&amp;L by country'!$E$53:$CM$71,MATCH($A10,'P&amp;L by country'!$A$53:$A$71,0),MATCH('P&amp;L &amp; CAPEX'!V$2,'P&amp;L by country'!$E$51:$CM$51,0))</f>
        <v>184275</v>
      </c>
      <c r="W10" s="403">
        <f>+INDEX('P&amp;L by country'!$E$77:$CM$100,MATCH($A10,'P&amp;L by country'!$A$77:$A$100,0),MATCH('P&amp;L &amp; CAPEX'!W$2,'P&amp;L by country'!$E$75:$CM$75,0))</f>
        <v>2108848</v>
      </c>
      <c r="X10" s="403">
        <f>+SUM(X7:X9)</f>
        <v>3285400</v>
      </c>
      <c r="Y10" s="403"/>
      <c r="Z10" s="403">
        <f>+INDEX('P&amp;L by country'!$E$5:$CM$23,MATCH($A10,'P&amp;L by country'!$A$5:$A$23,0),MATCH('P&amp;L &amp; CAPEX'!Z$2,'P&amp;L by country'!$E$3:$CM$3,0))</f>
        <v>661643</v>
      </c>
      <c r="AA10" s="403">
        <f>+INDEX('P&amp;L by country'!$E$29:$CM$47,MATCH($A10,'P&amp;L by country'!$A$29:$A$47,0),MATCH('P&amp;L &amp; CAPEX'!AA$2,'P&amp;L by country'!$E$27:$CM$27,0))</f>
        <v>216132</v>
      </c>
      <c r="AB10" s="403">
        <f>+INDEX('P&amp;L by country'!$E$53:$CM$71,MATCH($A10,'P&amp;L by country'!$A$53:$A$71,0),MATCH('P&amp;L &amp; CAPEX'!AB$2,'P&amp;L by country'!$E$51:$CM$51,0))</f>
        <v>125358</v>
      </c>
      <c r="AC10" s="403">
        <f>+INDEX('P&amp;L by country'!$E$77:$CM$100,MATCH($A10,'P&amp;L by country'!$A$77:$A$100,0),MATCH('P&amp;L &amp; CAPEX'!AC$2,'P&amp;L by country'!$E$75:$CM$75,0))</f>
        <v>1825668</v>
      </c>
      <c r="AD10" s="403">
        <f>+SUM(AD7:AD9)</f>
        <v>2828593</v>
      </c>
      <c r="AE10" s="403">
        <f>+INDEX('P&amp;L by country'!$E$5:$CM$23,MATCH($A10,'P&amp;L by country'!$A$5:$A$23,0),MATCH('P&amp;L &amp; CAPEX'!AE$2,'P&amp;L by country'!$E$3:$CM$3,0))</f>
        <v>677957</v>
      </c>
      <c r="AF10" s="403">
        <f>+INDEX('P&amp;L by country'!$E$29:$CM$47,MATCH($A10,'P&amp;L by country'!$A$29:$A$47,0),MATCH('P&amp;L &amp; CAPEX'!AF$2,'P&amp;L by country'!$E$27:$CM$27,0))</f>
        <v>186384</v>
      </c>
      <c r="AG10" s="403">
        <f>+INDEX('P&amp;L by country'!$E$53:$CM$71,MATCH($A10,'P&amp;L by country'!$A$53:$A$71,0),MATCH('P&amp;L &amp; CAPEX'!AG$2,'P&amp;L by country'!$E$51:$CM$51,0))</f>
        <v>107592</v>
      </c>
      <c r="AH10" s="403">
        <f>+INDEX('P&amp;L by country'!$E$77:$CM$100,MATCH($A10,'P&amp;L by country'!$A$77:$A$100,0),MATCH('P&amp;L &amp; CAPEX'!AH$2,'P&amp;L by country'!$E$75:$CM$75,0))</f>
        <v>2031022</v>
      </c>
      <c r="AI10" s="403">
        <f>+SUM(AI7:AI9)</f>
        <v>3003042</v>
      </c>
      <c r="AJ10" s="403">
        <f>+INDEX('P&amp;L by country'!$E$5:$CM$23,MATCH($A10,'P&amp;L by country'!$A$5:$A$23,0),MATCH('P&amp;L &amp; CAPEX'!AJ$2,'P&amp;L by country'!$E$3:$CM$3,0))</f>
        <v>679741</v>
      </c>
      <c r="AK10" s="403">
        <f>+INDEX('P&amp;L by country'!$E$29:$CM$47,MATCH($A10,'P&amp;L by country'!$A$29:$A$47,0),MATCH('P&amp;L &amp; CAPEX'!AK$2,'P&amp;L by country'!$E$27:$CM$27,0))</f>
        <v>199400</v>
      </c>
      <c r="AL10" s="403">
        <f>+INDEX('P&amp;L by country'!$E$53:$CM$71,MATCH($A10,'P&amp;L by country'!$A$53:$A$71,0),MATCH('P&amp;L &amp; CAPEX'!AL$2,'P&amp;L by country'!$E$51:$CM$51,0))</f>
        <v>111482</v>
      </c>
      <c r="AM10" s="403">
        <f>+INDEX('P&amp;L by country'!$E$77:$CM$100,MATCH($A10,'P&amp;L by country'!$A$77:$A$100,0),MATCH('P&amp;L &amp; CAPEX'!AM$2,'P&amp;L by country'!$E$75:$CM$75,0))</f>
        <v>2043319</v>
      </c>
      <c r="AN10" s="403">
        <f>+SUM(AN7:AN9)</f>
        <v>3033663</v>
      </c>
      <c r="AO10" s="403">
        <f>+INDEX('P&amp;L by country'!$E$5:$CM$23,MATCH($A10,'P&amp;L by country'!$A$5:$A$23,0),MATCH('P&amp;L &amp; CAPEX'!AO$2,'P&amp;L by country'!$E$3:$CM$3,0))</f>
        <v>838912</v>
      </c>
      <c r="AP10" s="403">
        <f>+INDEX('P&amp;L by country'!$E$29:$CM$47,MATCH($A10,'P&amp;L by country'!$A$29:$A$47,0),MATCH('P&amp;L &amp; CAPEX'!AP$2,'P&amp;L by country'!$E$27:$CM$27,0))</f>
        <v>230642</v>
      </c>
      <c r="AQ10" s="403">
        <f>+INDEX('P&amp;L by country'!$E$53:$CM$71,MATCH($A10,'P&amp;L by country'!$A$53:$A$71,0),MATCH('P&amp;L &amp; CAPEX'!AQ$2,'P&amp;L by country'!$E$51:$CM$51,0))</f>
        <v>138725</v>
      </c>
      <c r="AR10" s="403">
        <f>+INDEX('P&amp;L by country'!$E$77:$CM$100,MATCH($A10,'P&amp;L by country'!$A$77:$A$100,0),MATCH('P&amp;L &amp; CAPEX'!AR$2,'P&amp;L by country'!$E$75:$CM$75,0))</f>
        <v>2458265</v>
      </c>
      <c r="AS10" s="403">
        <f>+SUM(AS7:AS9)</f>
        <v>3033663</v>
      </c>
      <c r="AT10" s="403"/>
      <c r="AU10" s="403">
        <f>+INDEX('P&amp;L by country'!$E$5:$CM$23,MATCH($A10,'P&amp;L by country'!$A$5:$A$23,0),MATCH('P&amp;L &amp; CAPEX'!AU$2,'P&amp;L by country'!$E$3:$CM$3,0))</f>
        <v>680060</v>
      </c>
      <c r="AV10" s="403">
        <f>+INDEX('P&amp;L by country'!$E$29:$CM$47,MATCH($A10,'P&amp;L by country'!$A$29:$A$47,0),MATCH('P&amp;L &amp; CAPEX'!AV$2,'P&amp;L by country'!$E$27:$CM$27,0))</f>
        <v>232814</v>
      </c>
      <c r="AW10" s="403">
        <f>+INDEX('P&amp;L by country'!$E$53:$CM$71,MATCH($A10,'P&amp;L by country'!$A$53:$A$71,0),MATCH('P&amp;L &amp; CAPEX'!AW$2,'P&amp;L by country'!$E$51:$CM$51,0))</f>
        <v>117079</v>
      </c>
      <c r="AX10" s="403">
        <f>+INDEX('P&amp;L by country'!$E$77:$CM$100,MATCH($A10,'P&amp;L by country'!$A$77:$A$100,0),MATCH('P&amp;L &amp; CAPEX'!AX$2,'P&amp;L by country'!$E$75:$CM$75,0))</f>
        <v>2248455</v>
      </c>
      <c r="AY10" s="403">
        <f>+SUM(AY7:AY9)</f>
        <v>3287270</v>
      </c>
      <c r="AZ10" s="403">
        <f>+INDEX('P&amp;L by country'!$E$5:$CM$23,MATCH($A10,'P&amp;L by country'!$A$5:$A$23,0),MATCH('P&amp;L &amp; CAPEX'!AZ$2,'P&amp;L by country'!$E$3:$CM$3,0))</f>
        <v>643485</v>
      </c>
      <c r="BA10" s="403">
        <f>+INDEX('P&amp;L by country'!$E$29:$CM$47,MATCH($A10,'P&amp;L by country'!$A$29:$A$47,0),MATCH('P&amp;L &amp; CAPEX'!BA$2,'P&amp;L by country'!$E$27:$CM$27,0))</f>
        <v>201965</v>
      </c>
      <c r="BB10" s="403">
        <f>+INDEX('P&amp;L by country'!$E$53:$CM$71,MATCH($A10,'P&amp;L by country'!$A$53:$A$71,0),MATCH('P&amp;L &amp; CAPEX'!BB$2,'P&amp;L by country'!$E$51:$CM$51,0))</f>
        <v>115854</v>
      </c>
      <c r="BC10" s="403">
        <f>+INDEX('P&amp;L by country'!$E$77:$CM$100,MATCH($A10,'P&amp;L by country'!$A$77:$A$100,0),MATCH('P&amp;L &amp; CAPEX'!BC$2,'P&amp;L by country'!$E$75:$CM$75,0))</f>
        <v>2672335</v>
      </c>
      <c r="BD10" s="403">
        <f>+SUM(BD7:BD9)</f>
        <v>3623224</v>
      </c>
      <c r="BE10" s="403">
        <f>+INDEX('P&amp;L by country'!$E$5:$CM$23,MATCH($A10,'P&amp;L by country'!$A$5:$A$23,0),MATCH('P&amp;L &amp; CAPEX'!BE$2,'P&amp;L by country'!$E$3:$CM$3,0))</f>
        <v>636279</v>
      </c>
      <c r="BF10" s="403">
        <f>+INDEX('P&amp;L by country'!$E$29:$CM$47,MATCH($A10,'P&amp;L by country'!$A$29:$A$47,0),MATCH('P&amp;L &amp; CAPEX'!BF$2,'P&amp;L by country'!$E$27:$CM$27,0))</f>
        <v>204549</v>
      </c>
      <c r="BG10" s="403">
        <f>+INDEX('P&amp;L by country'!$E$53:$CM$71,MATCH($A10,'P&amp;L by country'!$A$53:$A$71,0),MATCH('P&amp;L &amp; CAPEX'!BG$2,'P&amp;L by country'!$E$51:$CM$51,0))</f>
        <v>122058</v>
      </c>
      <c r="BH10" s="403">
        <f>+INDEX('P&amp;L by country'!$E$77:$CM$100,MATCH($A10,'P&amp;L by country'!$A$77:$A$100,0),MATCH('P&amp;L &amp; CAPEX'!BH$2,'P&amp;L by country'!$E$75:$CM$75,0))</f>
        <v>2298530</v>
      </c>
      <c r="BI10" s="403">
        <f>+SUM(BI7:BI9)</f>
        <v>3259944</v>
      </c>
      <c r="BJ10" s="403">
        <f>+INDEX('P&amp;L by country'!$E$5:$CM$23,MATCH($A10,'P&amp;L by country'!$A$5:$A$23,0),MATCH('P&amp;L &amp; CAPEX'!BJ$2,'P&amp;L by country'!$E$3:$CM$3,0))</f>
        <v>777877</v>
      </c>
      <c r="BK10" s="403">
        <f>+INDEX('P&amp;L by country'!$E$29:$CM$47,MATCH($A10,'P&amp;L by country'!$A$29:$A$47,0),MATCH('P&amp;L &amp; CAPEX'!BK$2,'P&amp;L by country'!$E$27:$CM$27,0))</f>
        <v>247748</v>
      </c>
      <c r="BL10" s="403">
        <f>+INDEX('P&amp;L by country'!$E$53:$CM$71,MATCH($A10,'P&amp;L by country'!$A$53:$A$71,0),MATCH('P&amp;L &amp; CAPEX'!BL$2,'P&amp;L by country'!$E$51:$CM$51,0))</f>
        <v>156768</v>
      </c>
      <c r="BM10" s="403">
        <f>+INDEX('P&amp;L by country'!$E$77:$CM$100,MATCH($A10,'P&amp;L by country'!$A$77:$A$100,0),MATCH('P&amp;L &amp; CAPEX'!BM$2,'P&amp;L by country'!$E$75:$CM$75,0))</f>
        <v>2942092</v>
      </c>
      <c r="BN10" s="403">
        <f>+SUM(BN7:BN9)</f>
        <v>4124243</v>
      </c>
      <c r="BO10" s="403"/>
      <c r="BP10" s="403">
        <v>656590</v>
      </c>
      <c r="BQ10" s="403">
        <v>248778</v>
      </c>
      <c r="BR10" s="403">
        <v>113132</v>
      </c>
      <c r="BS10" s="403">
        <v>0</v>
      </c>
      <c r="BT10" s="403">
        <v>1017734</v>
      </c>
      <c r="BU10" s="403">
        <v>573292</v>
      </c>
      <c r="BV10" s="403">
        <v>197977</v>
      </c>
      <c r="BW10" s="403">
        <v>104267</v>
      </c>
      <c r="BX10" s="403">
        <v>0</v>
      </c>
      <c r="BY10" s="403">
        <v>874410</v>
      </c>
      <c r="BZ10" s="403">
        <v>620322</v>
      </c>
      <c r="CA10" s="403">
        <v>191468</v>
      </c>
      <c r="CB10" s="403">
        <v>86371</v>
      </c>
      <c r="CC10" s="403">
        <v>0</v>
      </c>
      <c r="CD10" s="403">
        <v>896825</v>
      </c>
      <c r="CE10" s="403">
        <f>+INDEX('P&amp;L by country'!$E$5:$CM$23,MATCH($A10,'P&amp;L by country'!$A$5:$A$23,0),MATCH('P&amp;L &amp; CAPEX'!CE$2,'P&amp;L by country'!$E$3:$CM$3,0))</f>
        <v>779977</v>
      </c>
      <c r="CF10" s="403">
        <f>+INDEX('P&amp;L by country'!$E$29:$CM$47,MATCH($A10,'P&amp;L by country'!$A$29:$A$47,0),MATCH('P&amp;L &amp; CAPEX'!CF$2,'P&amp;L by country'!$E$27:$CM$27,0))</f>
        <v>230394</v>
      </c>
      <c r="CG10" s="403">
        <f>+INDEX('P&amp;L by country'!$E$53:$CM$71,MATCH($A10,'P&amp;L by country'!$A$53:$A$71,0),MATCH('P&amp;L &amp; CAPEX'!CG$2,'P&amp;L by country'!$E$51:$CM$51,0))</f>
        <v>81329</v>
      </c>
      <c r="CH10" s="403">
        <f>+INDEX('P&amp;L by country'!$E$77:$CM$100,MATCH($A10,'P&amp;L by country'!$A$77:$A$100,0),MATCH('P&amp;L &amp; CAPEX'!CH$2,'P&amp;L by country'!$E$75:$CM$75,0))</f>
        <v>0</v>
      </c>
      <c r="CI10" s="403">
        <f>+SUM(CI7:CI9)</f>
        <v>1091479</v>
      </c>
      <c r="CJ10" s="403"/>
      <c r="CK10" s="403">
        <v>672241</v>
      </c>
      <c r="CL10" s="403">
        <v>233128</v>
      </c>
      <c r="CM10" s="403">
        <v>74463</v>
      </c>
      <c r="CN10" s="403">
        <v>0</v>
      </c>
      <c r="CO10" s="436">
        <v>979156</v>
      </c>
      <c r="CP10" s="403">
        <v>576587</v>
      </c>
      <c r="CQ10" s="403">
        <v>202750</v>
      </c>
      <c r="CR10" s="403">
        <v>94779</v>
      </c>
      <c r="CS10" s="403">
        <v>0</v>
      </c>
      <c r="CT10" s="436">
        <v>872933</v>
      </c>
      <c r="CU10" s="403">
        <v>660194</v>
      </c>
      <c r="CV10" s="403">
        <v>199956</v>
      </c>
      <c r="CW10" s="403">
        <v>58357</v>
      </c>
      <c r="CX10" s="403">
        <v>0</v>
      </c>
      <c r="CY10" s="436">
        <v>917706</v>
      </c>
      <c r="CZ10" s="403">
        <v>848828</v>
      </c>
      <c r="DA10" s="403">
        <v>234026</v>
      </c>
      <c r="DB10" s="403">
        <v>102254</v>
      </c>
      <c r="DC10" s="403">
        <v>0</v>
      </c>
      <c r="DD10" s="436">
        <v>1184311</v>
      </c>
      <c r="DE10" s="403">
        <v>2757850</v>
      </c>
      <c r="DF10" s="403">
        <v>869860</v>
      </c>
      <c r="DG10" s="403">
        <v>329853</v>
      </c>
      <c r="DH10" s="403">
        <v>0</v>
      </c>
      <c r="DI10" s="436">
        <v>3954106</v>
      </c>
      <c r="DJ10" s="403"/>
      <c r="DK10" s="403">
        <v>672129</v>
      </c>
      <c r="DL10" s="403">
        <v>237929</v>
      </c>
      <c r="DM10" s="403">
        <v>91925</v>
      </c>
      <c r="DN10" s="403">
        <v>0</v>
      </c>
      <c r="DO10" s="436">
        <v>1001122</v>
      </c>
      <c r="DP10" s="403">
        <v>639242</v>
      </c>
      <c r="DQ10" s="403">
        <v>217767</v>
      </c>
      <c r="DR10" s="403">
        <v>53825</v>
      </c>
      <c r="DS10" s="403">
        <v>0</v>
      </c>
      <c r="DT10" s="436">
        <v>911875</v>
      </c>
      <c r="DU10" s="403">
        <v>613492</v>
      </c>
      <c r="DV10" s="403">
        <v>208807</v>
      </c>
      <c r="DW10" s="403">
        <v>79267</v>
      </c>
      <c r="DX10" s="403">
        <v>0</v>
      </c>
      <c r="DY10" s="436">
        <v>901871</v>
      </c>
      <c r="DZ10" s="403">
        <v>833575</v>
      </c>
      <c r="EA10" s="403">
        <v>249060</v>
      </c>
      <c r="EB10" s="403">
        <v>57977</v>
      </c>
      <c r="EC10" s="403">
        <v>0</v>
      </c>
      <c r="ED10" s="436">
        <v>1142061</v>
      </c>
      <c r="EE10" s="403">
        <v>2758438</v>
      </c>
      <c r="EF10" s="403">
        <v>913563</v>
      </c>
      <c r="EG10" s="403">
        <v>282994</v>
      </c>
      <c r="EH10" s="403">
        <v>0</v>
      </c>
      <c r="EI10" s="436">
        <v>3956929</v>
      </c>
      <c r="EK10" s="403">
        <v>724553</v>
      </c>
      <c r="EL10" s="403">
        <v>218430</v>
      </c>
      <c r="EM10" s="403">
        <v>73564</v>
      </c>
      <c r="EN10" s="403">
        <v>0</v>
      </c>
      <c r="EO10" s="436">
        <v>1016535</v>
      </c>
      <c r="EP10" s="403">
        <v>661230</v>
      </c>
      <c r="EQ10" s="403">
        <v>214716</v>
      </c>
      <c r="ER10" s="403">
        <v>83612</v>
      </c>
      <c r="ES10" s="403">
        <v>0</v>
      </c>
      <c r="ET10" s="436">
        <v>959633</v>
      </c>
      <c r="EU10" s="403">
        <v>733706</v>
      </c>
      <c r="EV10" s="403">
        <v>225809</v>
      </c>
      <c r="EW10" s="403">
        <v>102111</v>
      </c>
      <c r="EX10" s="403">
        <v>0</v>
      </c>
      <c r="EY10" s="436">
        <v>1061678</v>
      </c>
      <c r="EZ10" s="403">
        <v>979964</v>
      </c>
      <c r="FA10" s="403">
        <v>262185</v>
      </c>
      <c r="FB10" s="403">
        <v>153178</v>
      </c>
      <c r="FC10" s="403">
        <v>0</v>
      </c>
      <c r="FD10" s="436">
        <v>1395683</v>
      </c>
      <c r="FE10" s="403">
        <v>3099453</v>
      </c>
      <c r="FF10" s="403">
        <v>921140</v>
      </c>
      <c r="FG10" s="403">
        <v>412465</v>
      </c>
      <c r="FH10" s="403">
        <v>0</v>
      </c>
      <c r="FI10" s="436">
        <v>4433529</v>
      </c>
      <c r="FK10" s="403">
        <v>804441</v>
      </c>
      <c r="FL10" s="403">
        <v>265870</v>
      </c>
      <c r="FM10" s="403">
        <v>104109</v>
      </c>
      <c r="FN10" s="403">
        <v>0</v>
      </c>
      <c r="FO10" s="436">
        <v>1174498</v>
      </c>
      <c r="FP10" s="403">
        <v>789746</v>
      </c>
      <c r="FQ10" s="403">
        <v>265750</v>
      </c>
      <c r="FR10" s="403">
        <v>131362</v>
      </c>
      <c r="FS10" s="403">
        <v>0</v>
      </c>
      <c r="FT10" s="436">
        <v>1186872</v>
      </c>
      <c r="FU10" s="403">
        <v>-1594187</v>
      </c>
      <c r="FV10" s="403">
        <v>-531620</v>
      </c>
      <c r="FW10" s="403">
        <v>-235471</v>
      </c>
      <c r="FX10" s="403">
        <v>0</v>
      </c>
      <c r="FY10" s="436">
        <v>-2361370</v>
      </c>
      <c r="FZ10" s="403">
        <v>0</v>
      </c>
      <c r="GA10" s="403">
        <v>0</v>
      </c>
      <c r="GB10" s="403">
        <v>0</v>
      </c>
      <c r="GC10" s="403">
        <v>0</v>
      </c>
      <c r="GD10" s="436">
        <v>0</v>
      </c>
      <c r="GE10" s="403">
        <v>0</v>
      </c>
      <c r="GF10" s="403">
        <v>0</v>
      </c>
      <c r="GG10" s="403">
        <v>0</v>
      </c>
      <c r="GH10" s="403">
        <v>0</v>
      </c>
      <c r="GI10" s="436">
        <v>0</v>
      </c>
    </row>
    <row r="11" spans="1:191" s="66" customFormat="1" ht="12">
      <c r="A11" s="58" t="s">
        <v>9</v>
      </c>
      <c r="B11" s="58"/>
      <c r="C11" s="307" t="s">
        <v>9</v>
      </c>
      <c r="D11" s="60" t="s">
        <v>252</v>
      </c>
      <c r="E11" s="65">
        <f t="shared" ref="E11:I11" si="38">IFERROR(E10/E$7,"")</f>
        <v>0.2332588923605424</v>
      </c>
      <c r="F11" s="65">
        <f t="shared" ref="F11:G11" si="39">IFERROR(F10/F$7,"")</f>
        <v>0.34710373372391562</v>
      </c>
      <c r="G11" s="65" t="str">
        <f t="shared" si="39"/>
        <v/>
      </c>
      <c r="H11" s="65" t="str">
        <f>IFERROR(H10/H$7,"")</f>
        <v/>
      </c>
      <c r="I11" s="65">
        <f t="shared" si="38"/>
        <v>0.25289545189881607</v>
      </c>
      <c r="J11" s="65">
        <f t="shared" ref="J11:L11" si="40">IFERROR(J10/J$7,"")</f>
        <v>0.24280406153330661</v>
      </c>
      <c r="K11" s="65">
        <f t="shared" si="40"/>
        <v>0.34441741919300511</v>
      </c>
      <c r="L11" s="65" t="str">
        <f t="shared" si="40"/>
        <v/>
      </c>
      <c r="M11" s="65" t="str">
        <f>IFERROR(M10/M$7,"")</f>
        <v/>
      </c>
      <c r="N11" s="65">
        <f t="shared" ref="N11:Q11" si="41">IFERROR(N10/N$7,"")</f>
        <v>0.25816584169394852</v>
      </c>
      <c r="O11" s="65">
        <f t="shared" si="41"/>
        <v>0.24926680465322371</v>
      </c>
      <c r="P11" s="65">
        <f t="shared" si="41"/>
        <v>0.33837143997541586</v>
      </c>
      <c r="Q11" s="65">
        <f t="shared" si="41"/>
        <v>0.38011261408914432</v>
      </c>
      <c r="R11" s="65">
        <f>IFERROR(R10/R$7,"")</f>
        <v>0.26000193516765374</v>
      </c>
      <c r="S11" s="65">
        <f t="shared" ref="S11:V11" si="42">IFERROR(S10/S$7,"")</f>
        <v>0.26493200772406461</v>
      </c>
      <c r="T11" s="65">
        <f t="shared" si="42"/>
        <v>0.2543933835877456</v>
      </c>
      <c r="U11" s="65">
        <f t="shared" si="42"/>
        <v>0.35118244776738816</v>
      </c>
      <c r="V11" s="65">
        <f t="shared" si="42"/>
        <v>0.3682436213070725</v>
      </c>
      <c r="W11" s="65">
        <f>IFERROR(W10/W$7,"")</f>
        <v>0.25260181251569891</v>
      </c>
      <c r="X11" s="65">
        <f t="shared" ref="X11:AB11" si="43">IFERROR(X10/X$7,"")</f>
        <v>0.26245716916927919</v>
      </c>
      <c r="Y11" s="65"/>
      <c r="Z11" s="65">
        <f t="shared" si="43"/>
        <v>0.24007670634423878</v>
      </c>
      <c r="AA11" s="65">
        <f t="shared" si="43"/>
        <v>0.33888652823662413</v>
      </c>
      <c r="AB11" s="65">
        <f t="shared" si="43"/>
        <v>0.35738049827664359</v>
      </c>
      <c r="AC11" s="65">
        <f>IFERROR(AC10/AC$7,"")</f>
        <v>0.22158176494662379</v>
      </c>
      <c r="AD11" s="65">
        <f t="shared" ref="AD11:AG11" si="44">IFERROR(AD10/AD$7,"")</f>
        <v>0.23609944981497039</v>
      </c>
      <c r="AE11" s="65">
        <f t="shared" si="44"/>
        <v>0.25151017697719757</v>
      </c>
      <c r="AF11" s="65">
        <f t="shared" si="44"/>
        <v>0.34996301039088817</v>
      </c>
      <c r="AG11" s="65">
        <f t="shared" si="44"/>
        <v>0.3226224317225001</v>
      </c>
      <c r="AH11" s="65">
        <f>IFERROR(AH10/AH$7,"")</f>
        <v>0.2445754746802099</v>
      </c>
      <c r="AI11" s="65">
        <f t="shared" ref="AI11:AL11" si="45">IFERROR(AI10/AI$7,"")</f>
        <v>0.25309930641814793</v>
      </c>
      <c r="AJ11" s="65">
        <f t="shared" si="45"/>
        <v>0.24525290879754308</v>
      </c>
      <c r="AK11" s="65">
        <f t="shared" si="45"/>
        <v>0.35000939092397915</v>
      </c>
      <c r="AL11" s="65">
        <f t="shared" si="45"/>
        <v>0.34272837388326294</v>
      </c>
      <c r="AM11" s="65">
        <f>IFERROR(AM10/AM$7,"")</f>
        <v>0.22301690287160106</v>
      </c>
      <c r="AN11" s="65">
        <f t="shared" ref="AN11:AQ11" si="46">IFERROR(AN10/AN$7,"")</f>
        <v>0.23657533433625175</v>
      </c>
      <c r="AO11" s="65">
        <f t="shared" si="46"/>
        <v>0.26177960151654628</v>
      </c>
      <c r="AP11" s="65">
        <f t="shared" si="46"/>
        <v>0.34820456689941498</v>
      </c>
      <c r="AQ11" s="65">
        <f t="shared" si="46"/>
        <v>0.36187651461201154</v>
      </c>
      <c r="AR11" s="65">
        <f>IFERROR(AR10/AR$7,"")</f>
        <v>0.2300486802777543</v>
      </c>
      <c r="AS11" s="65">
        <f t="shared" ref="AS11:AW11" si="47">IFERROR(AS10/AS$7,"")</f>
        <v>0.23657533433625175</v>
      </c>
      <c r="AT11" s="65"/>
      <c r="AU11" s="65">
        <f t="shared" si="47"/>
        <v>0.25223448913299079</v>
      </c>
      <c r="AV11" s="65">
        <f t="shared" si="47"/>
        <v>0.34567728926905827</v>
      </c>
      <c r="AW11" s="65">
        <f t="shared" si="47"/>
        <v>0.34571047238839903</v>
      </c>
      <c r="AX11" s="65">
        <f>IFERROR(AX10/AX$7,"")</f>
        <v>0.22920238522041636</v>
      </c>
      <c r="AY11" s="65">
        <f t="shared" ref="AY11:BB11" si="48">IFERROR(AY10/AY$7,"")</f>
        <v>0.24303498033737167</v>
      </c>
      <c r="AZ11" s="65">
        <f t="shared" si="48"/>
        <v>0.24344600461177307</v>
      </c>
      <c r="BA11" s="65">
        <f t="shared" si="48"/>
        <v>0.331035353162837</v>
      </c>
      <c r="BB11" s="65">
        <f t="shared" si="48"/>
        <v>0.34079918105121959</v>
      </c>
      <c r="BC11" s="65">
        <f>IFERROR(BC10/BC$7,"")</f>
        <v>0.27584248891039564</v>
      </c>
      <c r="BD11" s="65">
        <f t="shared" ref="BD11:BG11" si="49">IFERROR(BD10/BD$7,"")</f>
        <v>0.27308563392311308</v>
      </c>
      <c r="BE11" s="65">
        <f t="shared" si="49"/>
        <v>0.23594700640003738</v>
      </c>
      <c r="BF11" s="65">
        <f t="shared" si="49"/>
        <v>0.33211505801285279</v>
      </c>
      <c r="BG11" s="65">
        <f t="shared" si="49"/>
        <v>0.33625997625259307</v>
      </c>
      <c r="BH11" s="65">
        <f>IFERROR(BH10/BH$7,"")</f>
        <v>0.22422193516466171</v>
      </c>
      <c r="BI11" s="65">
        <f t="shared" ref="BI11:BL11" si="50">IFERROR(BI10/BI$7,"")</f>
        <v>0.2341990681734307</v>
      </c>
      <c r="BJ11" s="65">
        <f t="shared" si="50"/>
        <v>0.25297413564614707</v>
      </c>
      <c r="BK11" s="65">
        <f t="shared" si="50"/>
        <v>0.3472393721469027</v>
      </c>
      <c r="BL11" s="65">
        <f t="shared" si="50"/>
        <v>0.36867157074859369</v>
      </c>
      <c r="BM11" s="65">
        <f>IFERROR(BM10/BM$7,"")</f>
        <v>0.255322154934914</v>
      </c>
      <c r="BN11" s="65">
        <f t="shared" ref="BN11:BP11" si="51">IFERROR(BN10/BN$7,"")</f>
        <v>0.26219587166281005</v>
      </c>
      <c r="BO11" s="65"/>
      <c r="BP11" s="65">
        <f t="shared" si="51"/>
        <v>0.24373557368566021</v>
      </c>
      <c r="BQ11" s="65">
        <f t="shared" ref="BQ11:BW11" si="52">IFERROR(BQ10/BQ$7,"")</f>
        <v>0.34791595576265782</v>
      </c>
      <c r="BR11" s="65">
        <f t="shared" si="52"/>
        <v>0.33890323469675093</v>
      </c>
      <c r="BS11" s="65" t="str">
        <f>IFERROR(BS10/BS$7,"")</f>
        <v/>
      </c>
      <c r="BT11" s="65">
        <f t="shared" ref="BT11:BU11" si="53">IFERROR(BT10/BT$7,"")</f>
        <v>0.27203686982814429</v>
      </c>
      <c r="BU11" s="65">
        <f t="shared" si="53"/>
        <v>0.21451877972920788</v>
      </c>
      <c r="BV11" s="65">
        <f t="shared" si="52"/>
        <v>0.33710893800050745</v>
      </c>
      <c r="BW11" s="65">
        <f t="shared" si="52"/>
        <v>0.34784305745063437</v>
      </c>
      <c r="BX11" s="65" t="str">
        <f>IFERROR(BX10/BX$7,"")</f>
        <v/>
      </c>
      <c r="BY11" s="65">
        <f t="shared" ref="BY11:BZ11" si="54">IFERROR(BY10/BY$7,"")</f>
        <v>0.24582158684678385</v>
      </c>
      <c r="BZ11" s="65">
        <f t="shared" si="54"/>
        <v>0.22959327566871343</v>
      </c>
      <c r="CA11" s="65">
        <f t="shared" ref="CA11:CB11" si="55">IFERROR(CA10/CA$7,"")</f>
        <v>0.330849102411023</v>
      </c>
      <c r="CB11" s="65">
        <f t="shared" si="55"/>
        <v>0.34712799819947271</v>
      </c>
      <c r="CC11" s="65" t="str">
        <f>IFERROR(CC10/CC$7,"")</f>
        <v/>
      </c>
      <c r="CD11" s="65">
        <f t="shared" ref="CD11:CI11" si="56">IFERROR(CD10/CD$7,"")</f>
        <v>0.25442017193875932</v>
      </c>
      <c r="CE11" s="65">
        <f t="shared" si="56"/>
        <v>0.24814316628563901</v>
      </c>
      <c r="CF11" s="65">
        <f t="shared" si="56"/>
        <v>0.33377857618868251</v>
      </c>
      <c r="CG11" s="65">
        <f t="shared" si="56"/>
        <v>0.37292169144282533</v>
      </c>
      <c r="CH11" s="65" t="str">
        <f>IFERROR(CH10/CH$7,"")</f>
        <v/>
      </c>
      <c r="CI11" s="65">
        <f t="shared" si="56"/>
        <v>0.26971429503382549</v>
      </c>
      <c r="CJ11" s="65"/>
      <c r="CK11" s="65">
        <f t="shared" ref="CK11" si="57">IFERROR(CK10/CK$7,"")</f>
        <v>0.24087096667856259</v>
      </c>
      <c r="CL11" s="65">
        <f t="shared" ref="CL11:CM11" si="58">IFERROR(CL10/CL$7,"")</f>
        <v>0.34601250304264453</v>
      </c>
      <c r="CM11" s="65">
        <f t="shared" si="58"/>
        <v>0.32392399446663012</v>
      </c>
      <c r="CN11" s="65" t="str">
        <f t="shared" ref="CN11:CR11" si="59">IFERROR(CN10/CN$7,"")</f>
        <v/>
      </c>
      <c r="CO11" s="308">
        <f t="shared" si="59"/>
        <v>0.26508360173622403</v>
      </c>
      <c r="CP11" s="65">
        <f t="shared" si="59"/>
        <v>0.20801184749061563</v>
      </c>
      <c r="CQ11" s="65">
        <f t="shared" si="59"/>
        <v>0.34095801213491006</v>
      </c>
      <c r="CR11" s="65">
        <f t="shared" si="59"/>
        <v>0.33246457134839341</v>
      </c>
      <c r="CS11" s="65" t="str">
        <f t="shared" ref="CS11:DI11" si="60">IFERROR(CS10/CS$7,"")</f>
        <v/>
      </c>
      <c r="CT11" s="308">
        <f t="shared" si="60"/>
        <v>0.23913856390242727</v>
      </c>
      <c r="CU11" s="65">
        <f t="shared" si="60"/>
        <v>0.23100175264812922</v>
      </c>
      <c r="CV11" s="65">
        <f t="shared" si="60"/>
        <v>0.33057572511208982</v>
      </c>
      <c r="CW11" s="65">
        <f t="shared" si="60"/>
        <v>0.35235904309918004</v>
      </c>
      <c r="CX11" s="65" t="str">
        <f t="shared" si="60"/>
        <v/>
      </c>
      <c r="CY11" s="308">
        <f t="shared" si="60"/>
        <v>0.25319736491055655</v>
      </c>
      <c r="CZ11" s="65">
        <f t="shared" si="60"/>
        <v>0.25484996083402361</v>
      </c>
      <c r="DA11" s="65">
        <f t="shared" si="60"/>
        <v>0.33106002413357494</v>
      </c>
      <c r="DB11" s="65">
        <f t="shared" si="60"/>
        <v>0.35231086212005319</v>
      </c>
      <c r="DC11" s="65" t="str">
        <f t="shared" si="60"/>
        <v/>
      </c>
      <c r="DD11" s="308">
        <f t="shared" si="60"/>
        <v>0.27385901999015844</v>
      </c>
      <c r="DE11" s="65">
        <f t="shared" si="60"/>
        <v>0.23468209696029307</v>
      </c>
      <c r="DF11" s="65">
        <f t="shared" si="60"/>
        <v>0.33713217126745276</v>
      </c>
      <c r="DG11" s="65">
        <f t="shared" si="60"/>
        <v>0.33976951300661096</v>
      </c>
      <c r="DH11" s="65" t="str">
        <f t="shared" si="60"/>
        <v/>
      </c>
      <c r="DI11" s="308">
        <f t="shared" si="60"/>
        <v>0.25855519125868864</v>
      </c>
      <c r="DJ11" s="65"/>
      <c r="DK11" s="65">
        <f t="shared" ref="DK11:EI11" si="61">IFERROR(DK10/DK$7,"")</f>
        <v>0.22025693020768339</v>
      </c>
      <c r="DL11" s="65">
        <f t="shared" si="61"/>
        <v>0.33497680508528266</v>
      </c>
      <c r="DM11" s="65">
        <f t="shared" si="61"/>
        <v>0.31531917812918053</v>
      </c>
      <c r="DN11" s="65" t="str">
        <f t="shared" si="61"/>
        <v/>
      </c>
      <c r="DO11" s="308">
        <f t="shared" si="61"/>
        <v>0.24704233088731184</v>
      </c>
      <c r="DP11" s="65">
        <f t="shared" si="61"/>
        <v>0.2240238587957406</v>
      </c>
      <c r="DQ11" s="65">
        <f t="shared" si="61"/>
        <v>0.33620234481864247</v>
      </c>
      <c r="DR11" s="65">
        <f t="shared" si="61"/>
        <v>0.288469783694557</v>
      </c>
      <c r="DS11" s="65" t="str">
        <f t="shared" si="61"/>
        <v/>
      </c>
      <c r="DT11" s="308">
        <f t="shared" si="61"/>
        <v>0.24722404171284679</v>
      </c>
      <c r="DU11" s="65">
        <f t="shared" si="61"/>
        <v>0.22003329773063268</v>
      </c>
      <c r="DV11" s="65">
        <f t="shared" si="61"/>
        <v>0.33224180919330637</v>
      </c>
      <c r="DW11" s="65">
        <f t="shared" si="61"/>
        <v>0.33633173654219051</v>
      </c>
      <c r="DX11" s="65" t="str">
        <f t="shared" si="61"/>
        <v/>
      </c>
      <c r="DY11" s="308">
        <f t="shared" si="61"/>
        <v>0.24709207468946742</v>
      </c>
      <c r="DZ11" s="65">
        <f t="shared" si="61"/>
        <v>0.2389103001916556</v>
      </c>
      <c r="EA11" s="65">
        <f t="shared" si="61"/>
        <v>0.35775693040933909</v>
      </c>
      <c r="EB11" s="65">
        <f t="shared" si="61"/>
        <v>0.36142107297368059</v>
      </c>
      <c r="EC11" s="65" t="str">
        <f t="shared" si="61"/>
        <v/>
      </c>
      <c r="ED11" s="308">
        <f t="shared" si="61"/>
        <v>0.26284409275645437</v>
      </c>
      <c r="EE11" s="65">
        <f t="shared" si="61"/>
        <v>0.22643050491730934</v>
      </c>
      <c r="EF11" s="65">
        <f t="shared" si="61"/>
        <v>0.34054358713232868</v>
      </c>
      <c r="EG11" s="65">
        <f t="shared" si="61"/>
        <v>0.32371287089073258</v>
      </c>
      <c r="EH11" s="65" t="str">
        <f t="shared" si="61"/>
        <v/>
      </c>
      <c r="EI11" s="308">
        <f t="shared" si="61"/>
        <v>0.25145967749161641</v>
      </c>
      <c r="EK11" s="65">
        <f t="shared" ref="EK11:FI11" si="62">IFERROR(EK10/EK$7,"")</f>
        <v>0.24428410270172951</v>
      </c>
      <c r="EL11" s="65">
        <f t="shared" si="62"/>
        <v>0.34628225737413321</v>
      </c>
      <c r="EM11" s="65">
        <f t="shared" si="62"/>
        <v>0.33066484472273039</v>
      </c>
      <c r="EN11" s="65" t="str">
        <f t="shared" si="62"/>
        <v/>
      </c>
      <c r="EO11" s="308">
        <f t="shared" si="62"/>
        <v>0.26616633134092937</v>
      </c>
      <c r="EP11" s="65">
        <f t="shared" si="62"/>
        <v>0.23522945570971185</v>
      </c>
      <c r="EQ11" s="65">
        <f t="shared" si="62"/>
        <v>0.33942900502703216</v>
      </c>
      <c r="ER11" s="65">
        <f t="shared" si="62"/>
        <v>0.32966261744516595</v>
      </c>
      <c r="ES11" s="65" t="str">
        <f t="shared" si="62"/>
        <v/>
      </c>
      <c r="ET11" s="308">
        <f t="shared" si="62"/>
        <v>0.25959271098689179</v>
      </c>
      <c r="EU11" s="65">
        <f t="shared" si="62"/>
        <v>0.22866658272632415</v>
      </c>
      <c r="EV11" s="65">
        <f t="shared" si="62"/>
        <v>0.34528742732891521</v>
      </c>
      <c r="EW11" s="65">
        <f t="shared" si="62"/>
        <v>0.33872717320993184</v>
      </c>
      <c r="EX11" s="65" t="str">
        <f t="shared" si="62"/>
        <v/>
      </c>
      <c r="EY11" s="308">
        <f t="shared" si="62"/>
        <v>0.25497465450902851</v>
      </c>
      <c r="EZ11" s="65">
        <f t="shared" si="62"/>
        <v>0.24213567557964591</v>
      </c>
      <c r="FA11" s="65">
        <f t="shared" si="62"/>
        <v>0.34724052483732931</v>
      </c>
      <c r="FB11" s="65">
        <f t="shared" si="62"/>
        <v>0.34741172841746198</v>
      </c>
      <c r="FC11" s="65" t="str">
        <f t="shared" si="62"/>
        <v/>
      </c>
      <c r="FD11" s="308">
        <f t="shared" si="62"/>
        <v>0.26621612007166578</v>
      </c>
      <c r="FE11" s="65">
        <f t="shared" si="62"/>
        <v>0.23781900513802728</v>
      </c>
      <c r="FF11" s="65">
        <f t="shared" si="62"/>
        <v>0.34468732705107369</v>
      </c>
      <c r="FG11" s="65">
        <f t="shared" si="62"/>
        <v>0.33851086896753219</v>
      </c>
      <c r="FH11" s="65" t="str">
        <f t="shared" si="62"/>
        <v/>
      </c>
      <c r="FI11" s="308">
        <f t="shared" si="62"/>
        <v>0.26199197098990479</v>
      </c>
      <c r="FK11" s="65">
        <f t="shared" ref="FK11:GI11" si="63">IFERROR(FK10/FK$7,"")</f>
        <v>0.22808009388119288</v>
      </c>
      <c r="FL11" s="65">
        <f t="shared" si="63"/>
        <v>0.34617723305603915</v>
      </c>
      <c r="FM11" s="65">
        <f t="shared" si="63"/>
        <v>0.33911063627420962</v>
      </c>
      <c r="FN11" s="65" t="str">
        <f t="shared" si="63"/>
        <v/>
      </c>
      <c r="FO11" s="308">
        <f t="shared" si="63"/>
        <v>0.25521651937095596</v>
      </c>
      <c r="FP11" s="65">
        <f t="shared" si="63"/>
        <v>0.22244060334027346</v>
      </c>
      <c r="FQ11" s="65">
        <f t="shared" si="63"/>
        <v>0.34122615429457032</v>
      </c>
      <c r="FR11" s="65">
        <f t="shared" si="63"/>
        <v>0.33840399195220788</v>
      </c>
      <c r="FS11" s="65" t="str">
        <f t="shared" si="63"/>
        <v/>
      </c>
      <c r="FT11" s="308">
        <f t="shared" si="63"/>
        <v>0.25160438945437086</v>
      </c>
      <c r="FU11" s="65">
        <f t="shared" si="63"/>
        <v>0.22525104279423216</v>
      </c>
      <c r="FV11" s="65">
        <f t="shared" si="63"/>
        <v>0.3436844221651304</v>
      </c>
      <c r="FW11" s="65">
        <f t="shared" si="63"/>
        <v>0.33871605769382912</v>
      </c>
      <c r="FX11" s="65" t="str">
        <f t="shared" si="63"/>
        <v/>
      </c>
      <c r="FY11" s="308">
        <f t="shared" si="63"/>
        <v>0.25338811925767735</v>
      </c>
      <c r="FZ11" s="65" t="str">
        <f t="shared" si="63"/>
        <v/>
      </c>
      <c r="GA11" s="65" t="str">
        <f t="shared" si="63"/>
        <v/>
      </c>
      <c r="GB11" s="65" t="str">
        <f t="shared" si="63"/>
        <v/>
      </c>
      <c r="GC11" s="65" t="str">
        <f t="shared" si="63"/>
        <v/>
      </c>
      <c r="GD11" s="308" t="str">
        <f t="shared" si="63"/>
        <v/>
      </c>
      <c r="GE11" s="65" t="str">
        <f t="shared" si="63"/>
        <v/>
      </c>
      <c r="GF11" s="65" t="str">
        <f t="shared" si="63"/>
        <v/>
      </c>
      <c r="GG11" s="65" t="str">
        <f t="shared" si="63"/>
        <v/>
      </c>
      <c r="GH11" s="65" t="str">
        <f t="shared" si="63"/>
        <v/>
      </c>
      <c r="GI11" s="308" t="str">
        <f t="shared" si="63"/>
        <v/>
      </c>
    </row>
    <row r="12" spans="1:191" outlineLevel="1">
      <c r="A12" s="43" t="s">
        <v>10</v>
      </c>
      <c r="B12" s="43"/>
      <c r="C12" s="305" t="s">
        <v>10</v>
      </c>
      <c r="D12" s="44" t="s">
        <v>11</v>
      </c>
      <c r="E12" s="49">
        <f>+INDEX('P&amp;L by country'!$E$5:$CM$23,MATCH($A12,'P&amp;L by country'!$A$5:$A$23,0),MATCH('P&amp;L &amp; CAPEX'!E$2,'P&amp;L by country'!$E$3:$CM$3,0))</f>
        <v>-464806</v>
      </c>
      <c r="F12" s="49">
        <f>+INDEX('P&amp;L by country'!$E$29:$CM$47,MATCH($A12,'P&amp;L by country'!$A$29:$A$47,0),MATCH('P&amp;L &amp; CAPEX'!F$2,'P&amp;L by country'!$E$27:$CM$27,0))</f>
        <v>-137162</v>
      </c>
      <c r="G12" s="49">
        <f>+INDEX('P&amp;L by country'!$E$53:$CM$71,MATCH($A12,'P&amp;L by country'!$A$53:$A$71,0),MATCH('P&amp;L &amp; CAPEX'!G$2,'P&amp;L by country'!$E$51:$CM$51,0))</f>
        <v>0</v>
      </c>
      <c r="H12" s="49">
        <f>+INDEX('P&amp;L by country'!$E$77:$CM$100,MATCH($A12,'P&amp;L by country'!$A$77:$A$100,0),MATCH('P&amp;L &amp; CAPEX'!H$2,'P&amp;L by country'!$E$75:$CM$75,0))</f>
        <v>0</v>
      </c>
      <c r="I12" s="49">
        <f>+'P&amp;L Consol'!F13</f>
        <v>-601968</v>
      </c>
      <c r="J12" s="49">
        <f>+INDEX('P&amp;L by country'!$E$5:$CM$23,MATCH($A12,'P&amp;L by country'!$A$5:$A$23,0),MATCH('P&amp;L &amp; CAPEX'!J$2,'P&amp;L by country'!$E$3:$CM$3,0))</f>
        <v>-430520</v>
      </c>
      <c r="K12" s="49">
        <f>+INDEX('P&amp;L by country'!$E$29:$CM$47,MATCH($A12,'P&amp;L by country'!$A$29:$A$47,0),MATCH('P&amp;L &amp; CAPEX'!K$2,'P&amp;L by country'!$E$27:$CM$27,0))</f>
        <v>-119553</v>
      </c>
      <c r="L12" s="49">
        <f>+INDEX('P&amp;L by country'!$E$53:$CM$71,MATCH($A12,'P&amp;L by country'!$A$53:$A$71,0),MATCH('P&amp;L &amp; CAPEX'!L$2,'P&amp;L by country'!$E$51:$CM$51,0))</f>
        <v>0</v>
      </c>
      <c r="M12" s="49">
        <f>+INDEX('P&amp;L by country'!$E$77:$CM$100,MATCH($A12,'P&amp;L by country'!$A$77:$A$100,0),MATCH('P&amp;L &amp; CAPEX'!M$2,'P&amp;L by country'!$E$75:$CM$75,0))</f>
        <v>0</v>
      </c>
      <c r="N12" s="49">
        <f>+'P&amp;L Consol'!I13</f>
        <v>-550073</v>
      </c>
      <c r="O12" s="49">
        <f>+INDEX('P&amp;L by country'!$E$5:$CM$23,MATCH($A12,'P&amp;L by country'!$A$5:$A$23,0),MATCH('P&amp;L &amp; CAPEX'!O$2,'P&amp;L by country'!$E$3:$CM$3,0))</f>
        <v>-438775</v>
      </c>
      <c r="P12" s="49">
        <f>+INDEX('P&amp;L by country'!$E$29:$CM$47,MATCH($A12,'P&amp;L by country'!$A$29:$A$47,0),MATCH('P&amp;L &amp; CAPEX'!P$2,'P&amp;L by country'!$E$27:$CM$27,0))</f>
        <v>-156715</v>
      </c>
      <c r="Q12" s="49">
        <f>+INDEX('P&amp;L by country'!$E$53:$CM$71,MATCH($A12,'P&amp;L by country'!$A$53:$A$71,0),MATCH('P&amp;L &amp; CAPEX'!Q$2,'P&amp;L by country'!$E$51:$CM$51,0))</f>
        <v>-43355.195969700049</v>
      </c>
      <c r="R12" s="49">
        <f>+INDEX('P&amp;L by country'!$E$77:$CM$100,MATCH($A12,'P&amp;L by country'!$A$77:$A$100,0),MATCH('P&amp;L &amp; CAPEX'!R$2,'P&amp;L by country'!$E$75:$CM$75,0))</f>
        <v>-750600</v>
      </c>
      <c r="S12" s="49">
        <f>+'P&amp;L Consol'!L13</f>
        <v>-1389416.919053589</v>
      </c>
      <c r="T12" s="49">
        <f>+INDEX('P&amp;L by country'!$E$5:$CM$23,MATCH($A12,'P&amp;L by country'!$A$5:$A$23,0),MATCH('P&amp;L &amp; CAPEX'!T$2,'P&amp;L by country'!$E$3:$CM$3,0))</f>
        <v>-463512</v>
      </c>
      <c r="U12" s="49">
        <f>+INDEX('P&amp;L by country'!$E$29:$CM$47,MATCH($A12,'P&amp;L by country'!$A$29:$A$47,0),MATCH('P&amp;L &amp; CAPEX'!U$2,'P&amp;L by country'!$E$27:$CM$27,0))</f>
        <v>-164355</v>
      </c>
      <c r="V12" s="49">
        <f>+INDEX('P&amp;L by country'!$E$53:$CM$71,MATCH($A12,'P&amp;L by country'!$A$53:$A$71,0),MATCH('P&amp;L &amp; CAPEX'!V$2,'P&amp;L by country'!$E$51:$CM$51,0))</f>
        <v>-142124</v>
      </c>
      <c r="W12" s="49">
        <f>+INDEX('P&amp;L by country'!$E$77:$CM$100,MATCH($A12,'P&amp;L by country'!$A$77:$A$100,0),MATCH('P&amp;L &amp; CAPEX'!W$2,'P&amp;L by country'!$E$75:$CM$75,0))</f>
        <v>-1444002</v>
      </c>
      <c r="X12" s="49">
        <f>+'P&amp;L Consol'!O13</f>
        <v>-2213281</v>
      </c>
      <c r="Y12" s="49"/>
      <c r="Z12" s="49">
        <f>+INDEX('P&amp;L by country'!$E$5:$CM$23,MATCH($A12,'P&amp;L by country'!$A$5:$A$23,0),MATCH('P&amp;L &amp; CAPEX'!Z$2,'P&amp;L by country'!$E$3:$CM$3,0))</f>
        <v>-507867</v>
      </c>
      <c r="AA12" s="49">
        <f>+INDEX('P&amp;L by country'!$E$29:$CM$47,MATCH($A12,'P&amp;L by country'!$A$29:$A$47,0),MATCH('P&amp;L &amp; CAPEX'!AA$2,'P&amp;L by country'!$E$27:$CM$27,0))</f>
        <v>-143941</v>
      </c>
      <c r="AB12" s="49">
        <f>+INDEX('P&amp;L by country'!$E$53:$CM$71,MATCH($A12,'P&amp;L by country'!$A$53:$A$71,0),MATCH('P&amp;L &amp; CAPEX'!AB$2,'P&amp;L by country'!$E$51:$CM$51,0))</f>
        <v>-110699</v>
      </c>
      <c r="AC12" s="49">
        <f>+INDEX('P&amp;L by country'!$E$77:$CM$100,MATCH($A12,'P&amp;L by country'!$A$77:$A$100,0),MATCH('P&amp;L &amp; CAPEX'!AC$2,'P&amp;L by country'!$E$75:$CM$75,0))</f>
        <v>-1515480</v>
      </c>
      <c r="AD12" s="49">
        <f>+'P&amp;L Consol'!E13</f>
        <v>-2286754</v>
      </c>
      <c r="AE12" s="49">
        <f>+INDEX('P&amp;L by country'!$E$5:$CM$23,MATCH($A12,'P&amp;L by country'!$A$5:$A$23,0),MATCH('P&amp;L &amp; CAPEX'!AE$2,'P&amp;L by country'!$E$3:$CM$3,0))</f>
        <v>-486862</v>
      </c>
      <c r="AF12" s="49">
        <f>+INDEX('P&amp;L by country'!$E$29:$CM$47,MATCH($A12,'P&amp;L by country'!$A$29:$A$47,0),MATCH('P&amp;L &amp; CAPEX'!AF$2,'P&amp;L by country'!$E$27:$CM$27,0))</f>
        <v>-144907</v>
      </c>
      <c r="AG12" s="49">
        <f>+INDEX('P&amp;L by country'!$E$53:$CM$71,MATCH($A12,'P&amp;L by country'!$A$53:$A$71,0),MATCH('P&amp;L &amp; CAPEX'!AG$2,'P&amp;L by country'!$E$51:$CM$51,0))</f>
        <v>-99604</v>
      </c>
      <c r="AH12" s="49">
        <f>+INDEX('P&amp;L by country'!$E$77:$CM$100,MATCH($A12,'P&amp;L by country'!$A$77:$A$100,0),MATCH('P&amp;L &amp; CAPEX'!AH$2,'P&amp;L by country'!$E$75:$CM$75,0))</f>
        <v>-1575618</v>
      </c>
      <c r="AI12" s="49">
        <f>+'P&amp;L Consol'!H13</f>
        <v>-2307080</v>
      </c>
      <c r="AJ12" s="49">
        <f>+INDEX('P&amp;L by country'!$E$5:$CM$23,MATCH($A12,'P&amp;L by country'!$A$5:$A$23,0),MATCH('P&amp;L &amp; CAPEX'!AJ$2,'P&amp;L by country'!$E$3:$CM$3,0))</f>
        <v>-507999</v>
      </c>
      <c r="AK12" s="49">
        <f>+INDEX('P&amp;L by country'!$E$29:$CM$47,MATCH($A12,'P&amp;L by country'!$A$29:$A$47,0),MATCH('P&amp;L &amp; CAPEX'!AK$2,'P&amp;L by country'!$E$27:$CM$27,0))</f>
        <v>-167685</v>
      </c>
      <c r="AL12" s="49">
        <f>+INDEX('P&amp;L by country'!$E$53:$CM$71,MATCH($A12,'P&amp;L by country'!$A$53:$A$71,0),MATCH('P&amp;L &amp; CAPEX'!AL$2,'P&amp;L by country'!$E$51:$CM$51,0))</f>
        <v>-99368</v>
      </c>
      <c r="AM12" s="49">
        <f>+INDEX('P&amp;L by country'!$E$77:$CM$100,MATCH($A12,'P&amp;L by country'!$A$77:$A$100,0),MATCH('P&amp;L &amp; CAPEX'!AM$2,'P&amp;L by country'!$E$75:$CM$75,0))</f>
        <v>-1623571</v>
      </c>
      <c r="AN12" s="49">
        <f>+'P&amp;L Consol'!K13</f>
        <v>-2398344</v>
      </c>
      <c r="AO12" s="49">
        <f>+INDEX('P&amp;L by country'!$E$5:$CM$23,MATCH($A12,'P&amp;L by country'!$A$5:$A$23,0),MATCH('P&amp;L &amp; CAPEX'!AO$2,'P&amp;L by country'!$E$3:$CM$3,0))</f>
        <v>-532548</v>
      </c>
      <c r="AP12" s="49">
        <f>+INDEX('P&amp;L by country'!$E$29:$CM$47,MATCH($A12,'P&amp;L by country'!$A$29:$A$47,0),MATCH('P&amp;L &amp; CAPEX'!AP$2,'P&amp;L by country'!$E$27:$CM$27,0))</f>
        <v>-178641</v>
      </c>
      <c r="AQ12" s="49">
        <f>+INDEX('P&amp;L by country'!$E$53:$CM$71,MATCH($A12,'P&amp;L by country'!$A$53:$A$71,0),MATCH('P&amp;L &amp; CAPEX'!AQ$2,'P&amp;L by country'!$E$51:$CM$51,0))</f>
        <v>-104646</v>
      </c>
      <c r="AR12" s="49">
        <f>+INDEX('P&amp;L by country'!$E$77:$CM$100,MATCH($A12,'P&amp;L by country'!$A$77:$A$100,0),MATCH('P&amp;L &amp; CAPEX'!AR$2,'P&amp;L by country'!$E$75:$CM$75,0))</f>
        <v>-1815479</v>
      </c>
      <c r="AS12" s="49">
        <f>+'P&amp;L Consol'!K13</f>
        <v>-2398344</v>
      </c>
      <c r="AT12" s="49"/>
      <c r="AU12" s="49">
        <f>+INDEX('P&amp;L by country'!$E$5:$CM$23,MATCH($A12,'P&amp;L by country'!$A$5:$A$23,0),MATCH('P&amp;L &amp; CAPEX'!AU$2,'P&amp;L by country'!$E$3:$CM$3,0))</f>
        <v>-529875</v>
      </c>
      <c r="AV12" s="49">
        <f>+INDEX('P&amp;L by country'!$E$29:$CM$47,MATCH($A12,'P&amp;L by country'!$A$29:$A$47,0),MATCH('P&amp;L &amp; CAPEX'!AV$2,'P&amp;L by country'!$E$27:$CM$27,0))</f>
        <v>-165911</v>
      </c>
      <c r="AW12" s="49">
        <f>+INDEX('P&amp;L by country'!$E$53:$CM$71,MATCH($A12,'P&amp;L by country'!$A$53:$A$71,0),MATCH('P&amp;L &amp; CAPEX'!AW$2,'P&amp;L by country'!$E$51:$CM$51,0))</f>
        <v>-105918</v>
      </c>
      <c r="AX12" s="49">
        <f>+INDEX('P&amp;L by country'!$E$77:$CM$100,MATCH($A12,'P&amp;L by country'!$A$77:$A$100,0),MATCH('P&amp;L &amp; CAPEX'!AX$2,'P&amp;L by country'!$E$75:$CM$75,0))</f>
        <v>-1802499</v>
      </c>
      <c r="AY12" s="49">
        <f>+'P&amp;L Consol'!AA13</f>
        <v>-2613065</v>
      </c>
      <c r="AZ12" s="49">
        <f>+INDEX('P&amp;L by country'!$E$5:$CM$23,MATCH($A12,'P&amp;L by country'!$A$5:$A$23,0),MATCH('P&amp;L &amp; CAPEX'!AZ$2,'P&amp;L by country'!$E$3:$CM$3,0))</f>
        <v>-520161</v>
      </c>
      <c r="BA12" s="49">
        <f>+INDEX('P&amp;L by country'!$E$29:$CM$47,MATCH($A12,'P&amp;L by country'!$A$29:$A$47,0),MATCH('P&amp;L &amp; CAPEX'!BA$2,'P&amp;L by country'!$E$27:$CM$27,0))</f>
        <v>-162588</v>
      </c>
      <c r="BB12" s="49">
        <f>+INDEX('P&amp;L by country'!$E$53:$CM$71,MATCH($A12,'P&amp;L by country'!$A$53:$A$71,0),MATCH('P&amp;L &amp; CAPEX'!BB$2,'P&amp;L by country'!$E$51:$CM$51,0))</f>
        <v>-107054</v>
      </c>
      <c r="BC12" s="49">
        <f>+INDEX('P&amp;L by country'!$E$77:$CM$100,MATCH($A12,'P&amp;L by country'!$A$77:$A$100,0),MATCH('P&amp;L &amp; CAPEX'!BC$2,'P&amp;L by country'!$E$75:$CM$75,0))</f>
        <v>-1784925</v>
      </c>
      <c r="BD12" s="49">
        <f>+'P&amp;L Consol'!AD13</f>
        <v>-2564313</v>
      </c>
      <c r="BE12" s="49">
        <f>+INDEX('P&amp;L by country'!$E$5:$CM$23,MATCH($A12,'P&amp;L by country'!$A$5:$A$23,0),MATCH('P&amp;L &amp; CAPEX'!BE$2,'P&amp;L by country'!$E$3:$CM$3,0))</f>
        <v>-521174</v>
      </c>
      <c r="BF12" s="49">
        <f>+INDEX('P&amp;L by country'!$E$29:$CM$47,MATCH($A12,'P&amp;L by country'!$A$29:$A$47,0),MATCH('P&amp;L &amp; CAPEX'!BF$2,'P&amp;L by country'!$E$27:$CM$27,0))</f>
        <v>-164996</v>
      </c>
      <c r="BG12" s="49">
        <f>+INDEX('P&amp;L by country'!$E$53:$CM$71,MATCH($A12,'P&amp;L by country'!$A$53:$A$71,0),MATCH('P&amp;L &amp; CAPEX'!BG$2,'P&amp;L by country'!$E$51:$CM$51,0))</f>
        <v>-117714</v>
      </c>
      <c r="BH12" s="49">
        <f>+INDEX('P&amp;L by country'!$E$77:$CM$100,MATCH($A12,'P&amp;L by country'!$A$77:$A$100,0),MATCH('P&amp;L &amp; CAPEX'!BH$2,'P&amp;L by country'!$E$75:$CM$75,0))</f>
        <v>-1787406</v>
      </c>
      <c r="BI12" s="49">
        <f>+'P&amp;L Consol'!AG13</f>
        <v>-2589818</v>
      </c>
      <c r="BJ12" s="49">
        <f>+INDEX('P&amp;L by country'!$E$5:$CM$23,MATCH($A12,'P&amp;L by country'!$A$5:$A$23,0),MATCH('P&amp;L &amp; CAPEX'!BJ$2,'P&amp;L by country'!$E$3:$CM$3,0))</f>
        <v>-533723</v>
      </c>
      <c r="BK12" s="49">
        <f>+INDEX('P&amp;L by country'!$E$29:$CM$47,MATCH($A12,'P&amp;L by country'!$A$29:$A$47,0),MATCH('P&amp;L &amp; CAPEX'!BK$2,'P&amp;L by country'!$E$27:$CM$27,0))</f>
        <v>-188677</v>
      </c>
      <c r="BL12" s="49">
        <f>+INDEX('P&amp;L by country'!$E$53:$CM$71,MATCH($A12,'P&amp;L by country'!$A$53:$A$71,0),MATCH('P&amp;L &amp; CAPEX'!BL$2,'P&amp;L by country'!$E$51:$CM$51,0))</f>
        <v>-117306</v>
      </c>
      <c r="BM12" s="49">
        <f>+INDEX('P&amp;L by country'!$E$77:$CM$100,MATCH($A12,'P&amp;L by country'!$A$77:$A$100,0),MATCH('P&amp;L &amp; CAPEX'!BM$2,'P&amp;L by country'!$E$75:$CM$75,0))</f>
        <v>-2069961</v>
      </c>
      <c r="BN12" s="49">
        <f>+'P&amp;L Consol'!AJ13</f>
        <v>-2909425</v>
      </c>
      <c r="BO12" s="49"/>
      <c r="BP12" s="49">
        <v>-491811</v>
      </c>
      <c r="BQ12" s="49">
        <v>-164508</v>
      </c>
      <c r="BR12" s="49">
        <v>-104488</v>
      </c>
      <c r="BS12" s="49">
        <v>0</v>
      </c>
      <c r="BT12" s="49">
        <v>-760042</v>
      </c>
      <c r="BU12" s="49">
        <v>-360791</v>
      </c>
      <c r="BV12" s="49">
        <v>-149636</v>
      </c>
      <c r="BW12" s="49">
        <v>-95213</v>
      </c>
      <c r="BX12" s="49">
        <v>0</v>
      </c>
      <c r="BY12" s="49">
        <v>-604513</v>
      </c>
      <c r="BZ12" s="49">
        <v>-439567</v>
      </c>
      <c r="CA12" s="49">
        <v>-148918</v>
      </c>
      <c r="CB12" s="49">
        <v>-74597</v>
      </c>
      <c r="CC12" s="49">
        <v>0</v>
      </c>
      <c r="CD12" s="49">
        <v>-661746</v>
      </c>
      <c r="CE12" s="49">
        <f>+INDEX('P&amp;L by country'!$E$5:$CM$23,MATCH($A12,'P&amp;L by country'!$A$5:$A$23,0),MATCH('P&amp;L &amp; CAPEX'!CE$2,'P&amp;L by country'!$E$3:$CM$3,0))</f>
        <v>-454405</v>
      </c>
      <c r="CF12" s="49">
        <f>+INDEX('P&amp;L by country'!$E$29:$CM$47,MATCH($A12,'P&amp;L by country'!$A$29:$A$47,0),MATCH('P&amp;L &amp; CAPEX'!CF$2,'P&amp;L by country'!$E$27:$CM$27,0))</f>
        <v>-173098</v>
      </c>
      <c r="CG12" s="49">
        <f>+INDEX('P&amp;L by country'!$E$53:$CM$71,MATCH($A12,'P&amp;L by country'!$A$53:$A$71,0),MATCH('P&amp;L &amp; CAPEX'!CG$2,'P&amp;L by country'!$E$51:$CM$51,0))</f>
        <v>-64911</v>
      </c>
      <c r="CH12" s="49">
        <f>+INDEX('P&amp;L by country'!$E$77:$CM$100,MATCH($A12,'P&amp;L by country'!$A$77:$A$100,0),MATCH('P&amp;L &amp; CAPEX'!CH$2,'P&amp;L by country'!$E$75:$CM$75,0))</f>
        <v>0</v>
      </c>
      <c r="CI12" s="49">
        <f>+'P&amp;L Consol'!BF13</f>
        <v>-692192</v>
      </c>
      <c r="CJ12" s="49"/>
      <c r="CK12" s="49">
        <v>-500727</v>
      </c>
      <c r="CL12" s="49">
        <v>-161663</v>
      </c>
      <c r="CM12" s="49">
        <v>-72992</v>
      </c>
      <c r="CN12" s="49">
        <v>0</v>
      </c>
      <c r="CO12" s="304">
        <v>-734706</v>
      </c>
      <c r="CP12" s="49">
        <v>-373508</v>
      </c>
      <c r="CQ12" s="49">
        <v>-151109</v>
      </c>
      <c r="CR12" s="49">
        <v>-89352</v>
      </c>
      <c r="CS12" s="49">
        <v>0</v>
      </c>
      <c r="CT12" s="304">
        <v>-612754</v>
      </c>
      <c r="CU12" s="49">
        <v>-457312</v>
      </c>
      <c r="CV12" s="49">
        <v>-150749</v>
      </c>
      <c r="CW12" s="49">
        <v>-51229</v>
      </c>
      <c r="CX12" s="49">
        <v>0</v>
      </c>
      <c r="CY12" s="304">
        <v>-658489</v>
      </c>
      <c r="CZ12" s="49">
        <v>-474885</v>
      </c>
      <c r="DA12" s="49">
        <v>-173685</v>
      </c>
      <c r="DB12" s="49">
        <v>-82395</v>
      </c>
      <c r="DC12" s="49">
        <v>0</v>
      </c>
      <c r="DD12" s="304">
        <v>-730121</v>
      </c>
      <c r="DE12" s="49">
        <v>-1806432</v>
      </c>
      <c r="DF12" s="49">
        <v>-637206</v>
      </c>
      <c r="DG12" s="49">
        <v>-295968</v>
      </c>
      <c r="DH12" s="49">
        <v>0</v>
      </c>
      <c r="DI12" s="304">
        <v>-2736070</v>
      </c>
      <c r="DJ12" s="49"/>
      <c r="DK12" s="49">
        <v>-509284</v>
      </c>
      <c r="DL12" s="49">
        <v>-159145</v>
      </c>
      <c r="DM12" s="49">
        <v>-87109</v>
      </c>
      <c r="DN12" s="49">
        <v>0</v>
      </c>
      <c r="DO12" s="304">
        <v>-754677</v>
      </c>
      <c r="DP12" s="49">
        <v>-412141</v>
      </c>
      <c r="DQ12" s="49">
        <v>-152735</v>
      </c>
      <c r="DR12" s="49">
        <v>-64665</v>
      </c>
      <c r="DS12" s="49">
        <v>0</v>
      </c>
      <c r="DT12" s="304">
        <v>-630299</v>
      </c>
      <c r="DU12" s="49">
        <v>-449421</v>
      </c>
      <c r="DV12" s="49">
        <v>-152001</v>
      </c>
      <c r="DW12" s="49">
        <v>-74762</v>
      </c>
      <c r="DX12" s="49">
        <v>0</v>
      </c>
      <c r="DY12" s="304">
        <v>-676297</v>
      </c>
      <c r="DZ12" s="49">
        <v>-479997</v>
      </c>
      <c r="EA12" s="49">
        <v>-177409</v>
      </c>
      <c r="EB12" s="49">
        <v>-41113</v>
      </c>
      <c r="EC12" s="49">
        <v>0</v>
      </c>
      <c r="ED12" s="304">
        <v>-698520</v>
      </c>
      <c r="EE12" s="49">
        <v>-1850843</v>
      </c>
      <c r="EF12" s="49">
        <v>-641290</v>
      </c>
      <c r="EG12" s="49">
        <v>-267649</v>
      </c>
      <c r="EH12" s="49">
        <v>0</v>
      </c>
      <c r="EI12" s="304">
        <v>-2759793</v>
      </c>
      <c r="EK12" s="49">
        <v>-499300</v>
      </c>
      <c r="EL12" s="49">
        <v>-154379</v>
      </c>
      <c r="EM12" s="49">
        <v>-73460</v>
      </c>
      <c r="EN12" s="49">
        <v>0</v>
      </c>
      <c r="EO12" s="304">
        <v>-727127</v>
      </c>
      <c r="EP12" s="49">
        <v>-434032</v>
      </c>
      <c r="EQ12" s="49">
        <v>-155766</v>
      </c>
      <c r="ER12" s="49">
        <v>-84585</v>
      </c>
      <c r="ES12" s="49">
        <v>0</v>
      </c>
      <c r="ET12" s="304">
        <v>-674395</v>
      </c>
      <c r="EU12" s="49">
        <v>-474775</v>
      </c>
      <c r="EV12" s="49">
        <v>-160773</v>
      </c>
      <c r="EW12" s="49">
        <v>-93977</v>
      </c>
      <c r="EX12" s="49">
        <v>0</v>
      </c>
      <c r="EY12" s="304">
        <v>-729525</v>
      </c>
      <c r="EZ12" s="49">
        <v>-546480</v>
      </c>
      <c r="FA12" s="49">
        <v>-183295</v>
      </c>
      <c r="FB12" s="49">
        <v>-119617</v>
      </c>
      <c r="FC12" s="49">
        <v>0</v>
      </c>
      <c r="FD12" s="304">
        <v>-849390</v>
      </c>
      <c r="FE12" s="49">
        <v>-1954587</v>
      </c>
      <c r="FF12" s="49">
        <v>-654213</v>
      </c>
      <c r="FG12" s="49">
        <v>-371639</v>
      </c>
      <c r="FH12" s="49">
        <v>0</v>
      </c>
      <c r="FI12" s="304">
        <v>-2980437</v>
      </c>
      <c r="FK12" s="49">
        <v>-564531</v>
      </c>
      <c r="FL12" s="49">
        <v>-181375</v>
      </c>
      <c r="FM12" s="49">
        <v>-97158</v>
      </c>
      <c r="FN12" s="49">
        <v>0</v>
      </c>
      <c r="FO12" s="304">
        <v>-843064</v>
      </c>
      <c r="FP12" s="49">
        <v>-522872</v>
      </c>
      <c r="FQ12" s="49">
        <v>-192948</v>
      </c>
      <c r="FR12" s="49">
        <v>-125124</v>
      </c>
      <c r="FS12" s="49">
        <v>0</v>
      </c>
      <c r="FT12" s="304">
        <v>-840944</v>
      </c>
      <c r="FU12" s="49">
        <v>1087403</v>
      </c>
      <c r="FV12" s="49">
        <v>374323</v>
      </c>
      <c r="FW12" s="49">
        <v>222282</v>
      </c>
      <c r="FX12" s="49">
        <v>0</v>
      </c>
      <c r="FY12" s="304">
        <v>1684008</v>
      </c>
      <c r="FZ12" s="49">
        <v>0</v>
      </c>
      <c r="GA12" s="49">
        <v>0</v>
      </c>
      <c r="GB12" s="49">
        <v>0</v>
      </c>
      <c r="GC12" s="49">
        <v>0</v>
      </c>
      <c r="GD12" s="304">
        <v>0</v>
      </c>
      <c r="GE12" s="49">
        <v>0</v>
      </c>
      <c r="GF12" s="49">
        <v>0</v>
      </c>
      <c r="GG12" s="49">
        <v>0</v>
      </c>
      <c r="GH12" s="49">
        <v>0</v>
      </c>
      <c r="GI12" s="304">
        <v>0</v>
      </c>
    </row>
    <row r="13" spans="1:191" outlineLevel="1">
      <c r="A13" s="43" t="s">
        <v>157</v>
      </c>
      <c r="B13" s="43"/>
      <c r="C13" s="305" t="s">
        <v>201</v>
      </c>
      <c r="D13" s="44" t="s">
        <v>99</v>
      </c>
      <c r="E13" s="49">
        <f>+INDEX('P&amp;L by country'!$E$5:$CM$23,MATCH($A13,'P&amp;L by country'!$A$5:$A$23,0),MATCH('P&amp;L &amp; CAPEX'!E$2,'P&amp;L by country'!$E$3:$CM$3,0))</f>
        <v>-51235</v>
      </c>
      <c r="F13" s="49">
        <f>+INDEX('P&amp;L by country'!$E$29:$CM$47,MATCH($A13,'P&amp;L by country'!$A$29:$A$47,0),MATCH('P&amp;L &amp; CAPEX'!F$2,'P&amp;L by country'!$E$27:$CM$27,0))</f>
        <v>-8383</v>
      </c>
      <c r="G13" s="49">
        <f>+INDEX('P&amp;L by country'!$E$53:$CM$71,MATCH($A13,'P&amp;L by country'!$A$53:$A$71,0),MATCH('P&amp;L &amp; CAPEX'!G$2,'P&amp;L by country'!$E$51:$CM$51,0))</f>
        <v>0</v>
      </c>
      <c r="H13" s="49">
        <f>+INDEX('P&amp;L by country'!$E$77:$CM$100,MATCH($A13,'P&amp;L by country'!$A$77:$A$100,0),MATCH('P&amp;L &amp; CAPEX'!H$2,'P&amp;L by country'!$E$75:$CM$75,0))</f>
        <v>0</v>
      </c>
      <c r="I13" s="49">
        <f>+'P&amp;L Consol'!F14</f>
        <v>-59618</v>
      </c>
      <c r="J13" s="49">
        <f>+INDEX('P&amp;L by country'!$E$5:$CM$23,MATCH($A13,'P&amp;L by country'!$A$5:$A$23,0),MATCH('P&amp;L &amp; CAPEX'!J$2,'P&amp;L by country'!$E$3:$CM$3,0))</f>
        <v>-51487</v>
      </c>
      <c r="K13" s="49">
        <f>+INDEX('P&amp;L by country'!$E$29:$CM$47,MATCH($A13,'P&amp;L by country'!$A$29:$A$47,0),MATCH('P&amp;L &amp; CAPEX'!K$2,'P&amp;L by country'!$E$27:$CM$27,0))</f>
        <v>-4299</v>
      </c>
      <c r="L13" s="49">
        <f>+INDEX('P&amp;L by country'!$E$53:$CM$71,MATCH($A13,'P&amp;L by country'!$A$53:$A$71,0),MATCH('P&amp;L &amp; CAPEX'!L$2,'P&amp;L by country'!$E$51:$CM$51,0))</f>
        <v>0</v>
      </c>
      <c r="M13" s="49">
        <f>+INDEX('P&amp;L by country'!$E$77:$CM$100,MATCH($A13,'P&amp;L by country'!$A$77:$A$100,0),MATCH('P&amp;L &amp; CAPEX'!M$2,'P&amp;L by country'!$E$75:$CM$75,0))</f>
        <v>0</v>
      </c>
      <c r="N13" s="49">
        <f>+'P&amp;L Consol'!I14</f>
        <v>-55786</v>
      </c>
      <c r="O13" s="49">
        <f>+INDEX('P&amp;L by country'!$E$5:$CM$23,MATCH($A13,'P&amp;L by country'!$A$5:$A$23,0),MATCH('P&amp;L &amp; CAPEX'!O$2,'P&amp;L by country'!$E$3:$CM$3,0))</f>
        <v>-51962</v>
      </c>
      <c r="P13" s="49">
        <f>+INDEX('P&amp;L by country'!$E$29:$CM$47,MATCH($A13,'P&amp;L by country'!$A$29:$A$47,0),MATCH('P&amp;L &amp; CAPEX'!P$2,'P&amp;L by country'!$E$27:$CM$27,0))</f>
        <v>-12966</v>
      </c>
      <c r="Q13" s="49">
        <f>+INDEX('P&amp;L by country'!$E$53:$CM$71,MATCH($A13,'P&amp;L by country'!$A$53:$A$71,0),MATCH('P&amp;L &amp; CAPEX'!Q$2,'P&amp;L by country'!$E$51:$CM$51,0))</f>
        <v>-1779.8040302999536</v>
      </c>
      <c r="R13" s="49">
        <f>+INDEX('P&amp;L by country'!$E$77:$CM$100,MATCH($A13,'P&amp;L by country'!$A$77:$A$100,0),MATCH('P&amp;L &amp; CAPEX'!R$2,'P&amp;L by country'!$E$75:$CM$75,0))</f>
        <v>-58962</v>
      </c>
      <c r="S13" s="49">
        <f>+'P&amp;L Consol'!L14</f>
        <v>-125670.08094641093</v>
      </c>
      <c r="T13" s="49">
        <f>+INDEX('P&amp;L by country'!$E$5:$CM$23,MATCH($A13,'P&amp;L by country'!$A$5:$A$23,0),MATCH('P&amp;L &amp; CAPEX'!T$2,'P&amp;L by country'!$E$3:$CM$3,0))</f>
        <v>-56559</v>
      </c>
      <c r="U13" s="49">
        <f>+INDEX('P&amp;L by country'!$E$29:$CM$47,MATCH($A13,'P&amp;L by country'!$A$29:$A$47,0),MATCH('P&amp;L &amp; CAPEX'!U$2,'P&amp;L by country'!$E$27:$CM$27,0))</f>
        <v>-13146</v>
      </c>
      <c r="V13" s="49">
        <f>+INDEX('P&amp;L by country'!$E$53:$CM$71,MATCH($A13,'P&amp;L by country'!$A$53:$A$71,0),MATCH('P&amp;L &amp; CAPEX'!V$2,'P&amp;L by country'!$E$51:$CM$51,0))</f>
        <v>-5196</v>
      </c>
      <c r="W13" s="49">
        <f>+INDEX('P&amp;L by country'!$E$77:$CM$100,MATCH($A13,'P&amp;L by country'!$A$77:$A$100,0),MATCH('P&amp;L &amp; CAPEX'!W$2,'P&amp;L by country'!$E$75:$CM$75,0))</f>
        <v>-135737</v>
      </c>
      <c r="X13" s="49">
        <f>+'P&amp;L Consol'!O14</f>
        <v>-210638</v>
      </c>
      <c r="Y13" s="49"/>
      <c r="Z13" s="49">
        <f>+INDEX('P&amp;L by country'!$E$5:$CM$23,MATCH($A13,'P&amp;L by country'!$A$5:$A$23,0),MATCH('P&amp;L &amp; CAPEX'!Z$2,'P&amp;L by country'!$E$3:$CM$3,0))</f>
        <v>-59744</v>
      </c>
      <c r="AA13" s="49">
        <f>+INDEX('P&amp;L by country'!$E$29:$CM$47,MATCH($A13,'P&amp;L by country'!$A$29:$A$47,0),MATCH('P&amp;L &amp; CAPEX'!AA$2,'P&amp;L by country'!$E$27:$CM$27,0))</f>
        <v>8975</v>
      </c>
      <c r="AB13" s="49">
        <f>+INDEX('P&amp;L by country'!$E$53:$CM$71,MATCH($A13,'P&amp;L by country'!$A$53:$A$71,0),MATCH('P&amp;L &amp; CAPEX'!AB$2,'P&amp;L by country'!$E$51:$CM$51,0))</f>
        <v>-3711</v>
      </c>
      <c r="AC13" s="49">
        <f>+INDEX('P&amp;L by country'!$E$77:$CM$100,MATCH($A13,'P&amp;L by country'!$A$77:$A$100,0),MATCH('P&amp;L &amp; CAPEX'!AC$2,'P&amp;L by country'!$E$75:$CM$75,0))</f>
        <v>-144288</v>
      </c>
      <c r="AD13" s="49">
        <f>+'P&amp;L Consol'!E14</f>
        <v>-198768</v>
      </c>
      <c r="AE13" s="49">
        <f>+INDEX('P&amp;L by country'!$E$5:$CM$23,MATCH($A13,'P&amp;L by country'!$A$5:$A$23,0),MATCH('P&amp;L &amp; CAPEX'!AE$2,'P&amp;L by country'!$E$3:$CM$3,0))</f>
        <v>-63781</v>
      </c>
      <c r="AF13" s="49">
        <f>+INDEX('P&amp;L by country'!$E$29:$CM$47,MATCH($A13,'P&amp;L by country'!$A$29:$A$47,0),MATCH('P&amp;L &amp; CAPEX'!AF$2,'P&amp;L by country'!$E$27:$CM$27,0))</f>
        <v>-6651</v>
      </c>
      <c r="AG13" s="49">
        <f>+INDEX('P&amp;L by country'!$E$53:$CM$71,MATCH($A13,'P&amp;L by country'!$A$53:$A$71,0),MATCH('P&amp;L &amp; CAPEX'!AG$2,'P&amp;L by country'!$E$51:$CM$51,0))</f>
        <v>-3548</v>
      </c>
      <c r="AH13" s="49">
        <f>+INDEX('P&amp;L by country'!$E$77:$CM$100,MATCH($A13,'P&amp;L by country'!$A$77:$A$100,0),MATCH('P&amp;L &amp; CAPEX'!AH$2,'P&amp;L by country'!$E$75:$CM$75,0))</f>
        <v>-148002</v>
      </c>
      <c r="AI13" s="49">
        <f>+'P&amp;L Consol'!H14</f>
        <v>-221982</v>
      </c>
      <c r="AJ13" s="49">
        <f>+INDEX('P&amp;L by country'!$E$5:$CM$23,MATCH($A13,'P&amp;L by country'!$A$5:$A$23,0),MATCH('P&amp;L &amp; CAPEX'!AJ$2,'P&amp;L by country'!$E$3:$CM$3,0))</f>
        <v>-57392</v>
      </c>
      <c r="AK13" s="49">
        <f>+INDEX('P&amp;L by country'!$E$29:$CM$47,MATCH($A13,'P&amp;L by country'!$A$29:$A$47,0),MATCH('P&amp;L &amp; CAPEX'!AK$2,'P&amp;L by country'!$E$27:$CM$27,0))</f>
        <v>-4399</v>
      </c>
      <c r="AL13" s="49">
        <f>+INDEX('P&amp;L by country'!$E$53:$CM$71,MATCH($A13,'P&amp;L by country'!$A$53:$A$71,0),MATCH('P&amp;L &amp; CAPEX'!AL$2,'P&amp;L by country'!$E$51:$CM$51,0))</f>
        <v>-3239</v>
      </c>
      <c r="AM13" s="49">
        <f>+INDEX('P&amp;L by country'!$E$77:$CM$100,MATCH($A13,'P&amp;L by country'!$A$77:$A$100,0),MATCH('P&amp;L &amp; CAPEX'!AM$2,'P&amp;L by country'!$E$75:$CM$75,0))</f>
        <v>-162523</v>
      </c>
      <c r="AN13" s="49">
        <f>+'P&amp;L Consol'!K14</f>
        <v>-227553</v>
      </c>
      <c r="AO13" s="49">
        <f>+INDEX('P&amp;L by country'!$E$5:$CM$23,MATCH($A13,'P&amp;L by country'!$A$5:$A$23,0),MATCH('P&amp;L &amp; CAPEX'!AO$2,'P&amp;L by country'!$E$3:$CM$3,0))</f>
        <v>-58004</v>
      </c>
      <c r="AP13" s="49">
        <f>+INDEX('P&amp;L by country'!$E$29:$CM$47,MATCH($A13,'P&amp;L by country'!$A$29:$A$47,0),MATCH('P&amp;L &amp; CAPEX'!AP$2,'P&amp;L by country'!$E$27:$CM$27,0))</f>
        <v>-5708</v>
      </c>
      <c r="AQ13" s="49">
        <f>+INDEX('P&amp;L by country'!$E$53:$CM$71,MATCH($A13,'P&amp;L by country'!$A$53:$A$71,0),MATCH('P&amp;L &amp; CAPEX'!AQ$2,'P&amp;L by country'!$E$51:$CM$51,0))</f>
        <v>-3585</v>
      </c>
      <c r="AR13" s="49">
        <f>+INDEX('P&amp;L by country'!$E$77:$CM$100,MATCH($A13,'P&amp;L by country'!$A$77:$A$100,0),MATCH('P&amp;L &amp; CAPEX'!AR$2,'P&amp;L by country'!$E$75:$CM$75,0))</f>
        <v>-170594</v>
      </c>
      <c r="AS13" s="49">
        <f>+'P&amp;L Consol'!K14</f>
        <v>-227553</v>
      </c>
      <c r="AT13" s="49"/>
      <c r="AU13" s="49">
        <f>+INDEX('P&amp;L by country'!$E$5:$CM$23,MATCH($A13,'P&amp;L by country'!$A$5:$A$23,0),MATCH('P&amp;L &amp; CAPEX'!AU$2,'P&amp;L by country'!$E$3:$CM$3,0))</f>
        <v>-61249</v>
      </c>
      <c r="AV13" s="49">
        <f>+INDEX('P&amp;L by country'!$E$29:$CM$47,MATCH($A13,'P&amp;L by country'!$A$29:$A$47,0),MATCH('P&amp;L &amp; CAPEX'!AV$2,'P&amp;L by country'!$E$27:$CM$27,0))</f>
        <v>-6114</v>
      </c>
      <c r="AW13" s="49">
        <f>+INDEX('P&amp;L by country'!$E$53:$CM$71,MATCH($A13,'P&amp;L by country'!$A$53:$A$71,0),MATCH('P&amp;L &amp; CAPEX'!AW$2,'P&amp;L by country'!$E$51:$CM$51,0))</f>
        <v>-3908</v>
      </c>
      <c r="AX13" s="49">
        <f>+INDEX('P&amp;L by country'!$E$77:$CM$100,MATCH($A13,'P&amp;L by country'!$A$77:$A$100,0),MATCH('P&amp;L &amp; CAPEX'!AX$2,'P&amp;L by country'!$E$75:$CM$75,0))</f>
        <v>-177675</v>
      </c>
      <c r="AY13" s="49">
        <f>+'P&amp;L Consol'!AA14</f>
        <v>-248946</v>
      </c>
      <c r="AZ13" s="49">
        <f>+INDEX('P&amp;L by country'!$E$5:$CM$23,MATCH($A13,'P&amp;L by country'!$A$5:$A$23,0),MATCH('P&amp;L &amp; CAPEX'!AZ$2,'P&amp;L by country'!$E$3:$CM$3,0))</f>
        <v>-61021</v>
      </c>
      <c r="BA13" s="49">
        <f>+INDEX('P&amp;L by country'!$E$29:$CM$47,MATCH($A13,'P&amp;L by country'!$A$29:$A$47,0),MATCH('P&amp;L &amp; CAPEX'!BA$2,'P&amp;L by country'!$E$27:$CM$27,0))</f>
        <v>-6163</v>
      </c>
      <c r="BB13" s="49">
        <f>+INDEX('P&amp;L by country'!$E$53:$CM$71,MATCH($A13,'P&amp;L by country'!$A$53:$A$71,0),MATCH('P&amp;L &amp; CAPEX'!BB$2,'P&amp;L by country'!$E$51:$CM$51,0))</f>
        <v>-4035</v>
      </c>
      <c r="BC13" s="49">
        <f>+INDEX('P&amp;L by country'!$E$77:$CM$100,MATCH($A13,'P&amp;L by country'!$A$77:$A$100,0),MATCH('P&amp;L &amp; CAPEX'!BC$2,'P&amp;L by country'!$E$75:$CM$75,0))</f>
        <v>-174163</v>
      </c>
      <c r="BD13" s="49">
        <f>+'P&amp;L Consol'!AD14</f>
        <v>-245382</v>
      </c>
      <c r="BE13" s="49">
        <f>+INDEX('P&amp;L by country'!$E$5:$CM$23,MATCH($A13,'P&amp;L by country'!$A$5:$A$23,0),MATCH('P&amp;L &amp; CAPEX'!BE$2,'P&amp;L by country'!$E$3:$CM$3,0))</f>
        <v>-61971</v>
      </c>
      <c r="BF13" s="49">
        <f>+INDEX('P&amp;L by country'!$E$29:$CM$47,MATCH($A13,'P&amp;L by country'!$A$29:$A$47,0),MATCH('P&amp;L &amp; CAPEX'!BF$2,'P&amp;L by country'!$E$27:$CM$27,0))</f>
        <v>-6203</v>
      </c>
      <c r="BG13" s="49">
        <f>+INDEX('P&amp;L by country'!$E$53:$CM$71,MATCH($A13,'P&amp;L by country'!$A$53:$A$71,0),MATCH('P&amp;L &amp; CAPEX'!BG$2,'P&amp;L by country'!$E$51:$CM$51,0))</f>
        <v>-3887</v>
      </c>
      <c r="BH13" s="49">
        <f>+INDEX('P&amp;L by country'!$E$77:$CM$100,MATCH($A13,'P&amp;L by country'!$A$77:$A$100,0),MATCH('P&amp;L &amp; CAPEX'!BH$2,'P&amp;L by country'!$E$75:$CM$75,0))</f>
        <v>-183982</v>
      </c>
      <c r="BI13" s="49">
        <f>+'P&amp;L Consol'!AG14</f>
        <v>-256043</v>
      </c>
      <c r="BJ13" s="49">
        <f>+INDEX('P&amp;L by country'!$E$5:$CM$23,MATCH($A13,'P&amp;L by country'!$A$5:$A$23,0),MATCH('P&amp;L &amp; CAPEX'!BJ$2,'P&amp;L by country'!$E$3:$CM$3,0))</f>
        <v>-68619</v>
      </c>
      <c r="BK13" s="49">
        <f>+INDEX('P&amp;L by country'!$E$29:$CM$47,MATCH($A13,'P&amp;L by country'!$A$29:$A$47,0),MATCH('P&amp;L &amp; CAPEX'!BK$2,'P&amp;L by country'!$E$27:$CM$27,0))</f>
        <v>-6254</v>
      </c>
      <c r="BL13" s="49">
        <f>+INDEX('P&amp;L by country'!$E$53:$CM$71,MATCH($A13,'P&amp;L by country'!$A$53:$A$71,0),MATCH('P&amp;L &amp; CAPEX'!BL$2,'P&amp;L by country'!$E$51:$CM$51,0))</f>
        <v>-4318</v>
      </c>
      <c r="BM13" s="49">
        <f>+INDEX('P&amp;L by country'!$E$77:$CM$100,MATCH($A13,'P&amp;L by country'!$A$77:$A$100,0),MATCH('P&amp;L &amp; CAPEX'!BM$2,'P&amp;L by country'!$E$75:$CM$75,0))</f>
        <v>-189523</v>
      </c>
      <c r="BN13" s="49">
        <f>+'P&amp;L Consol'!AJ14</f>
        <v>-268714</v>
      </c>
      <c r="BO13" s="49"/>
      <c r="BP13" s="49">
        <v>-94017</v>
      </c>
      <c r="BQ13" s="49">
        <v>-11433</v>
      </c>
      <c r="BR13" s="49">
        <v>-3770</v>
      </c>
      <c r="BS13" s="49">
        <v>0</v>
      </c>
      <c r="BT13" s="49">
        <v>-109219</v>
      </c>
      <c r="BU13" s="49">
        <v>-92757</v>
      </c>
      <c r="BV13" s="49">
        <v>-11186</v>
      </c>
      <c r="BW13" s="49">
        <v>-3526</v>
      </c>
      <c r="BX13" s="49">
        <v>0</v>
      </c>
      <c r="BY13" s="49">
        <v>-107470</v>
      </c>
      <c r="BZ13" s="49">
        <v>-94869</v>
      </c>
      <c r="CA13" s="49">
        <v>-11495</v>
      </c>
      <c r="CB13" s="49">
        <v>-2758</v>
      </c>
      <c r="CC13" s="49">
        <v>0</v>
      </c>
      <c r="CD13" s="49">
        <v>-109122</v>
      </c>
      <c r="CE13" s="49">
        <f>+INDEX('P&amp;L by country'!$E$5:$CM$23,MATCH($A13,'P&amp;L by country'!$A$5:$A$23,0),MATCH('P&amp;L &amp; CAPEX'!CE$2,'P&amp;L by country'!$E$3:$CM$3,0))</f>
        <v>-98960</v>
      </c>
      <c r="CF13" s="49">
        <f>+INDEX('P&amp;L by country'!$E$29:$CM$47,MATCH($A13,'P&amp;L by country'!$A$29:$A$47,0),MATCH('P&amp;L &amp; CAPEX'!CF$2,'P&amp;L by country'!$E$27:$CM$27,0))</f>
        <v>-12038</v>
      </c>
      <c r="CG13" s="49">
        <f>+INDEX('P&amp;L by country'!$E$53:$CM$71,MATCH($A13,'P&amp;L by country'!$A$53:$A$71,0),MATCH('P&amp;L &amp; CAPEX'!CG$2,'P&amp;L by country'!$E$51:$CM$51,0))</f>
        <v>-2367</v>
      </c>
      <c r="CH13" s="49">
        <f>+INDEX('P&amp;L by country'!$E$77:$CM$100,MATCH($A13,'P&amp;L by country'!$A$77:$A$100,0),MATCH('P&amp;L &amp; CAPEX'!CH$2,'P&amp;L by country'!$E$75:$CM$75,0))</f>
        <v>0</v>
      </c>
      <c r="CI13" s="49">
        <f>+'P&amp;L Consol'!BF14</f>
        <v>-113365</v>
      </c>
      <c r="CJ13" s="49"/>
      <c r="CK13" s="49">
        <v>-98234</v>
      </c>
      <c r="CL13" s="49">
        <v>-11278</v>
      </c>
      <c r="CM13" s="49">
        <v>-9837</v>
      </c>
      <c r="CN13" s="49">
        <v>0</v>
      </c>
      <c r="CO13" s="304">
        <v>-119349</v>
      </c>
      <c r="CP13" s="49">
        <v>-96023</v>
      </c>
      <c r="CQ13" s="49">
        <v>-11177</v>
      </c>
      <c r="CR13" s="49">
        <v>-249</v>
      </c>
      <c r="CS13" s="49">
        <v>0</v>
      </c>
      <c r="CT13" s="304">
        <v>-107449</v>
      </c>
      <c r="CU13" s="49">
        <v>-98523</v>
      </c>
      <c r="CV13" s="49">
        <v>-11305</v>
      </c>
      <c r="CW13" s="49">
        <v>40</v>
      </c>
      <c r="CX13" s="49">
        <v>0</v>
      </c>
      <c r="CY13" s="304">
        <v>-109788</v>
      </c>
      <c r="CZ13" s="49">
        <v>-97903</v>
      </c>
      <c r="DA13" s="49">
        <v>-11443</v>
      </c>
      <c r="DB13" s="49">
        <v>-4597</v>
      </c>
      <c r="DC13" s="49">
        <v>0</v>
      </c>
      <c r="DD13" s="304">
        <v>-113943</v>
      </c>
      <c r="DE13" s="49">
        <v>-390683</v>
      </c>
      <c r="DF13" s="49">
        <v>-45203</v>
      </c>
      <c r="DG13" s="49">
        <v>-14643</v>
      </c>
      <c r="DH13" s="49">
        <v>0</v>
      </c>
      <c r="DI13" s="304">
        <v>-450529</v>
      </c>
      <c r="DJ13" s="49"/>
      <c r="DK13" s="49">
        <v>-94364</v>
      </c>
      <c r="DL13" s="49">
        <v>-11598</v>
      </c>
      <c r="DM13" s="49">
        <v>-4537</v>
      </c>
      <c r="DN13" s="49">
        <v>0</v>
      </c>
      <c r="DO13" s="304">
        <v>-110499</v>
      </c>
      <c r="DP13" s="49">
        <v>-93667</v>
      </c>
      <c r="DQ13" s="49">
        <v>-11830</v>
      </c>
      <c r="DR13" s="49">
        <v>-4254</v>
      </c>
      <c r="DS13" s="49">
        <v>0</v>
      </c>
      <c r="DT13" s="304">
        <v>-109751</v>
      </c>
      <c r="DU13" s="49">
        <v>-90541</v>
      </c>
      <c r="DV13" s="49">
        <v>-11622</v>
      </c>
      <c r="DW13" s="49">
        <v>-5224</v>
      </c>
      <c r="DX13" s="49">
        <v>0</v>
      </c>
      <c r="DY13" s="304">
        <v>-107387</v>
      </c>
      <c r="DZ13" s="49">
        <v>-100348</v>
      </c>
      <c r="EA13" s="49">
        <v>-11980</v>
      </c>
      <c r="EB13" s="49">
        <v>-3343</v>
      </c>
      <c r="EC13" s="49">
        <v>0</v>
      </c>
      <c r="ED13" s="304">
        <v>-115671</v>
      </c>
      <c r="EE13" s="49">
        <v>-378920</v>
      </c>
      <c r="EF13" s="49">
        <v>-47030</v>
      </c>
      <c r="EG13" s="49">
        <v>-17358</v>
      </c>
      <c r="EH13" s="49">
        <v>0</v>
      </c>
      <c r="EI13" s="304">
        <v>-443308</v>
      </c>
      <c r="EK13" s="49">
        <v>-98393</v>
      </c>
      <c r="EL13" s="49">
        <v>-11498</v>
      </c>
      <c r="EM13" s="49">
        <v>-4722</v>
      </c>
      <c r="EN13" s="49">
        <v>0</v>
      </c>
      <c r="EO13" s="304">
        <v>-114613</v>
      </c>
      <c r="EP13" s="49">
        <v>-96390</v>
      </c>
      <c r="EQ13" s="49">
        <v>-12323</v>
      </c>
      <c r="ER13" s="49">
        <v>-5583</v>
      </c>
      <c r="ES13" s="49">
        <v>0</v>
      </c>
      <c r="ET13" s="304">
        <v>-114296</v>
      </c>
      <c r="EU13" s="49">
        <v>-96479</v>
      </c>
      <c r="EV13" s="49">
        <v>-13171</v>
      </c>
      <c r="EW13" s="49">
        <v>-6398</v>
      </c>
      <c r="EX13" s="49">
        <v>0</v>
      </c>
      <c r="EY13" s="304">
        <v>-116048</v>
      </c>
      <c r="EZ13" s="49">
        <v>-99006</v>
      </c>
      <c r="FA13" s="49">
        <v>-13430</v>
      </c>
      <c r="FB13" s="49">
        <v>-7680</v>
      </c>
      <c r="FC13" s="49">
        <v>0</v>
      </c>
      <c r="FD13" s="304">
        <v>-120116</v>
      </c>
      <c r="FE13" s="49">
        <v>-390268</v>
      </c>
      <c r="FF13" s="49">
        <v>-50422</v>
      </c>
      <c r="FG13" s="49">
        <v>-24383</v>
      </c>
      <c r="FH13" s="49">
        <v>0</v>
      </c>
      <c r="FI13" s="304">
        <v>-465073</v>
      </c>
      <c r="FK13" s="49">
        <v>-100301</v>
      </c>
      <c r="FL13" s="49">
        <v>-13907</v>
      </c>
      <c r="FM13" s="49">
        <v>-6150</v>
      </c>
      <c r="FN13" s="49">
        <v>0</v>
      </c>
      <c r="FO13" s="304">
        <v>-120358</v>
      </c>
      <c r="FP13" s="49">
        <v>-102859</v>
      </c>
      <c r="FQ13" s="49">
        <v>-15150</v>
      </c>
      <c r="FR13" s="49">
        <v>-1170</v>
      </c>
      <c r="FS13" s="49">
        <v>0</v>
      </c>
      <c r="FT13" s="304">
        <v>-119179</v>
      </c>
      <c r="FU13" s="49">
        <v>203160</v>
      </c>
      <c r="FV13" s="49">
        <v>29057</v>
      </c>
      <c r="FW13" s="49">
        <v>7320</v>
      </c>
      <c r="FX13" s="49">
        <v>0</v>
      </c>
      <c r="FY13" s="304">
        <v>239537</v>
      </c>
      <c r="FZ13" s="49">
        <v>0</v>
      </c>
      <c r="GA13" s="49">
        <v>0</v>
      </c>
      <c r="GB13" s="49">
        <v>0</v>
      </c>
      <c r="GC13" s="49">
        <v>0</v>
      </c>
      <c r="GD13" s="304">
        <v>0</v>
      </c>
      <c r="GE13" s="49">
        <v>0</v>
      </c>
      <c r="GF13" s="49">
        <v>0</v>
      </c>
      <c r="GG13" s="49">
        <v>0</v>
      </c>
      <c r="GH13" s="49">
        <v>0</v>
      </c>
      <c r="GI13" s="304">
        <v>0</v>
      </c>
    </row>
    <row r="14" spans="1:191" s="37" customFormat="1">
      <c r="A14" s="68" t="s">
        <v>311</v>
      </c>
      <c r="B14" s="68"/>
      <c r="C14" s="309" t="s">
        <v>311</v>
      </c>
      <c r="D14" s="70" t="s">
        <v>312</v>
      </c>
      <c r="E14" s="75">
        <f t="shared" ref="E14" si="64">E12+E13</f>
        <v>-516041</v>
      </c>
      <c r="F14" s="75">
        <f t="shared" ref="F14" si="65">F12+F13</f>
        <v>-145545</v>
      </c>
      <c r="G14" s="75">
        <f t="shared" ref="G14" si="66">G12+G13</f>
        <v>0</v>
      </c>
      <c r="H14" s="75">
        <f>H12+H13</f>
        <v>0</v>
      </c>
      <c r="I14" s="75">
        <f>I12+I13</f>
        <v>-661586</v>
      </c>
      <c r="J14" s="75">
        <f t="shared" ref="J14:L14" si="67">J12+J13</f>
        <v>-482007</v>
      </c>
      <c r="K14" s="75">
        <f t="shared" si="67"/>
        <v>-123852</v>
      </c>
      <c r="L14" s="75">
        <f t="shared" si="67"/>
        <v>0</v>
      </c>
      <c r="M14" s="75">
        <f>M12+M13</f>
        <v>0</v>
      </c>
      <c r="N14" s="75">
        <f>N12+N13</f>
        <v>-605859</v>
      </c>
      <c r="O14" s="75">
        <f t="shared" ref="O14:Q14" si="68">O12+O13</f>
        <v>-490737</v>
      </c>
      <c r="P14" s="75">
        <f t="shared" si="68"/>
        <v>-169681</v>
      </c>
      <c r="Q14" s="75">
        <f t="shared" si="68"/>
        <v>-45135</v>
      </c>
      <c r="R14" s="75">
        <f>R12+R13</f>
        <v>-809562</v>
      </c>
      <c r="S14" s="75">
        <f>S12+S13</f>
        <v>-1515087</v>
      </c>
      <c r="T14" s="75">
        <f t="shared" ref="T14:V14" si="69">T12+T13</f>
        <v>-520071</v>
      </c>
      <c r="U14" s="75">
        <f t="shared" si="69"/>
        <v>-177501</v>
      </c>
      <c r="V14" s="75">
        <f t="shared" si="69"/>
        <v>-147320</v>
      </c>
      <c r="W14" s="75">
        <f>W12+W13</f>
        <v>-1579739</v>
      </c>
      <c r="X14" s="75">
        <f>X12+X13</f>
        <v>-2423919</v>
      </c>
      <c r="Y14" s="75"/>
      <c r="Z14" s="75">
        <f t="shared" ref="Z14:AB14" si="70">Z12+Z13</f>
        <v>-567611</v>
      </c>
      <c r="AA14" s="75">
        <f t="shared" si="70"/>
        <v>-134966</v>
      </c>
      <c r="AB14" s="75">
        <f t="shared" si="70"/>
        <v>-114410</v>
      </c>
      <c r="AC14" s="75">
        <f>AC12+AC13</f>
        <v>-1659768</v>
      </c>
      <c r="AD14" s="75">
        <f>AD12+AD13</f>
        <v>-2485522</v>
      </c>
      <c r="AE14" s="75">
        <f t="shared" ref="AE14:AG14" si="71">AE12+AE13</f>
        <v>-550643</v>
      </c>
      <c r="AF14" s="75">
        <f t="shared" si="71"/>
        <v>-151558</v>
      </c>
      <c r="AG14" s="75">
        <f t="shared" si="71"/>
        <v>-103152</v>
      </c>
      <c r="AH14" s="75">
        <f>AH12+AH13</f>
        <v>-1723620</v>
      </c>
      <c r="AI14" s="75">
        <f>AI12+AI13</f>
        <v>-2529062</v>
      </c>
      <c r="AJ14" s="75">
        <f t="shared" ref="AJ14:AL14" si="72">AJ12+AJ13</f>
        <v>-565391</v>
      </c>
      <c r="AK14" s="75">
        <f t="shared" si="72"/>
        <v>-172084</v>
      </c>
      <c r="AL14" s="75">
        <f t="shared" si="72"/>
        <v>-102607</v>
      </c>
      <c r="AM14" s="75">
        <f>AM12+AM13</f>
        <v>-1786094</v>
      </c>
      <c r="AN14" s="75">
        <f t="shared" ref="AN14:AQ14" si="73">AN12+AN13</f>
        <v>-2625897</v>
      </c>
      <c r="AO14" s="75">
        <f t="shared" si="73"/>
        <v>-590552</v>
      </c>
      <c r="AP14" s="75">
        <f t="shared" si="73"/>
        <v>-184349</v>
      </c>
      <c r="AQ14" s="75">
        <f t="shared" si="73"/>
        <v>-108231</v>
      </c>
      <c r="AR14" s="75">
        <f>AR12+AR13</f>
        <v>-1986073</v>
      </c>
      <c r="AS14" s="75">
        <f>AS12+AS13</f>
        <v>-2625897</v>
      </c>
      <c r="AT14" s="75"/>
      <c r="AU14" s="75">
        <f t="shared" ref="AU14:AW14" si="74">AU12+AU13</f>
        <v>-591124</v>
      </c>
      <c r="AV14" s="75">
        <f t="shared" si="74"/>
        <v>-172025</v>
      </c>
      <c r="AW14" s="75">
        <f t="shared" si="74"/>
        <v>-109826</v>
      </c>
      <c r="AX14" s="75">
        <f>AX12+AX13</f>
        <v>-1980174</v>
      </c>
      <c r="AY14" s="75">
        <f>AY12+AY13</f>
        <v>-2862011</v>
      </c>
      <c r="AZ14" s="75">
        <f t="shared" ref="AZ14:BB14" si="75">AZ12+AZ13</f>
        <v>-581182</v>
      </c>
      <c r="BA14" s="75">
        <f t="shared" si="75"/>
        <v>-168751</v>
      </c>
      <c r="BB14" s="75">
        <f t="shared" si="75"/>
        <v>-111089</v>
      </c>
      <c r="BC14" s="75">
        <f>BC12+BC13</f>
        <v>-1959088</v>
      </c>
      <c r="BD14" s="75">
        <f>BD12+BD13</f>
        <v>-2809695</v>
      </c>
      <c r="BE14" s="75">
        <f t="shared" ref="BE14:BG14" si="76">BE12+BE13</f>
        <v>-583145</v>
      </c>
      <c r="BF14" s="75">
        <f t="shared" si="76"/>
        <v>-171199</v>
      </c>
      <c r="BG14" s="75">
        <f t="shared" si="76"/>
        <v>-121601</v>
      </c>
      <c r="BH14" s="75">
        <f>BH12+BH13</f>
        <v>-1971388</v>
      </c>
      <c r="BI14" s="75">
        <f>BI12+BI13</f>
        <v>-2845861</v>
      </c>
      <c r="BJ14" s="75">
        <f t="shared" ref="BJ14:BL14" si="77">BJ12+BJ13</f>
        <v>-602342</v>
      </c>
      <c r="BK14" s="75">
        <f t="shared" si="77"/>
        <v>-194931</v>
      </c>
      <c r="BL14" s="75">
        <f t="shared" si="77"/>
        <v>-121624</v>
      </c>
      <c r="BM14" s="75">
        <f>BM12+BM13</f>
        <v>-2259484</v>
      </c>
      <c r="BN14" s="75">
        <f>BN12+BN13</f>
        <v>-3178139</v>
      </c>
      <c r="BO14" s="75"/>
      <c r="BP14" s="75">
        <v>-585828</v>
      </c>
      <c r="BQ14" s="75">
        <v>-175941</v>
      </c>
      <c r="BR14" s="75">
        <v>-108258</v>
      </c>
      <c r="BS14" s="75">
        <v>0</v>
      </c>
      <c r="BT14" s="75">
        <v>-869261</v>
      </c>
      <c r="BU14" s="75">
        <v>-453548</v>
      </c>
      <c r="BV14" s="75">
        <v>-160822</v>
      </c>
      <c r="BW14" s="75">
        <v>-98739</v>
      </c>
      <c r="BX14" s="75">
        <v>0</v>
      </c>
      <c r="BY14" s="75">
        <v>-711983</v>
      </c>
      <c r="BZ14" s="75">
        <v>-534436</v>
      </c>
      <c r="CA14" s="75">
        <v>-160413</v>
      </c>
      <c r="CB14" s="75">
        <v>-77355</v>
      </c>
      <c r="CC14" s="75">
        <v>0</v>
      </c>
      <c r="CD14" s="75">
        <v>-770868</v>
      </c>
      <c r="CE14" s="75">
        <f t="shared" ref="CE14:CG14" si="78">CE12+CE13</f>
        <v>-553365</v>
      </c>
      <c r="CF14" s="75">
        <f t="shared" si="78"/>
        <v>-185136</v>
      </c>
      <c r="CG14" s="75">
        <f t="shared" si="78"/>
        <v>-67278</v>
      </c>
      <c r="CH14" s="75">
        <f>CH12+CH13</f>
        <v>0</v>
      </c>
      <c r="CI14" s="75">
        <f>CI12+CI13</f>
        <v>-805557</v>
      </c>
      <c r="CJ14" s="75"/>
      <c r="CK14" s="75">
        <f t="shared" ref="CK14" si="79">CK12+CK13</f>
        <v>-598961</v>
      </c>
      <c r="CL14" s="75">
        <f t="shared" ref="CL14:CM14" si="80">CL12+CL13</f>
        <v>-172941</v>
      </c>
      <c r="CM14" s="75">
        <f t="shared" si="80"/>
        <v>-82829</v>
      </c>
      <c r="CN14" s="75">
        <f t="shared" ref="CN14:CR14" si="81">CN12+CN13</f>
        <v>0</v>
      </c>
      <c r="CO14" s="310">
        <f t="shared" si="81"/>
        <v>-854055</v>
      </c>
      <c r="CP14" s="75">
        <f t="shared" si="81"/>
        <v>-469531</v>
      </c>
      <c r="CQ14" s="75">
        <f t="shared" si="81"/>
        <v>-162286</v>
      </c>
      <c r="CR14" s="75">
        <f t="shared" si="81"/>
        <v>-89601</v>
      </c>
      <c r="CS14" s="75">
        <f t="shared" ref="CS14:DI14" si="82">CS12+CS13</f>
        <v>0</v>
      </c>
      <c r="CT14" s="310">
        <f t="shared" si="82"/>
        <v>-720203</v>
      </c>
      <c r="CU14" s="75">
        <f t="shared" si="82"/>
        <v>-555835</v>
      </c>
      <c r="CV14" s="75">
        <f t="shared" si="82"/>
        <v>-162054</v>
      </c>
      <c r="CW14" s="75">
        <f t="shared" si="82"/>
        <v>-51189</v>
      </c>
      <c r="CX14" s="75">
        <f t="shared" si="82"/>
        <v>0</v>
      </c>
      <c r="CY14" s="310">
        <f t="shared" si="82"/>
        <v>-768277</v>
      </c>
      <c r="CZ14" s="75">
        <f t="shared" si="82"/>
        <v>-572788</v>
      </c>
      <c r="DA14" s="75">
        <f t="shared" si="82"/>
        <v>-185128</v>
      </c>
      <c r="DB14" s="75">
        <f t="shared" si="82"/>
        <v>-86992</v>
      </c>
      <c r="DC14" s="75">
        <f t="shared" si="82"/>
        <v>0</v>
      </c>
      <c r="DD14" s="310">
        <f t="shared" si="82"/>
        <v>-844064</v>
      </c>
      <c r="DE14" s="75">
        <f t="shared" si="82"/>
        <v>-2197115</v>
      </c>
      <c r="DF14" s="75">
        <f t="shared" si="82"/>
        <v>-682409</v>
      </c>
      <c r="DG14" s="75">
        <f t="shared" si="82"/>
        <v>-310611</v>
      </c>
      <c r="DH14" s="75">
        <f t="shared" si="82"/>
        <v>0</v>
      </c>
      <c r="DI14" s="310">
        <f t="shared" si="82"/>
        <v>-3186599</v>
      </c>
      <c r="DJ14" s="75"/>
      <c r="DK14" s="75">
        <f t="shared" ref="DK14:EI14" si="83">DK12+DK13</f>
        <v>-603648</v>
      </c>
      <c r="DL14" s="75">
        <f t="shared" si="83"/>
        <v>-170743</v>
      </c>
      <c r="DM14" s="75">
        <f t="shared" si="83"/>
        <v>-91646</v>
      </c>
      <c r="DN14" s="75">
        <f t="shared" si="83"/>
        <v>0</v>
      </c>
      <c r="DO14" s="310">
        <f t="shared" si="83"/>
        <v>-865176</v>
      </c>
      <c r="DP14" s="75">
        <f t="shared" si="83"/>
        <v>-505808</v>
      </c>
      <c r="DQ14" s="75">
        <f t="shared" si="83"/>
        <v>-164565</v>
      </c>
      <c r="DR14" s="75">
        <f t="shared" si="83"/>
        <v>-68919</v>
      </c>
      <c r="DS14" s="75">
        <f t="shared" si="83"/>
        <v>0</v>
      </c>
      <c r="DT14" s="310">
        <f t="shared" si="83"/>
        <v>-740050</v>
      </c>
      <c r="DU14" s="75">
        <f t="shared" si="83"/>
        <v>-539962</v>
      </c>
      <c r="DV14" s="75">
        <f t="shared" si="83"/>
        <v>-163623</v>
      </c>
      <c r="DW14" s="75">
        <f t="shared" si="83"/>
        <v>-79986</v>
      </c>
      <c r="DX14" s="75">
        <f t="shared" si="83"/>
        <v>0</v>
      </c>
      <c r="DY14" s="310">
        <f t="shared" si="83"/>
        <v>-783684</v>
      </c>
      <c r="DZ14" s="75">
        <f t="shared" si="83"/>
        <v>-580345</v>
      </c>
      <c r="EA14" s="75">
        <f t="shared" si="83"/>
        <v>-189389</v>
      </c>
      <c r="EB14" s="75">
        <f t="shared" si="83"/>
        <v>-44456</v>
      </c>
      <c r="EC14" s="75">
        <f t="shared" si="83"/>
        <v>0</v>
      </c>
      <c r="ED14" s="310">
        <f t="shared" si="83"/>
        <v>-814191</v>
      </c>
      <c r="EE14" s="75">
        <f t="shared" si="83"/>
        <v>-2229763</v>
      </c>
      <c r="EF14" s="75">
        <f t="shared" si="83"/>
        <v>-688320</v>
      </c>
      <c r="EG14" s="75">
        <f t="shared" si="83"/>
        <v>-285007</v>
      </c>
      <c r="EH14" s="75">
        <f t="shared" si="83"/>
        <v>0</v>
      </c>
      <c r="EI14" s="310">
        <f t="shared" si="83"/>
        <v>-3203101</v>
      </c>
      <c r="EK14" s="75">
        <f t="shared" ref="EK14:FI14" si="84">EK12+EK13</f>
        <v>-597693</v>
      </c>
      <c r="EL14" s="75">
        <f t="shared" si="84"/>
        <v>-165877</v>
      </c>
      <c r="EM14" s="75">
        <f t="shared" si="84"/>
        <v>-78182</v>
      </c>
      <c r="EN14" s="75">
        <f t="shared" si="84"/>
        <v>0</v>
      </c>
      <c r="EO14" s="310">
        <f t="shared" si="84"/>
        <v>-841740</v>
      </c>
      <c r="EP14" s="75">
        <f t="shared" si="84"/>
        <v>-530422</v>
      </c>
      <c r="EQ14" s="75">
        <f t="shared" si="84"/>
        <v>-168089</v>
      </c>
      <c r="ER14" s="75">
        <f t="shared" si="84"/>
        <v>-90168</v>
      </c>
      <c r="ES14" s="75">
        <f t="shared" si="84"/>
        <v>0</v>
      </c>
      <c r="ET14" s="310">
        <f t="shared" si="84"/>
        <v>-788691</v>
      </c>
      <c r="EU14" s="75">
        <f t="shared" si="84"/>
        <v>-571254</v>
      </c>
      <c r="EV14" s="75">
        <f t="shared" si="84"/>
        <v>-173944</v>
      </c>
      <c r="EW14" s="75">
        <f t="shared" si="84"/>
        <v>-100375</v>
      </c>
      <c r="EX14" s="75">
        <f t="shared" si="84"/>
        <v>0</v>
      </c>
      <c r="EY14" s="310">
        <f t="shared" si="84"/>
        <v>-845573</v>
      </c>
      <c r="EZ14" s="75">
        <f t="shared" si="84"/>
        <v>-645486</v>
      </c>
      <c r="FA14" s="75">
        <f t="shared" si="84"/>
        <v>-196725</v>
      </c>
      <c r="FB14" s="75">
        <f t="shared" si="84"/>
        <v>-127297</v>
      </c>
      <c r="FC14" s="75">
        <f t="shared" si="84"/>
        <v>0</v>
      </c>
      <c r="FD14" s="310">
        <f t="shared" si="84"/>
        <v>-969506</v>
      </c>
      <c r="FE14" s="75">
        <f t="shared" si="84"/>
        <v>-2344855</v>
      </c>
      <c r="FF14" s="75">
        <f t="shared" si="84"/>
        <v>-704635</v>
      </c>
      <c r="FG14" s="75">
        <f t="shared" si="84"/>
        <v>-396022</v>
      </c>
      <c r="FH14" s="75">
        <f t="shared" si="84"/>
        <v>0</v>
      </c>
      <c r="FI14" s="310">
        <f t="shared" si="84"/>
        <v>-3445510</v>
      </c>
      <c r="FK14" s="75">
        <f t="shared" ref="FK14:GI14" si="85">FK12+FK13</f>
        <v>-664832</v>
      </c>
      <c r="FL14" s="75">
        <f t="shared" si="85"/>
        <v>-195282</v>
      </c>
      <c r="FM14" s="75">
        <f t="shared" si="85"/>
        <v>-103308</v>
      </c>
      <c r="FN14" s="75">
        <f t="shared" si="85"/>
        <v>0</v>
      </c>
      <c r="FO14" s="310">
        <f t="shared" si="85"/>
        <v>-963422</v>
      </c>
      <c r="FP14" s="75">
        <f t="shared" si="85"/>
        <v>-625731</v>
      </c>
      <c r="FQ14" s="75">
        <f t="shared" si="85"/>
        <v>-208098</v>
      </c>
      <c r="FR14" s="75">
        <f t="shared" si="85"/>
        <v>-126294</v>
      </c>
      <c r="FS14" s="75">
        <f t="shared" si="85"/>
        <v>0</v>
      </c>
      <c r="FT14" s="310">
        <f t="shared" si="85"/>
        <v>-960123</v>
      </c>
      <c r="FU14" s="75">
        <f t="shared" si="85"/>
        <v>1290563</v>
      </c>
      <c r="FV14" s="75">
        <f t="shared" si="85"/>
        <v>403380</v>
      </c>
      <c r="FW14" s="75">
        <f t="shared" si="85"/>
        <v>229602</v>
      </c>
      <c r="FX14" s="75">
        <f t="shared" si="85"/>
        <v>0</v>
      </c>
      <c r="FY14" s="310">
        <f t="shared" si="85"/>
        <v>1923545</v>
      </c>
      <c r="FZ14" s="75">
        <f t="shared" si="85"/>
        <v>0</v>
      </c>
      <c r="GA14" s="75">
        <f t="shared" si="85"/>
        <v>0</v>
      </c>
      <c r="GB14" s="75">
        <f t="shared" si="85"/>
        <v>0</v>
      </c>
      <c r="GC14" s="75">
        <f t="shared" si="85"/>
        <v>0</v>
      </c>
      <c r="GD14" s="310">
        <f t="shared" si="85"/>
        <v>0</v>
      </c>
      <c r="GE14" s="75">
        <f t="shared" si="85"/>
        <v>0</v>
      </c>
      <c r="GF14" s="75">
        <f t="shared" si="85"/>
        <v>0</v>
      </c>
      <c r="GG14" s="75">
        <f t="shared" si="85"/>
        <v>0</v>
      </c>
      <c r="GH14" s="75">
        <f t="shared" si="85"/>
        <v>0</v>
      </c>
      <c r="GI14" s="310">
        <f t="shared" si="85"/>
        <v>0</v>
      </c>
    </row>
    <row r="15" spans="1:191" s="66" customFormat="1" ht="12">
      <c r="A15" s="58"/>
      <c r="B15" s="58"/>
      <c r="C15" s="59" t="s">
        <v>607</v>
      </c>
      <c r="D15" s="60" t="s">
        <v>606</v>
      </c>
      <c r="E15" s="65">
        <f t="shared" ref="E15:X15" si="86">IFERROR(-E14/E$7,"")</f>
        <v>0.20172200616141403</v>
      </c>
      <c r="F15" s="65">
        <f t="shared" si="86"/>
        <v>0.27295436601334155</v>
      </c>
      <c r="G15" s="65" t="str">
        <f t="shared" si="86"/>
        <v/>
      </c>
      <c r="H15" s="65" t="str">
        <f>IFERROR(-H14/H$7,"")</f>
        <v/>
      </c>
      <c r="I15" s="65">
        <f t="shared" si="86"/>
        <v>0.2140085398201462</v>
      </c>
      <c r="J15" s="65">
        <f t="shared" si="86"/>
        <v>0.19226944456078837</v>
      </c>
      <c r="K15" s="65">
        <f t="shared" si="86"/>
        <v>0.27738658353042356</v>
      </c>
      <c r="L15" s="65" t="str">
        <f t="shared" si="86"/>
        <v/>
      </c>
      <c r="M15" s="65" t="str">
        <f>IFERROR(-M14/M$7,"")</f>
        <v/>
      </c>
      <c r="N15" s="65">
        <f t="shared" si="86"/>
        <v>0.20513734703807199</v>
      </c>
      <c r="O15" s="65">
        <f t="shared" si="86"/>
        <v>0.19642750642333962</v>
      </c>
      <c r="P15" s="65">
        <f t="shared" si="86"/>
        <v>0.29967433038158448</v>
      </c>
      <c r="Q15" s="65">
        <f t="shared" si="86"/>
        <v>0.32877340967199142</v>
      </c>
      <c r="R15" s="65">
        <f>IFERROR(-R14/R$7,"")</f>
        <v>0.21402161148707061</v>
      </c>
      <c r="S15" s="65">
        <f t="shared" si="86"/>
        <v>0.21697252068352588</v>
      </c>
      <c r="T15" s="65">
        <f t="shared" si="86"/>
        <v>0.17041423026700592</v>
      </c>
      <c r="U15" s="65">
        <f t="shared" si="86"/>
        <v>0.28775111209099047</v>
      </c>
      <c r="V15" s="65">
        <f t="shared" si="86"/>
        <v>0.29439506330732829</v>
      </c>
      <c r="W15" s="65">
        <f>IFERROR(-W14/W$7,"")</f>
        <v>0.18922413312943259</v>
      </c>
      <c r="X15" s="65">
        <f t="shared" si="86"/>
        <v>0.19363697541718819</v>
      </c>
      <c r="Y15" s="65"/>
      <c r="Z15" s="65">
        <f t="shared" ref="Z15:AS15" si="87">IFERROR(-Z14/Z$7,"")</f>
        <v>0.20595725997971673</v>
      </c>
      <c r="AA15" s="65">
        <f t="shared" si="87"/>
        <v>0.21162141270142418</v>
      </c>
      <c r="AB15" s="65">
        <f t="shared" si="87"/>
        <v>0.32616907423404007</v>
      </c>
      <c r="AC15" s="65">
        <f>IFERROR(-AC14/AC$7,"")</f>
        <v>0.2014464419828402</v>
      </c>
      <c r="AD15" s="65">
        <f t="shared" si="87"/>
        <v>0.20746370252030066</v>
      </c>
      <c r="AE15" s="65">
        <f t="shared" si="87"/>
        <v>0.20427891205674548</v>
      </c>
      <c r="AF15" s="65">
        <f t="shared" si="87"/>
        <v>0.28457214100363887</v>
      </c>
      <c r="AG15" s="65">
        <f t="shared" si="87"/>
        <v>0.30930876902594368</v>
      </c>
      <c r="AH15" s="65">
        <f>IFERROR(-AH14/AH$7,"")</f>
        <v>0.20755815528748747</v>
      </c>
      <c r="AI15" s="65">
        <f t="shared" si="87"/>
        <v>0.21315181009406262</v>
      </c>
      <c r="AJ15" s="65">
        <f t="shared" si="87"/>
        <v>0.20399503245787981</v>
      </c>
      <c r="AK15" s="65">
        <f t="shared" si="87"/>
        <v>0.30206126393060195</v>
      </c>
      <c r="AL15" s="65">
        <f t="shared" si="87"/>
        <v>0.31544402019195888</v>
      </c>
      <c r="AM15" s="65">
        <f>IFERROR(-AM14/AM$7,"")</f>
        <v>0.19494222493773583</v>
      </c>
      <c r="AN15" s="65">
        <f t="shared" si="87"/>
        <v>0.20477635805544667</v>
      </c>
      <c r="AO15" s="65">
        <f t="shared" si="87"/>
        <v>0.18427971853400527</v>
      </c>
      <c r="AP15" s="65">
        <f t="shared" si="87"/>
        <v>0.27831515380260424</v>
      </c>
      <c r="AQ15" s="65">
        <f t="shared" si="87"/>
        <v>0.28233020041789597</v>
      </c>
      <c r="AR15" s="65">
        <f>IFERROR(-AR14/AR$7,"")</f>
        <v>0.18586013818090413</v>
      </c>
      <c r="AS15" s="65">
        <f t="shared" si="87"/>
        <v>0.20477635805544667</v>
      </c>
      <c r="AT15" s="65"/>
      <c r="AU15" s="65">
        <f t="shared" ref="AU15:BN15" si="88">IFERROR(-AU14/AU$7,"")</f>
        <v>0.21924809598307507</v>
      </c>
      <c r="AV15" s="65">
        <f t="shared" si="88"/>
        <v>0.25541907138964903</v>
      </c>
      <c r="AW15" s="65">
        <f t="shared" si="88"/>
        <v>0.32429383869462769</v>
      </c>
      <c r="AX15" s="65">
        <f>IFERROR(-AX14/AX$7,"")</f>
        <v>0.20185443068749553</v>
      </c>
      <c r="AY15" s="65">
        <f t="shared" si="88"/>
        <v>0.21159466277803207</v>
      </c>
      <c r="AZ15" s="65">
        <f t="shared" si="88"/>
        <v>0.21987526648217051</v>
      </c>
      <c r="BA15" s="65">
        <f t="shared" si="88"/>
        <v>0.27659518669859579</v>
      </c>
      <c r="BB15" s="65">
        <f t="shared" si="88"/>
        <v>0.32678233141539292</v>
      </c>
      <c r="BC15" s="65">
        <f>IFERROR(-BC14/BC$7,"")</f>
        <v>0.20222004723004011</v>
      </c>
      <c r="BD15" s="65">
        <f t="shared" si="88"/>
        <v>0.21176922547587487</v>
      </c>
      <c r="BE15" s="65">
        <f t="shared" si="88"/>
        <v>0.21624368719877568</v>
      </c>
      <c r="BF15" s="65">
        <f t="shared" si="88"/>
        <v>0.27796648146283964</v>
      </c>
      <c r="BG15" s="65">
        <f t="shared" si="88"/>
        <v>0.33500097799645717</v>
      </c>
      <c r="BH15" s="65">
        <f>IFERROR(-BH14/BH$7,"")</f>
        <v>0.19230918557529905</v>
      </c>
      <c r="BI15" s="65">
        <f t="shared" si="88"/>
        <v>0.20445074956843051</v>
      </c>
      <c r="BJ15" s="65">
        <f t="shared" si="88"/>
        <v>0.19588822759044361</v>
      </c>
      <c r="BK15" s="65">
        <f t="shared" si="88"/>
        <v>0.27321196559394179</v>
      </c>
      <c r="BL15" s="65">
        <f t="shared" si="88"/>
        <v>0.28602336650800519</v>
      </c>
      <c r="BM15" s="65">
        <f>IFERROR(-BM14/BM$7,"")</f>
        <v>0.19608371319488282</v>
      </c>
      <c r="BN15" s="65">
        <f t="shared" si="88"/>
        <v>0.2020479698627291</v>
      </c>
      <c r="BO15" s="65"/>
      <c r="BP15" s="65">
        <f t="shared" ref="BP15:BZ15" si="89">IFERROR(-BP14/BP$7,"")</f>
        <v>0.21746770992723458</v>
      </c>
      <c r="BQ15" s="65">
        <f t="shared" si="89"/>
        <v>0.24605343387613768</v>
      </c>
      <c r="BR15" s="65">
        <f t="shared" si="89"/>
        <v>0.32430246421702846</v>
      </c>
      <c r="BS15" s="65" t="str">
        <f>IFERROR(-BS14/BS$7,"")</f>
        <v/>
      </c>
      <c r="BT15" s="65">
        <f t="shared" si="89"/>
        <v>0.2323505370791214</v>
      </c>
      <c r="BU15" s="65">
        <f t="shared" si="89"/>
        <v>0.16971205512831641</v>
      </c>
      <c r="BV15" s="65">
        <f t="shared" si="89"/>
        <v>0.27384258589188443</v>
      </c>
      <c r="BW15" s="65">
        <f t="shared" si="89"/>
        <v>0.32940120699375819</v>
      </c>
      <c r="BX15" s="65" t="str">
        <f>IFERROR(-BX14/BX$7,"")</f>
        <v/>
      </c>
      <c r="BY15" s="65">
        <f t="shared" si="89"/>
        <v>0.20015872516088984</v>
      </c>
      <c r="BZ15" s="65">
        <f t="shared" si="89"/>
        <v>0.19780519129626956</v>
      </c>
      <c r="CA15" s="65">
        <f t="shared" ref="CA15:CI15" si="90">IFERROR(-CA14/CA$7,"")</f>
        <v>0.27718729534470216</v>
      </c>
      <c r="CB15" s="65">
        <f t="shared" si="90"/>
        <v>0.31089238634171434</v>
      </c>
      <c r="CC15" s="65" t="str">
        <f>IFERROR(CC14/CC$7,"")</f>
        <v/>
      </c>
      <c r="CD15" s="65">
        <f t="shared" si="90"/>
        <v>0.21868744638261367</v>
      </c>
      <c r="CE15" s="65">
        <f t="shared" si="90"/>
        <v>0.17604845170005351</v>
      </c>
      <c r="CF15" s="65">
        <f t="shared" si="90"/>
        <v>0.26821197809521052</v>
      </c>
      <c r="CG15" s="65">
        <f t="shared" si="90"/>
        <v>0.3084929798336436</v>
      </c>
      <c r="CH15" s="65" t="str">
        <f>IFERROR(-CH14/CH$7,"")</f>
        <v/>
      </c>
      <c r="CI15" s="65">
        <f t="shared" si="90"/>
        <v>0.19906039270069636</v>
      </c>
      <c r="CJ15" s="65"/>
      <c r="CK15" s="65">
        <f t="shared" ref="CK15:DI15" si="91">IFERROR(-CK14/CK$7,"")</f>
        <v>0.2146139778334831</v>
      </c>
      <c r="CL15" s="65">
        <f t="shared" si="91"/>
        <v>0.25668194420532064</v>
      </c>
      <c r="CM15" s="65">
        <f t="shared" si="91"/>
        <v>0.36031721173840037</v>
      </c>
      <c r="CN15" s="65" t="str">
        <f t="shared" si="91"/>
        <v/>
      </c>
      <c r="CO15" s="308">
        <f t="shared" si="91"/>
        <v>0.23121542990170188</v>
      </c>
      <c r="CP15" s="65">
        <f t="shared" si="91"/>
        <v>0.16938989391733814</v>
      </c>
      <c r="CQ15" s="65">
        <f t="shared" si="91"/>
        <v>0.2729110330817559</v>
      </c>
      <c r="CR15" s="65">
        <f t="shared" si="91"/>
        <v>0.31430124877227444</v>
      </c>
      <c r="CS15" s="65" t="str">
        <f t="shared" si="91"/>
        <v/>
      </c>
      <c r="CT15" s="308">
        <f t="shared" si="91"/>
        <v>0.1972984308511877</v>
      </c>
      <c r="CU15" s="65">
        <f t="shared" si="91"/>
        <v>0.19448655877389509</v>
      </c>
      <c r="CV15" s="65">
        <f t="shared" si="91"/>
        <v>0.26791453398404952</v>
      </c>
      <c r="CW15" s="65">
        <f t="shared" si="91"/>
        <v>0.30907872332717456</v>
      </c>
      <c r="CX15" s="65" t="str">
        <f t="shared" si="91"/>
        <v/>
      </c>
      <c r="CY15" s="308">
        <f t="shared" si="91"/>
        <v>0.21196953264050541</v>
      </c>
      <c r="CZ15" s="65">
        <f t="shared" si="91"/>
        <v>0.17197241298142701</v>
      </c>
      <c r="DA15" s="65">
        <f t="shared" si="91"/>
        <v>0.26188748321896055</v>
      </c>
      <c r="DB15" s="65">
        <f t="shared" si="91"/>
        <v>0.29972643141146232</v>
      </c>
      <c r="DC15" s="65" t="str">
        <f t="shared" si="91"/>
        <v/>
      </c>
      <c r="DD15" s="308">
        <f t="shared" si="91"/>
        <v>0.19518060699341061</v>
      </c>
      <c r="DE15" s="65">
        <f t="shared" si="91"/>
        <v>0.18696577241797571</v>
      </c>
      <c r="DF15" s="65">
        <f t="shared" si="91"/>
        <v>0.26448167275475498</v>
      </c>
      <c r="DG15" s="65">
        <f t="shared" si="91"/>
        <v>0.31994903246141898</v>
      </c>
      <c r="DH15" s="65" t="str">
        <f t="shared" si="91"/>
        <v/>
      </c>
      <c r="DI15" s="308">
        <f t="shared" si="91"/>
        <v>0.20836864613891129</v>
      </c>
      <c r="DJ15" s="65"/>
      <c r="DK15" s="65">
        <f t="shared" ref="DK15:EI15" si="92">IFERROR(-DK14/DK$7,"")</f>
        <v>0.19781568033220953</v>
      </c>
      <c r="DL15" s="65">
        <f t="shared" si="92"/>
        <v>0.24038660537671497</v>
      </c>
      <c r="DM15" s="65">
        <f t="shared" si="92"/>
        <v>0.31436215826844577</v>
      </c>
      <c r="DN15" s="65" t="str">
        <f t="shared" si="92"/>
        <v/>
      </c>
      <c r="DO15" s="308">
        <f t="shared" si="92"/>
        <v>0.21349555365655826</v>
      </c>
      <c r="DP15" s="65">
        <f t="shared" si="92"/>
        <v>0.17726160041073016</v>
      </c>
      <c r="DQ15" s="65">
        <f t="shared" si="92"/>
        <v>0.25406576237483131</v>
      </c>
      <c r="DR15" s="65">
        <f t="shared" si="92"/>
        <v>0.36936458936265998</v>
      </c>
      <c r="DS15" s="65" t="str">
        <f t="shared" si="92"/>
        <v/>
      </c>
      <c r="DT15" s="308">
        <f t="shared" si="92"/>
        <v>0.20063950878090994</v>
      </c>
      <c r="DU15" s="65">
        <f t="shared" si="92"/>
        <v>0.19366123683638561</v>
      </c>
      <c r="DV15" s="65">
        <f t="shared" si="92"/>
        <v>0.26034760111316368</v>
      </c>
      <c r="DW15" s="65">
        <f t="shared" si="92"/>
        <v>0.33938247037308905</v>
      </c>
      <c r="DX15" s="65" t="str">
        <f t="shared" si="92"/>
        <v/>
      </c>
      <c r="DY15" s="308">
        <f t="shared" si="92"/>
        <v>0.21471153353521799</v>
      </c>
      <c r="DZ15" s="65">
        <f t="shared" si="92"/>
        <v>0.16633224144765182</v>
      </c>
      <c r="EA15" s="65">
        <f t="shared" si="92"/>
        <v>0.2720437938380082</v>
      </c>
      <c r="EB15" s="65">
        <f t="shared" si="92"/>
        <v>0.27713291857319189</v>
      </c>
      <c r="EC15" s="65" t="str">
        <f t="shared" si="92"/>
        <v/>
      </c>
      <c r="ED15" s="308">
        <f t="shared" si="92"/>
        <v>0.18738517007889274</v>
      </c>
      <c r="EE15" s="65">
        <f t="shared" si="92"/>
        <v>0.18303342759051841</v>
      </c>
      <c r="EF15" s="65">
        <f t="shared" si="92"/>
        <v>0.25658105888146138</v>
      </c>
      <c r="EG15" s="65">
        <f t="shared" si="92"/>
        <v>0.32601551338175022</v>
      </c>
      <c r="EH15" s="65" t="str">
        <f t="shared" si="92"/>
        <v/>
      </c>
      <c r="EI15" s="308">
        <f t="shared" si="92"/>
        <v>0.20355451018531645</v>
      </c>
      <c r="EK15" s="65">
        <f t="shared" ref="EK15:FI15" si="93">IFERROR(-EK14/EK$7,"")</f>
        <v>0.20151306832778945</v>
      </c>
      <c r="EL15" s="65">
        <f t="shared" si="93"/>
        <v>0.26296874058714048</v>
      </c>
      <c r="EM15" s="65">
        <f t="shared" si="93"/>
        <v>0.35142241979925654</v>
      </c>
      <c r="EN15" s="65" t="str">
        <f t="shared" si="93"/>
        <v/>
      </c>
      <c r="EO15" s="308">
        <f t="shared" si="93"/>
        <v>0.2203985575931118</v>
      </c>
      <c r="EP15" s="65">
        <f t="shared" si="93"/>
        <v>0.18869512628957666</v>
      </c>
      <c r="EQ15" s="65">
        <f t="shared" si="93"/>
        <v>0.26571975086155109</v>
      </c>
      <c r="ER15" s="65">
        <f t="shared" si="93"/>
        <v>0.35551139656742725</v>
      </c>
      <c r="ES15" s="65" t="str">
        <f t="shared" si="93"/>
        <v/>
      </c>
      <c r="ET15" s="308">
        <f t="shared" si="93"/>
        <v>0.21335076515809967</v>
      </c>
      <c r="EU15" s="65">
        <f t="shared" si="93"/>
        <v>0.17803684316162546</v>
      </c>
      <c r="EV15" s="65">
        <f t="shared" si="93"/>
        <v>0.26597999308841025</v>
      </c>
      <c r="EW15" s="65">
        <f t="shared" si="93"/>
        <v>0.33296843641671225</v>
      </c>
      <c r="EX15" s="65" t="str">
        <f t="shared" si="93"/>
        <v/>
      </c>
      <c r="EY15" s="308">
        <f t="shared" si="93"/>
        <v>0.2030744571679575</v>
      </c>
      <c r="EZ15" s="65">
        <f t="shared" si="93"/>
        <v>0.159490745259217</v>
      </c>
      <c r="FA15" s="65">
        <f t="shared" si="93"/>
        <v>0.2605446240197708</v>
      </c>
      <c r="FB15" s="65">
        <f t="shared" si="93"/>
        <v>0.28871294045070217</v>
      </c>
      <c r="FC15" s="65" t="str">
        <f t="shared" si="93"/>
        <v/>
      </c>
      <c r="FD15" s="308">
        <f t="shared" si="93"/>
        <v>0.18492603671908336</v>
      </c>
      <c r="FE15" s="65">
        <f t="shared" si="93"/>
        <v>0.17991919325536762</v>
      </c>
      <c r="FF15" s="65">
        <f t="shared" si="93"/>
        <v>0.26367192250540994</v>
      </c>
      <c r="FG15" s="65">
        <f t="shared" si="93"/>
        <v>0.32501606524252974</v>
      </c>
      <c r="FH15" s="65" t="str">
        <f t="shared" si="93"/>
        <v/>
      </c>
      <c r="FI15" s="308">
        <f t="shared" si="93"/>
        <v>0.20360664291705927</v>
      </c>
      <c r="FK15" s="65">
        <f t="shared" ref="FK15:GI15" si="94">IFERROR(-FK14/FK$7,"")</f>
        <v>0.18849728566199539</v>
      </c>
      <c r="FL15" s="65">
        <f t="shared" si="94"/>
        <v>0.25426780917609898</v>
      </c>
      <c r="FM15" s="65">
        <f t="shared" si="94"/>
        <v>0.33650156674462389</v>
      </c>
      <c r="FN15" s="65" t="str">
        <f t="shared" si="94"/>
        <v/>
      </c>
      <c r="FO15" s="308">
        <f t="shared" si="94"/>
        <v>0.20935004531757834</v>
      </c>
      <c r="FP15" s="65">
        <f t="shared" si="94"/>
        <v>0.17624398372225075</v>
      </c>
      <c r="FQ15" s="65">
        <f t="shared" si="94"/>
        <v>0.26720030199959166</v>
      </c>
      <c r="FR15" s="65">
        <f t="shared" si="94"/>
        <v>0.32534822672928349</v>
      </c>
      <c r="FS15" s="65" t="str">
        <f t="shared" si="94"/>
        <v/>
      </c>
      <c r="FT15" s="308">
        <f t="shared" si="94"/>
        <v>0.20353598468587927</v>
      </c>
      <c r="FU15" s="65">
        <f t="shared" si="94"/>
        <v>0.18235041531617849</v>
      </c>
      <c r="FV15" s="65">
        <f t="shared" si="94"/>
        <v>0.26077916973208365</v>
      </c>
      <c r="FW15" s="65">
        <f t="shared" si="94"/>
        <v>0.3302737249114267</v>
      </c>
      <c r="FX15" s="65" t="str">
        <f t="shared" si="94"/>
        <v/>
      </c>
      <c r="FY15" s="308">
        <f t="shared" si="94"/>
        <v>0.20640706448269816</v>
      </c>
      <c r="FZ15" s="65" t="str">
        <f t="shared" si="94"/>
        <v/>
      </c>
      <c r="GA15" s="65" t="str">
        <f t="shared" si="94"/>
        <v/>
      </c>
      <c r="GB15" s="65" t="str">
        <f t="shared" si="94"/>
        <v/>
      </c>
      <c r="GC15" s="65" t="str">
        <f t="shared" si="94"/>
        <v/>
      </c>
      <c r="GD15" s="308" t="str">
        <f t="shared" si="94"/>
        <v/>
      </c>
      <c r="GE15" s="65" t="str">
        <f t="shared" si="94"/>
        <v/>
      </c>
      <c r="GF15" s="65" t="str">
        <f t="shared" si="94"/>
        <v/>
      </c>
      <c r="GG15" s="65" t="str">
        <f t="shared" si="94"/>
        <v/>
      </c>
      <c r="GH15" s="65" t="str">
        <f t="shared" si="94"/>
        <v/>
      </c>
      <c r="GI15" s="308" t="str">
        <f t="shared" si="94"/>
        <v/>
      </c>
    </row>
    <row r="16" spans="1:191">
      <c r="A16" s="306" t="s">
        <v>12</v>
      </c>
      <c r="B16" s="306"/>
      <c r="C16" s="437" t="s">
        <v>12</v>
      </c>
      <c r="D16" s="418" t="s">
        <v>13</v>
      </c>
      <c r="E16" s="403">
        <f>+INDEX('P&amp;L by country'!$E$5:$CM$23,MATCH($A16,'P&amp;L by country'!$A$5:$A$23,0),MATCH('P&amp;L &amp; CAPEX'!E$2,'P&amp;L by country'!$E$3:$CM$3,0))</f>
        <v>80677</v>
      </c>
      <c r="F16" s="403">
        <f>+INDEX('P&amp;L by country'!$E$29:$CM$47,MATCH($A16,'P&amp;L by country'!$A$29:$A$47,0),MATCH('P&amp;L &amp; CAPEX'!F$2,'P&amp;L by country'!$E$27:$CM$27,0))</f>
        <v>39538</v>
      </c>
      <c r="G16" s="403">
        <f>+INDEX('P&amp;L by country'!$E$53:$CM$71,MATCH($A16,'P&amp;L by country'!$A$53:$A$71,0),MATCH('P&amp;L &amp; CAPEX'!G$2,'P&amp;L by country'!$E$51:$CM$51,0))</f>
        <v>0</v>
      </c>
      <c r="H16" s="403">
        <f>+INDEX('P&amp;L by country'!$E$77:$CM$100,MATCH($A16,'P&amp;L by country'!$A$77:$A$100,0),MATCH('P&amp;L &amp; CAPEX'!H$2,'P&amp;L by country'!$E$75:$CM$75,0))</f>
        <v>0</v>
      </c>
      <c r="I16" s="403">
        <f>+I10+I14</f>
        <v>120215</v>
      </c>
      <c r="J16" s="403">
        <f>+INDEX('P&amp;L by country'!$E$5:$CM$23,MATCH($A16,'P&amp;L by country'!$A$5:$A$23,0),MATCH('P&amp;L &amp; CAPEX'!J$2,'P&amp;L by country'!$E$3:$CM$3,0))</f>
        <v>126687</v>
      </c>
      <c r="K16" s="403">
        <f>+INDEX('P&amp;L by country'!$E$29:$CM$47,MATCH($A16,'P&amp;L by country'!$A$29:$A$47,0),MATCH('P&amp;L &amp; CAPEX'!K$2,'P&amp;L by country'!$E$27:$CM$27,0))</f>
        <v>29929</v>
      </c>
      <c r="L16" s="403">
        <f>+INDEX('P&amp;L by country'!$E$53:$CM$71,MATCH($A16,'P&amp;L by country'!$A$53:$A$71,0),MATCH('P&amp;L &amp; CAPEX'!L$2,'P&amp;L by country'!$E$51:$CM$51,0))</f>
        <v>0</v>
      </c>
      <c r="M16" s="403">
        <f>+INDEX('P&amp;L by country'!$E$77:$CM$100,MATCH($A16,'P&amp;L by country'!$A$77:$A$100,0),MATCH('P&amp;L &amp; CAPEX'!M$2,'P&amp;L by country'!$E$75:$CM$75,0))</f>
        <v>0</v>
      </c>
      <c r="N16" s="403">
        <f>+N10+N14</f>
        <v>156616</v>
      </c>
      <c r="O16" s="403">
        <f>+INDEX('P&amp;L by country'!$E$5:$CM$23,MATCH($A16,'P&amp;L by country'!$A$5:$A$23,0),MATCH('P&amp;L &amp; CAPEX'!O$2,'P&amp;L by country'!$E$3:$CM$3,0))</f>
        <v>132009</v>
      </c>
      <c r="P16" s="403">
        <f>+INDEX('P&amp;L by country'!$E$29:$CM$47,MATCH($A16,'P&amp;L by country'!$A$29:$A$47,0),MATCH('P&amp;L &amp; CAPEX'!P$2,'P&amp;L by country'!$E$27:$CM$27,0))</f>
        <v>21911</v>
      </c>
      <c r="Q16" s="403">
        <f>+INDEX('P&amp;L by country'!$E$53:$CM$71,MATCH($A16,'P&amp;L by country'!$A$53:$A$71,0),MATCH('P&amp;L &amp; CAPEX'!Q$2,'P&amp;L by country'!$E$51:$CM$51,0))</f>
        <v>7048</v>
      </c>
      <c r="R16" s="403">
        <f>+INDEX('P&amp;L by country'!$E$77:$CM$100,MATCH($A16,'P&amp;L by country'!$A$77:$A$100,0),MATCH('P&amp;L &amp; CAPEX'!R$2,'P&amp;L by country'!$E$75:$CM$75,0))</f>
        <v>173926</v>
      </c>
      <c r="S16" s="403">
        <f>+S10+S14</f>
        <v>334894</v>
      </c>
      <c r="T16" s="403">
        <f>+INDEX('P&amp;L by country'!$E$5:$CM$23,MATCH($A16,'P&amp;L by country'!$A$5:$A$23,0),MATCH('P&amp;L &amp; CAPEX'!T$2,'P&amp;L by country'!$E$3:$CM$3,0))</f>
        <v>256288</v>
      </c>
      <c r="U16" s="403">
        <f>+INDEX('P&amp;L by country'!$E$29:$CM$47,MATCH($A16,'P&amp;L by country'!$A$29:$A$47,0),MATCH('P&amp;L &amp; CAPEX'!U$2,'P&amp;L by country'!$E$27:$CM$27,0))</f>
        <v>39128</v>
      </c>
      <c r="V16" s="403">
        <f>+INDEX('P&amp;L by country'!$E$53:$CM$71,MATCH($A16,'P&amp;L by country'!$A$53:$A$71,0),MATCH('P&amp;L &amp; CAPEX'!V$2,'P&amp;L by country'!$E$51:$CM$51,0))</f>
        <v>36955</v>
      </c>
      <c r="W16" s="403">
        <f>+INDEX('P&amp;L by country'!$E$77:$CM$100,MATCH($A16,'P&amp;L by country'!$A$77:$A$100,0),MATCH('P&amp;L &amp; CAPEX'!W$2,'P&amp;L by country'!$E$75:$CM$75,0))</f>
        <v>529109</v>
      </c>
      <c r="X16" s="403">
        <f>+X10+X14</f>
        <v>861481</v>
      </c>
      <c r="Y16" s="403"/>
      <c r="Z16" s="403">
        <f>+INDEX('P&amp;L by country'!$E$5:$CM$23,MATCH($A16,'P&amp;L by country'!$A$5:$A$23,0),MATCH('P&amp;L &amp; CAPEX'!Z$2,'P&amp;L by country'!$E$3:$CM$3,0))</f>
        <v>94032</v>
      </c>
      <c r="AA16" s="403">
        <f>+INDEX('P&amp;L by country'!$E$29:$CM$47,MATCH($A16,'P&amp;L by country'!$A$29:$A$47,0),MATCH('P&amp;L &amp; CAPEX'!AA$2,'P&amp;L by country'!$E$27:$CM$27,0))</f>
        <v>72191</v>
      </c>
      <c r="AB16" s="403">
        <f>+INDEX('P&amp;L by country'!$E$53:$CM$71,MATCH($A16,'P&amp;L by country'!$A$53:$A$71,0),MATCH('P&amp;L &amp; CAPEX'!AB$2,'P&amp;L by country'!$E$51:$CM$51,0))</f>
        <v>10948</v>
      </c>
      <c r="AC16" s="403">
        <f>+INDEX('P&amp;L by country'!$E$77:$CM$100,MATCH($A16,'P&amp;L by country'!$A$77:$A$100,0),MATCH('P&amp;L &amp; CAPEX'!AC$2,'P&amp;L by country'!$E$75:$CM$75,0))</f>
        <v>165900</v>
      </c>
      <c r="AD16" s="403">
        <f>+AD10+AD14</f>
        <v>343071</v>
      </c>
      <c r="AE16" s="403">
        <f>+INDEX('P&amp;L by country'!$E$5:$CM$23,MATCH($A16,'P&amp;L by country'!$A$5:$A$23,0),MATCH('P&amp;L &amp; CAPEX'!AE$2,'P&amp;L by country'!$E$3:$CM$3,0))</f>
        <v>127314</v>
      </c>
      <c r="AF16" s="403">
        <f>+INDEX('P&amp;L by country'!$E$29:$CM$47,MATCH($A16,'P&amp;L by country'!$A$29:$A$47,0),MATCH('P&amp;L &amp; CAPEX'!AF$2,'P&amp;L by country'!$E$27:$CM$27,0))</f>
        <v>34826</v>
      </c>
      <c r="AG16" s="403">
        <f>+INDEX('P&amp;L by country'!$E$53:$CM$71,MATCH($A16,'P&amp;L by country'!$A$53:$A$71,0),MATCH('P&amp;L &amp; CAPEX'!AG$2,'P&amp;L by country'!$E$51:$CM$51,0))</f>
        <v>4440</v>
      </c>
      <c r="AH16" s="403">
        <f>+INDEX('P&amp;L by country'!$E$77:$CM$100,MATCH($A16,'P&amp;L by country'!$A$77:$A$100,0),MATCH('P&amp;L &amp; CAPEX'!AH$2,'P&amp;L by country'!$E$75:$CM$75,0))</f>
        <v>307402</v>
      </c>
      <c r="AI16" s="403">
        <f>+AI10+AI14</f>
        <v>473980</v>
      </c>
      <c r="AJ16" s="403">
        <f>+INDEX('P&amp;L by country'!$E$5:$CM$23,MATCH($A16,'P&amp;L by country'!$A$5:$A$23,0),MATCH('P&amp;L &amp; CAPEX'!AJ$2,'P&amp;L by country'!$E$3:$CM$3,0))</f>
        <v>114350</v>
      </c>
      <c r="AK16" s="403">
        <f>+INDEX('P&amp;L by country'!$E$29:$CM$47,MATCH($A16,'P&amp;L by country'!$A$29:$A$47,0),MATCH('P&amp;L &amp; CAPEX'!AK$2,'P&amp;L by country'!$E$27:$CM$27,0))</f>
        <v>27316</v>
      </c>
      <c r="AL16" s="403">
        <f>+INDEX('P&amp;L by country'!$E$53:$CM$71,MATCH($A16,'P&amp;L by country'!$A$53:$A$71,0),MATCH('P&amp;L &amp; CAPEX'!AL$2,'P&amp;L by country'!$E$51:$CM$51,0))</f>
        <v>8875</v>
      </c>
      <c r="AM16" s="403">
        <f>+INDEX('P&amp;L by country'!$E$77:$CM$100,MATCH($A16,'P&amp;L by country'!$A$77:$A$100,0),MATCH('P&amp;L &amp; CAPEX'!AM$2,'P&amp;L by country'!$E$75:$CM$75,0))</f>
        <v>257225</v>
      </c>
      <c r="AN16" s="403">
        <f>+AN10+AN14</f>
        <v>407766</v>
      </c>
      <c r="AO16" s="403">
        <f>+INDEX('P&amp;L by country'!$E$5:$CM$23,MATCH($A16,'P&amp;L by country'!$A$5:$A$23,0),MATCH('P&amp;L &amp; CAPEX'!AO$2,'P&amp;L by country'!$E$3:$CM$3,0))</f>
        <v>248360</v>
      </c>
      <c r="AP16" s="403">
        <f>+INDEX('P&amp;L by country'!$E$29:$CM$47,MATCH($A16,'P&amp;L by country'!$A$29:$A$47,0),MATCH('P&amp;L &amp; CAPEX'!AP$2,'P&amp;L by country'!$E$27:$CM$27,0))</f>
        <v>46293</v>
      </c>
      <c r="AQ16" s="403">
        <f>+INDEX('P&amp;L by country'!$E$53:$CM$71,MATCH($A16,'P&amp;L by country'!$A$53:$A$71,0),MATCH('P&amp;L &amp; CAPEX'!AQ$2,'P&amp;L by country'!$E$51:$CM$51,0))</f>
        <v>30494</v>
      </c>
      <c r="AR16" s="403">
        <f>+INDEX('P&amp;L by country'!$E$77:$CM$100,MATCH($A16,'P&amp;L by country'!$A$77:$A$100,0),MATCH('P&amp;L &amp; CAPEX'!AR$2,'P&amp;L by country'!$E$75:$CM$75,0))</f>
        <v>472192</v>
      </c>
      <c r="AS16" s="403">
        <f>+AS10+AS14</f>
        <v>407766</v>
      </c>
      <c r="AT16" s="403"/>
      <c r="AU16" s="403">
        <f>+INDEX('P&amp;L by country'!$E$5:$CM$23,MATCH($A16,'P&amp;L by country'!$A$5:$A$23,0),MATCH('P&amp;L &amp; CAPEX'!AU$2,'P&amp;L by country'!$E$3:$CM$3,0))</f>
        <v>88936</v>
      </c>
      <c r="AV16" s="403">
        <f>+INDEX('P&amp;L by country'!$E$29:$CM$47,MATCH($A16,'P&amp;L by country'!$A$29:$A$47,0),MATCH('P&amp;L &amp; CAPEX'!AV$2,'P&amp;L by country'!$E$27:$CM$27,0))</f>
        <v>60789</v>
      </c>
      <c r="AW16" s="403">
        <f>+INDEX('P&amp;L by country'!$E$53:$CM$71,MATCH($A16,'P&amp;L by country'!$A$53:$A$71,0),MATCH('P&amp;L &amp; CAPEX'!AW$2,'P&amp;L by country'!$E$51:$CM$51,0))</f>
        <v>7253</v>
      </c>
      <c r="AX16" s="403">
        <f>+INDEX('P&amp;L by country'!$E$77:$CM$100,MATCH($A16,'P&amp;L by country'!$A$77:$A$100,0),MATCH('P&amp;L &amp; CAPEX'!AX$2,'P&amp;L by country'!$E$75:$CM$75,0))</f>
        <v>268281</v>
      </c>
      <c r="AY16" s="403">
        <f>+AY10+AY14</f>
        <v>425259</v>
      </c>
      <c r="AZ16" s="403">
        <f>+INDEX('P&amp;L by country'!$E$5:$CM$23,MATCH($A16,'P&amp;L by country'!$A$5:$A$23,0),MATCH('P&amp;L &amp; CAPEX'!AZ$2,'P&amp;L by country'!$E$3:$CM$3,0))</f>
        <v>62303</v>
      </c>
      <c r="BA16" s="403">
        <f>+INDEX('P&amp;L by country'!$E$29:$CM$47,MATCH($A16,'P&amp;L by country'!$A$29:$A$47,0),MATCH('P&amp;L &amp; CAPEX'!BA$2,'P&amp;L by country'!$E$27:$CM$27,0))</f>
        <v>33214</v>
      </c>
      <c r="BB16" s="403">
        <f>+INDEX('P&amp;L by country'!$E$53:$CM$71,MATCH($A16,'P&amp;L by country'!$A$53:$A$71,0),MATCH('P&amp;L &amp; CAPEX'!BB$2,'P&amp;L by country'!$E$51:$CM$51,0))</f>
        <v>4765</v>
      </c>
      <c r="BC16" s="403">
        <f>+INDEX('P&amp;L by country'!$E$77:$CM$100,MATCH($A16,'P&amp;L by country'!$A$77:$A$100,0),MATCH('P&amp;L &amp; CAPEX'!BC$2,'P&amp;L by country'!$E$75:$CM$75,0))</f>
        <v>713247</v>
      </c>
      <c r="BD16" s="403">
        <f>+BD10+BD14</f>
        <v>813529</v>
      </c>
      <c r="BE16" s="403">
        <f>+INDEX('P&amp;L by country'!$E$5:$CM$23,MATCH($A16,'P&amp;L by country'!$A$5:$A$23,0),MATCH('P&amp;L &amp; CAPEX'!BE$2,'P&amp;L by country'!$E$3:$CM$3,0))</f>
        <v>53134</v>
      </c>
      <c r="BF16" s="403">
        <f>+INDEX('P&amp;L by country'!$E$29:$CM$47,MATCH($A16,'P&amp;L by country'!$A$29:$A$47,0),MATCH('P&amp;L &amp; CAPEX'!BF$2,'P&amp;L by country'!$E$27:$CM$27,0))</f>
        <v>33350</v>
      </c>
      <c r="BG16" s="403">
        <f>+INDEX('P&amp;L by country'!$E$53:$CM$71,MATCH($A16,'P&amp;L by country'!$A$53:$A$71,0),MATCH('P&amp;L &amp; CAPEX'!BG$2,'P&amp;L by country'!$E$51:$CM$51,0))</f>
        <v>457</v>
      </c>
      <c r="BH16" s="403">
        <f>+INDEX('P&amp;L by country'!$E$77:$CM$100,MATCH($A16,'P&amp;L by country'!$A$77:$A$100,0),MATCH('P&amp;L &amp; CAPEX'!BH$2,'P&amp;L by country'!$E$75:$CM$75,0))</f>
        <v>327142</v>
      </c>
      <c r="BI16" s="403">
        <f>+BI10+BI14</f>
        <v>414083</v>
      </c>
      <c r="BJ16" s="403">
        <f>+INDEX('P&amp;L by country'!$E$5:$CM$23,MATCH($A16,'P&amp;L by country'!$A$5:$A$23,0),MATCH('P&amp;L &amp; CAPEX'!BJ$2,'P&amp;L by country'!$E$3:$CM$3,0))</f>
        <v>175535</v>
      </c>
      <c r="BK16" s="403">
        <f>+INDEX('P&amp;L by country'!$E$29:$CM$47,MATCH($A16,'P&amp;L by country'!$A$29:$A$47,0),MATCH('P&amp;L &amp; CAPEX'!BK$2,'P&amp;L by country'!$E$27:$CM$27,0))</f>
        <v>52817</v>
      </c>
      <c r="BL16" s="403">
        <f>+INDEX('P&amp;L by country'!$E$53:$CM$71,MATCH($A16,'P&amp;L by country'!$A$53:$A$71,0),MATCH('P&amp;L &amp; CAPEX'!BL$2,'P&amp;L by country'!$E$51:$CM$51,0))</f>
        <v>35144</v>
      </c>
      <c r="BM16" s="403">
        <f>+INDEX('P&amp;L by country'!$E$77:$CM$100,MATCH($A16,'P&amp;L by country'!$A$77:$A$100,0),MATCH('P&amp;L &amp; CAPEX'!BM$2,'P&amp;L by country'!$E$75:$CM$75,0))</f>
        <v>682608</v>
      </c>
      <c r="BN16" s="403">
        <f>+BN10+BN14</f>
        <v>946104</v>
      </c>
      <c r="BO16" s="403"/>
      <c r="BP16" s="403">
        <v>70762</v>
      </c>
      <c r="BQ16" s="403">
        <v>72837</v>
      </c>
      <c r="BR16" s="403">
        <v>4874</v>
      </c>
      <c r="BS16" s="403">
        <v>0</v>
      </c>
      <c r="BT16" s="403">
        <v>148473</v>
      </c>
      <c r="BU16" s="403">
        <v>119744</v>
      </c>
      <c r="BV16" s="403">
        <v>37155</v>
      </c>
      <c r="BW16" s="403">
        <v>5528</v>
      </c>
      <c r="BX16" s="403">
        <v>0</v>
      </c>
      <c r="BY16" s="403">
        <v>162427</v>
      </c>
      <c r="BZ16" s="403">
        <v>85886</v>
      </c>
      <c r="CA16" s="403">
        <v>31055</v>
      </c>
      <c r="CB16" s="403">
        <v>9016</v>
      </c>
      <c r="CC16" s="403">
        <v>0</v>
      </c>
      <c r="CD16" s="403">
        <v>125957</v>
      </c>
      <c r="CE16" s="403">
        <f>+INDEX('P&amp;L by country'!$E$5:$CM$23,MATCH($A16,'P&amp;L by country'!$A$5:$A$23,0),MATCH('P&amp;L &amp; CAPEX'!CE$2,'P&amp;L by country'!$E$3:$CM$3,0))</f>
        <v>226612</v>
      </c>
      <c r="CF16" s="403">
        <f>+INDEX('P&amp;L by country'!$E$29:$CM$47,MATCH($A16,'P&amp;L by country'!$A$29:$A$47,0),MATCH('P&amp;L &amp; CAPEX'!CF$2,'P&amp;L by country'!$E$27:$CM$27,0))</f>
        <v>45258</v>
      </c>
      <c r="CG16" s="403">
        <f>+INDEX('P&amp;L by country'!$E$53:$CM$71,MATCH($A16,'P&amp;L by country'!$A$53:$A$71,0),MATCH('P&amp;L &amp; CAPEX'!CG$2,'P&amp;L by country'!$E$51:$CM$51,0))</f>
        <v>14051</v>
      </c>
      <c r="CH16" s="403">
        <f>+INDEX('P&amp;L by country'!$E$77:$CM$100,MATCH($A16,'P&amp;L by country'!$A$77:$A$100,0),MATCH('P&amp;L &amp; CAPEX'!CH$2,'P&amp;L by country'!$E$75:$CM$75,0))</f>
        <v>0</v>
      </c>
      <c r="CI16" s="403">
        <f>+CI10+CI14</f>
        <v>285922</v>
      </c>
      <c r="CJ16" s="403"/>
      <c r="CK16" s="403">
        <v>73280</v>
      </c>
      <c r="CL16" s="403">
        <v>60187</v>
      </c>
      <c r="CM16" s="403">
        <v>-8366</v>
      </c>
      <c r="CN16" s="403">
        <v>0</v>
      </c>
      <c r="CO16" s="436">
        <v>125101</v>
      </c>
      <c r="CP16" s="403">
        <v>107056</v>
      </c>
      <c r="CQ16" s="403">
        <v>40464</v>
      </c>
      <c r="CR16" s="403">
        <v>5178</v>
      </c>
      <c r="CS16" s="403">
        <v>0</v>
      </c>
      <c r="CT16" s="436">
        <v>152730</v>
      </c>
      <c r="CU16" s="403">
        <v>104359</v>
      </c>
      <c r="CV16" s="403">
        <v>37902</v>
      </c>
      <c r="CW16" s="403">
        <v>7168</v>
      </c>
      <c r="CX16" s="403">
        <v>0</v>
      </c>
      <c r="CY16" s="436">
        <v>149429</v>
      </c>
      <c r="CZ16" s="403">
        <v>276040</v>
      </c>
      <c r="DA16" s="403">
        <v>48898</v>
      </c>
      <c r="DB16" s="403">
        <v>15262</v>
      </c>
      <c r="DC16" s="403">
        <v>0</v>
      </c>
      <c r="DD16" s="436">
        <v>340247</v>
      </c>
      <c r="DE16" s="403">
        <v>560735</v>
      </c>
      <c r="DF16" s="403">
        <v>187451</v>
      </c>
      <c r="DG16" s="403">
        <v>19242</v>
      </c>
      <c r="DH16" s="403">
        <v>0</v>
      </c>
      <c r="DI16" s="436">
        <v>767507</v>
      </c>
      <c r="DJ16" s="403"/>
      <c r="DK16" s="403">
        <v>68481</v>
      </c>
      <c r="DL16" s="403">
        <v>67186</v>
      </c>
      <c r="DM16" s="403">
        <v>279</v>
      </c>
      <c r="DN16" s="403">
        <v>0</v>
      </c>
      <c r="DO16" s="436">
        <v>135946</v>
      </c>
      <c r="DP16" s="403">
        <v>133434</v>
      </c>
      <c r="DQ16" s="403">
        <v>53202</v>
      </c>
      <c r="DR16" s="403">
        <v>-15094</v>
      </c>
      <c r="DS16" s="403">
        <v>0</v>
      </c>
      <c r="DT16" s="436">
        <v>171825</v>
      </c>
      <c r="DU16" s="403">
        <v>73530</v>
      </c>
      <c r="DV16" s="403">
        <v>45184</v>
      </c>
      <c r="DW16" s="403">
        <v>-719</v>
      </c>
      <c r="DX16" s="403">
        <v>0</v>
      </c>
      <c r="DY16" s="436">
        <v>118187</v>
      </c>
      <c r="DZ16" s="403">
        <v>253230</v>
      </c>
      <c r="EA16" s="403">
        <v>59671</v>
      </c>
      <c r="EB16" s="403">
        <v>13521</v>
      </c>
      <c r="EC16" s="403">
        <v>0</v>
      </c>
      <c r="ED16" s="436">
        <v>327870</v>
      </c>
      <c r="EE16" s="403">
        <v>528675</v>
      </c>
      <c r="EF16" s="403">
        <v>225243</v>
      </c>
      <c r="EG16" s="403">
        <v>-2013</v>
      </c>
      <c r="EH16" s="403">
        <v>0</v>
      </c>
      <c r="EI16" s="436">
        <v>753828</v>
      </c>
      <c r="EK16" s="403">
        <v>126860</v>
      </c>
      <c r="EL16" s="403">
        <v>52553</v>
      </c>
      <c r="EM16" s="403">
        <v>-4618</v>
      </c>
      <c r="EN16" s="403">
        <v>0</v>
      </c>
      <c r="EO16" s="436">
        <v>174795</v>
      </c>
      <c r="EP16" s="403">
        <v>130808</v>
      </c>
      <c r="EQ16" s="403">
        <v>46627</v>
      </c>
      <c r="ER16" s="403">
        <v>-6556</v>
      </c>
      <c r="ES16" s="403">
        <v>0</v>
      </c>
      <c r="ET16" s="436">
        <v>170942</v>
      </c>
      <c r="EU16" s="403">
        <v>162452</v>
      </c>
      <c r="EV16" s="403">
        <v>51865</v>
      </c>
      <c r="EW16" s="403">
        <v>1736</v>
      </c>
      <c r="EX16" s="403">
        <v>0</v>
      </c>
      <c r="EY16" s="436">
        <v>216105</v>
      </c>
      <c r="EZ16" s="403">
        <v>334478</v>
      </c>
      <c r="FA16" s="403">
        <v>65460</v>
      </c>
      <c r="FB16" s="403">
        <v>25881</v>
      </c>
      <c r="FC16" s="403">
        <v>0</v>
      </c>
      <c r="FD16" s="436">
        <v>426177</v>
      </c>
      <c r="FE16" s="403">
        <v>754598</v>
      </c>
      <c r="FF16" s="403">
        <v>216505</v>
      </c>
      <c r="FG16" s="403">
        <v>16443</v>
      </c>
      <c r="FH16" s="403">
        <v>0</v>
      </c>
      <c r="FI16" s="436">
        <v>988019</v>
      </c>
      <c r="FK16" s="403">
        <v>139609</v>
      </c>
      <c r="FL16" s="403">
        <v>70588</v>
      </c>
      <c r="FM16" s="403">
        <v>801</v>
      </c>
      <c r="FN16" s="403">
        <v>0</v>
      </c>
      <c r="FO16" s="436">
        <v>211076</v>
      </c>
      <c r="FP16" s="403">
        <v>164015</v>
      </c>
      <c r="FQ16" s="403">
        <v>57652</v>
      </c>
      <c r="FR16" s="403">
        <v>5068</v>
      </c>
      <c r="FS16" s="403">
        <v>0</v>
      </c>
      <c r="FT16" s="436">
        <v>226749</v>
      </c>
      <c r="FU16" s="403">
        <v>-303624</v>
      </c>
      <c r="FV16" s="403">
        <v>-128240</v>
      </c>
      <c r="FW16" s="403">
        <v>-5869</v>
      </c>
      <c r="FX16" s="403">
        <v>0</v>
      </c>
      <c r="FY16" s="436">
        <v>-437825</v>
      </c>
      <c r="FZ16" s="403">
        <v>0</v>
      </c>
      <c r="GA16" s="403">
        <v>0</v>
      </c>
      <c r="GB16" s="403">
        <v>0</v>
      </c>
      <c r="GC16" s="403">
        <v>0</v>
      </c>
      <c r="GD16" s="436">
        <v>0</v>
      </c>
      <c r="GE16" s="403">
        <v>0</v>
      </c>
      <c r="GF16" s="403">
        <v>0</v>
      </c>
      <c r="GG16" s="403">
        <v>0</v>
      </c>
      <c r="GH16" s="403">
        <v>0</v>
      </c>
      <c r="GI16" s="436">
        <v>0</v>
      </c>
    </row>
    <row r="17" spans="1:191" s="66" customFormat="1" ht="12">
      <c r="A17" s="58" t="s">
        <v>14</v>
      </c>
      <c r="B17" s="58"/>
      <c r="C17" s="60" t="s">
        <v>14</v>
      </c>
      <c r="D17" s="60" t="s">
        <v>253</v>
      </c>
      <c r="E17" s="65">
        <f t="shared" ref="E17:I17" si="95">IFERROR(E16/E$7,"")</f>
        <v>3.1536886199128367E-2</v>
      </c>
      <c r="F17" s="65">
        <f t="shared" ref="F17:G17" si="96">IFERROR(F16/F$7,"")</f>
        <v>7.4149367710574038E-2</v>
      </c>
      <c r="G17" s="65" t="str">
        <f t="shared" si="96"/>
        <v/>
      </c>
      <c r="H17" s="65" t="str">
        <f>IFERROR(H16/H$7,"")</f>
        <v/>
      </c>
      <c r="I17" s="65">
        <f t="shared" si="95"/>
        <v>3.8886912078669858E-2</v>
      </c>
      <c r="J17" s="65">
        <f t="shared" ref="J17:L17" si="97">IFERROR(J16/J$7,"")</f>
        <v>5.0534616972518237E-2</v>
      </c>
      <c r="K17" s="65">
        <f t="shared" si="97"/>
        <v>6.7030835662581528E-2</v>
      </c>
      <c r="L17" s="65" t="str">
        <f t="shared" si="97"/>
        <v/>
      </c>
      <c r="M17" s="65" t="str">
        <f>IFERROR(M16/M$7,"")</f>
        <v/>
      </c>
      <c r="N17" s="65">
        <f t="shared" ref="N17:Q17" si="98">IFERROR(N16/N$7,"")</f>
        <v>5.3028494655876501E-2</v>
      </c>
      <c r="O17" s="65">
        <f t="shared" si="98"/>
        <v>5.2839298229884112E-2</v>
      </c>
      <c r="P17" s="65">
        <f t="shared" si="98"/>
        <v>3.8697109593831353E-2</v>
      </c>
      <c r="Q17" s="65">
        <f t="shared" si="98"/>
        <v>5.1339204417152888E-2</v>
      </c>
      <c r="R17" s="65">
        <f>IFERROR(R16/R$7,"")</f>
        <v>4.5980323680583128E-2</v>
      </c>
      <c r="S17" s="65">
        <f t="shared" ref="S17:V17" si="99">IFERROR(S16/S$7,"")</f>
        <v>4.7959487040538734E-2</v>
      </c>
      <c r="T17" s="65">
        <f t="shared" si="99"/>
        <v>8.39791533207397E-2</v>
      </c>
      <c r="U17" s="65">
        <f t="shared" si="99"/>
        <v>6.3431335676397735E-2</v>
      </c>
      <c r="V17" s="65">
        <f t="shared" si="99"/>
        <v>7.3848557999744213E-2</v>
      </c>
      <c r="W17" s="65">
        <f>IFERROR(W16/W$7,"")</f>
        <v>6.3377679386266317E-2</v>
      </c>
      <c r="X17" s="65">
        <f t="shared" ref="X17:AB17" si="100">IFERROR(X16/X$7,"")</f>
        <v>6.8820193752091016E-2</v>
      </c>
      <c r="Y17" s="65"/>
      <c r="Z17" s="65">
        <f t="shared" si="100"/>
        <v>3.4119446364522049E-2</v>
      </c>
      <c r="AA17" s="65">
        <f t="shared" si="100"/>
        <v>0.11319266633321365</v>
      </c>
      <c r="AB17" s="65">
        <f t="shared" si="100"/>
        <v>3.1211424042603537E-2</v>
      </c>
      <c r="AC17" s="65">
        <f>IFERROR(AC16/AC$7,"")</f>
        <v>2.0135322963783606E-2</v>
      </c>
      <c r="AD17" s="65">
        <f t="shared" ref="AD17:AG17" si="101">IFERROR(AD16/AD$7,"")</f>
        <v>2.8635747294669719E-2</v>
      </c>
      <c r="AE17" s="65">
        <f t="shared" si="101"/>
        <v>4.7231264920452078E-2</v>
      </c>
      <c r="AF17" s="65">
        <f t="shared" si="101"/>
        <v>6.5390869387249292E-2</v>
      </c>
      <c r="AG17" s="65">
        <f t="shared" si="101"/>
        <v>1.331366269655644E-2</v>
      </c>
      <c r="AH17" s="65">
        <f>IFERROR(AH16/AH$7,"")</f>
        <v>3.7017319392722424E-2</v>
      </c>
      <c r="AI17" s="65">
        <f t="shared" ref="AI17:AL17" si="102">IFERROR(AI16/AI$7,"")</f>
        <v>3.9947496324085292E-2</v>
      </c>
      <c r="AJ17" s="65">
        <f t="shared" si="102"/>
        <v>4.1257876339663269E-2</v>
      </c>
      <c r="AK17" s="65">
        <f t="shared" si="102"/>
        <v>4.7948126993377208E-2</v>
      </c>
      <c r="AL17" s="65">
        <f t="shared" si="102"/>
        <v>2.7284353691304053E-2</v>
      </c>
      <c r="AM17" s="65">
        <f>IFERROR(AM16/AM$7,"")</f>
        <v>2.8074677933865238E-2</v>
      </c>
      <c r="AN17" s="65">
        <f t="shared" ref="AN17:AQ17" si="103">IFERROR(AN16/AN$7,"")</f>
        <v>3.1798976280805094E-2</v>
      </c>
      <c r="AO17" s="65">
        <f t="shared" si="103"/>
        <v>7.7499882982540999E-2</v>
      </c>
      <c r="AP17" s="65">
        <f t="shared" si="103"/>
        <v>6.9889413096810724E-2</v>
      </c>
      <c r="AQ17" s="65">
        <f t="shared" si="103"/>
        <v>7.954631419411555E-2</v>
      </c>
      <c r="AR17" s="65">
        <f>IFERROR(AR16/AR$7,"")</f>
        <v>4.4188542096850164E-2</v>
      </c>
      <c r="AS17" s="65">
        <f t="shared" ref="AS17:AW17" si="104">IFERROR(AS16/AS$7,"")</f>
        <v>3.1798976280805094E-2</v>
      </c>
      <c r="AT17" s="65"/>
      <c r="AU17" s="65">
        <f t="shared" si="104"/>
        <v>3.2986393149915694E-2</v>
      </c>
      <c r="AV17" s="65">
        <f t="shared" si="104"/>
        <v>9.0258217879409242E-2</v>
      </c>
      <c r="AW17" s="65">
        <f t="shared" si="104"/>
        <v>2.1416633693771371E-2</v>
      </c>
      <c r="AX17" s="65">
        <f>IFERROR(AX16/AX$7,"")</f>
        <v>2.734795453292084E-2</v>
      </c>
      <c r="AY17" s="65">
        <f t="shared" ref="AY17:BB17" si="105">IFERROR(AY16/AY$7,"")</f>
        <v>3.1440317559339619E-2</v>
      </c>
      <c r="AZ17" s="65">
        <f t="shared" si="105"/>
        <v>2.3570738129602552E-2</v>
      </c>
      <c r="BA17" s="65">
        <f t="shared" si="105"/>
        <v>5.4440166464241165E-2</v>
      </c>
      <c r="BB17" s="65">
        <f t="shared" si="105"/>
        <v>1.4016849635826657E-2</v>
      </c>
      <c r="BC17" s="65">
        <f>IFERROR(BC16/BC$7,"")</f>
        <v>7.362244168035556E-2</v>
      </c>
      <c r="BD17" s="65">
        <f t="shared" ref="BD17:BG17" si="106">IFERROR(BD16/BD$7,"")</f>
        <v>6.1316408447238228E-2</v>
      </c>
      <c r="BE17" s="65">
        <f t="shared" si="106"/>
        <v>1.9703319201261688E-2</v>
      </c>
      <c r="BF17" s="65">
        <f t="shared" si="106"/>
        <v>5.414857655001315E-2</v>
      </c>
      <c r="BG17" s="65">
        <f t="shared" si="106"/>
        <v>1.2589982561358947E-3</v>
      </c>
      <c r="BH17" s="65">
        <f>IFERROR(BH16/BH$7,"")</f>
        <v>3.1912749589362667E-2</v>
      </c>
      <c r="BI17" s="65">
        <f t="shared" ref="BI17:BL17" si="107">IFERROR(BI16/BI$7,"")</f>
        <v>2.9748318605000178E-2</v>
      </c>
      <c r="BJ17" s="65">
        <f t="shared" si="107"/>
        <v>5.708590805570344E-2</v>
      </c>
      <c r="BK17" s="65">
        <f t="shared" si="107"/>
        <v>7.4027406552960917E-2</v>
      </c>
      <c r="BL17" s="65">
        <f t="shared" si="107"/>
        <v>8.2648204240588496E-2</v>
      </c>
      <c r="BM17" s="65">
        <f>IFERROR(BM16/BM$7,"")</f>
        <v>5.9238441740031164E-2</v>
      </c>
      <c r="BN17" s="65">
        <f t="shared" ref="BN17:BP17" si="108">IFERROR(BN16/BN$7,"")</f>
        <v>6.0147901800080943E-2</v>
      </c>
      <c r="BO17" s="65"/>
      <c r="BP17" s="65">
        <f t="shared" si="108"/>
        <v>2.6267863758425637E-2</v>
      </c>
      <c r="BQ17" s="65">
        <f t="shared" ref="BQ17:BW17" si="109">IFERROR(BQ16/BQ$7,"")</f>
        <v>0.10186252188652015</v>
      </c>
      <c r="BR17" s="65">
        <f t="shared" si="109"/>
        <v>1.4600770479722483E-2</v>
      </c>
      <c r="BS17" s="65" t="str">
        <f>IFERROR(BS16/BS$7,"")</f>
        <v/>
      </c>
      <c r="BT17" s="65">
        <f t="shared" ref="BT17:BU17" si="110">IFERROR(BT16/BT$7,"")</f>
        <v>3.9686332749022897E-2</v>
      </c>
      <c r="BU17" s="65">
        <f t="shared" si="110"/>
        <v>4.4806724600891468E-2</v>
      </c>
      <c r="BV17" s="65">
        <f t="shared" si="109"/>
        <v>6.3266352108622984E-2</v>
      </c>
      <c r="BW17" s="65">
        <f t="shared" si="109"/>
        <v>1.8441850456876161E-2</v>
      </c>
      <c r="BX17" s="65" t="str">
        <f>IFERROR(BX16/BX$7,"")</f>
        <v/>
      </c>
      <c r="BY17" s="65">
        <f t="shared" ref="BY17:BZ17" si="111">IFERROR(BY16/BY$7,"")</f>
        <v>4.5662861685893986E-2</v>
      </c>
      <c r="BZ17" s="65">
        <f t="shared" si="111"/>
        <v>3.1788084372443862E-2</v>
      </c>
      <c r="CA17" s="65">
        <f t="shared" ref="CA17:CB17" si="112">IFERROR(CA16/CA$7,"")</f>
        <v>5.3661807066320844E-2</v>
      </c>
      <c r="CB17" s="65">
        <f t="shared" si="112"/>
        <v>3.6235611857758344E-2</v>
      </c>
      <c r="CC17" s="65" t="str">
        <f>IFERROR(CC16/CC$7,"")</f>
        <v/>
      </c>
      <c r="CD17" s="65">
        <f t="shared" ref="CD17:CI17" si="113">IFERROR(CD16/CD$7,"")</f>
        <v>3.5732725556145629E-2</v>
      </c>
      <c r="CE17" s="65">
        <f t="shared" si="113"/>
        <v>7.2094714585585515E-2</v>
      </c>
      <c r="CF17" s="65">
        <f t="shared" si="113"/>
        <v>6.5566598093472025E-2</v>
      </c>
      <c r="CG17" s="65">
        <f t="shared" si="113"/>
        <v>6.4428711609181705E-2</v>
      </c>
      <c r="CH17" s="65" t="str">
        <f t="shared" ref="CH17" si="114">IFERROR(CH16/CH$7,"")</f>
        <v/>
      </c>
      <c r="CI17" s="65">
        <f t="shared" si="113"/>
        <v>7.065390233312914E-2</v>
      </c>
      <c r="CJ17" s="65"/>
      <c r="CK17" s="65">
        <f t="shared" ref="CK17" si="115">IFERROR(CK16/CK$7,"")</f>
        <v>2.6256988845079467E-2</v>
      </c>
      <c r="CL17" s="65">
        <f t="shared" ref="CL17:CM17" si="116">IFERROR(CL16/CL$7,"")</f>
        <v>8.9330558837323895E-2</v>
      </c>
      <c r="CM17" s="65">
        <f t="shared" si="116"/>
        <v>-3.6393217271770244E-2</v>
      </c>
      <c r="CN17" s="65" t="str">
        <f t="shared" ref="CN17:CR17" si="117">IFERROR(CN16/CN$7,"")</f>
        <v/>
      </c>
      <c r="CO17" s="308">
        <f t="shared" si="117"/>
        <v>3.3868171834522141E-2</v>
      </c>
      <c r="CP17" s="65">
        <f t="shared" si="117"/>
        <v>3.8621953573277489E-2</v>
      </c>
      <c r="CQ17" s="65">
        <f t="shared" si="117"/>
        <v>6.8046979053154141E-2</v>
      </c>
      <c r="CR17" s="65">
        <f t="shared" si="117"/>
        <v>1.8163322576118985E-2</v>
      </c>
      <c r="CS17" s="65" t="str">
        <f t="shared" ref="CS17:DI17" si="118">IFERROR(CS16/CS$7,"")</f>
        <v/>
      </c>
      <c r="CT17" s="308">
        <f t="shared" si="118"/>
        <v>4.1840133051239577E-2</v>
      </c>
      <c r="CU17" s="65">
        <f t="shared" si="118"/>
        <v>3.651519387423411E-2</v>
      </c>
      <c r="CV17" s="65">
        <f t="shared" si="118"/>
        <v>6.2661191128040319E-2</v>
      </c>
      <c r="CW17" s="65">
        <f t="shared" si="118"/>
        <v>4.3280319772005457E-2</v>
      </c>
      <c r="CX17" s="65" t="str">
        <f t="shared" si="118"/>
        <v/>
      </c>
      <c r="CY17" s="308">
        <f t="shared" si="118"/>
        <v>4.1227832270051147E-2</v>
      </c>
      <c r="CZ17" s="65">
        <f t="shared" si="118"/>
        <v>8.2877547852596614E-2</v>
      </c>
      <c r="DA17" s="65">
        <f t="shared" si="118"/>
        <v>6.9172540914614389E-2</v>
      </c>
      <c r="DB17" s="65">
        <f t="shared" si="118"/>
        <v>5.2584430708590882E-2</v>
      </c>
      <c r="DC17" s="65" t="str">
        <f t="shared" si="118"/>
        <v/>
      </c>
      <c r="DD17" s="308">
        <f t="shared" si="118"/>
        <v>7.8678412996747854E-2</v>
      </c>
      <c r="DE17" s="65">
        <f t="shared" si="118"/>
        <v>4.7716324542317362E-2</v>
      </c>
      <c r="DF17" s="65">
        <f t="shared" si="118"/>
        <v>7.2650498512697781E-2</v>
      </c>
      <c r="DG17" s="65">
        <f t="shared" si="118"/>
        <v>1.9820480545191973E-2</v>
      </c>
      <c r="DH17" s="65" t="str">
        <f t="shared" si="118"/>
        <v/>
      </c>
      <c r="DI17" s="308">
        <f t="shared" si="118"/>
        <v>5.0186545119777354E-2</v>
      </c>
      <c r="DJ17" s="65"/>
      <c r="DK17" s="65">
        <f t="shared" ref="DK17:EI17" si="119">IFERROR(DK16/DK$7,"")</f>
        <v>2.2441249875473853E-2</v>
      </c>
      <c r="DL17" s="65">
        <f t="shared" si="119"/>
        <v>9.459019970856769E-2</v>
      </c>
      <c r="DM17" s="65">
        <f t="shared" si="119"/>
        <v>9.5701986073474426E-4</v>
      </c>
      <c r="DN17" s="65" t="str">
        <f t="shared" si="119"/>
        <v/>
      </c>
      <c r="DO17" s="308">
        <f t="shared" si="119"/>
        <v>3.354677723075359E-2</v>
      </c>
      <c r="DP17" s="65">
        <f t="shared" si="119"/>
        <v>4.6762258385010455E-2</v>
      </c>
      <c r="DQ17" s="65">
        <f t="shared" si="119"/>
        <v>8.2136582443811113E-2</v>
      </c>
      <c r="DR17" s="65">
        <f t="shared" si="119"/>
        <v>-8.089480566810299E-2</v>
      </c>
      <c r="DS17" s="65" t="str">
        <f t="shared" si="119"/>
        <v/>
      </c>
      <c r="DT17" s="308">
        <f t="shared" si="119"/>
        <v>4.6584532931936831E-2</v>
      </c>
      <c r="DU17" s="65">
        <f t="shared" si="119"/>
        <v>2.6372060894247068E-2</v>
      </c>
      <c r="DV17" s="65">
        <f t="shared" si="119"/>
        <v>7.1894208080142699E-2</v>
      </c>
      <c r="DW17" s="65">
        <f t="shared" si="119"/>
        <v>-3.0507338308985452E-3</v>
      </c>
      <c r="DX17" s="65" t="str">
        <f t="shared" si="119"/>
        <v/>
      </c>
      <c r="DY17" s="308">
        <f t="shared" si="119"/>
        <v>3.2380541154249425E-2</v>
      </c>
      <c r="DZ17" s="65">
        <f t="shared" si="119"/>
        <v>7.2578058744003776E-2</v>
      </c>
      <c r="EA17" s="65">
        <f t="shared" si="119"/>
        <v>8.5713136571330895E-2</v>
      </c>
      <c r="EB17" s="65">
        <f t="shared" si="119"/>
        <v>8.428815440048873E-2</v>
      </c>
      <c r="EC17" s="65" t="str">
        <f t="shared" si="119"/>
        <v/>
      </c>
      <c r="ED17" s="308">
        <f t="shared" si="119"/>
        <v>7.5458922677561616E-2</v>
      </c>
      <c r="EE17" s="65">
        <f t="shared" si="119"/>
        <v>4.3397077326790927E-2</v>
      </c>
      <c r="EF17" s="65">
        <f t="shared" si="119"/>
        <v>8.3962528250867335E-2</v>
      </c>
      <c r="EG17" s="65">
        <f t="shared" si="119"/>
        <v>-2.3026424910176351E-3</v>
      </c>
      <c r="EH17" s="65" t="str">
        <f t="shared" si="119"/>
        <v/>
      </c>
      <c r="EI17" s="308">
        <f t="shared" si="119"/>
        <v>4.790516730629997E-2</v>
      </c>
      <c r="EK17" s="65">
        <f t="shared" ref="EK17:FI17" si="120">IFERROR(EK16/EK$7,"")</f>
        <v>4.277103437394008E-2</v>
      </c>
      <c r="EL17" s="65">
        <f t="shared" si="120"/>
        <v>8.3313516786992739E-2</v>
      </c>
      <c r="EM17" s="65">
        <f t="shared" si="120"/>
        <v>-2.075757507652614E-2</v>
      </c>
      <c r="EN17" s="65" t="str">
        <f t="shared" si="120"/>
        <v/>
      </c>
      <c r="EO17" s="308">
        <f t="shared" si="120"/>
        <v>4.576777374781759E-2</v>
      </c>
      <c r="EP17" s="65">
        <f t="shared" si="120"/>
        <v>4.6534329420135183E-2</v>
      </c>
      <c r="EQ17" s="65">
        <f t="shared" si="120"/>
        <v>7.3709254165481047E-2</v>
      </c>
      <c r="ER17" s="65">
        <f t="shared" si="120"/>
        <v>-2.5848779122261255E-2</v>
      </c>
      <c r="ES17" s="65" t="str">
        <f t="shared" si="120"/>
        <v/>
      </c>
      <c r="ET17" s="308">
        <f t="shared" si="120"/>
        <v>4.6241945828792104E-2</v>
      </c>
      <c r="EU17" s="65">
        <f t="shared" si="120"/>
        <v>5.0629739564698684E-2</v>
      </c>
      <c r="EV17" s="65">
        <f t="shared" si="120"/>
        <v>7.9307434240504973E-2</v>
      </c>
      <c r="EW17" s="65">
        <f t="shared" si="120"/>
        <v>5.7587367932195521E-3</v>
      </c>
      <c r="EX17" s="65" t="str">
        <f t="shared" si="120"/>
        <v/>
      </c>
      <c r="EY17" s="308">
        <f t="shared" si="120"/>
        <v>5.1900197341071028E-2</v>
      </c>
      <c r="EZ17" s="65">
        <f t="shared" si="120"/>
        <v>8.2644930320428925E-2</v>
      </c>
      <c r="FA17" s="65">
        <f t="shared" si="120"/>
        <v>8.6695900817558499E-2</v>
      </c>
      <c r="FB17" s="65">
        <f t="shared" si="120"/>
        <v>5.8698787966759806E-2</v>
      </c>
      <c r="FC17" s="65" t="str">
        <f t="shared" si="120"/>
        <v/>
      </c>
      <c r="FD17" s="308">
        <f t="shared" si="120"/>
        <v>8.1290083352582435E-2</v>
      </c>
      <c r="FE17" s="65">
        <f t="shared" si="120"/>
        <v>5.7899811882659649E-2</v>
      </c>
      <c r="FF17" s="65">
        <f t="shared" si="120"/>
        <v>8.1015404545663749E-2</v>
      </c>
      <c r="FG17" s="65">
        <f t="shared" si="120"/>
        <v>1.3494803725002441E-2</v>
      </c>
      <c r="FH17" s="65" t="str">
        <f t="shared" si="120"/>
        <v/>
      </c>
      <c r="FI17" s="308">
        <f t="shared" si="120"/>
        <v>5.8385328072845522E-2</v>
      </c>
      <c r="FK17" s="65">
        <f t="shared" ref="FK17:GI17" si="121">IFERROR(FK16/FK$7,"")</f>
        <v>3.9582808219197504E-2</v>
      </c>
      <c r="FL17" s="65">
        <f t="shared" si="121"/>
        <v>9.1909423879940153E-2</v>
      </c>
      <c r="FM17" s="65">
        <f t="shared" si="121"/>
        <v>2.609069529585741E-3</v>
      </c>
      <c r="FN17" s="65" t="str">
        <f t="shared" si="121"/>
        <v/>
      </c>
      <c r="FO17" s="308">
        <f t="shared" si="121"/>
        <v>4.5866474053377612E-2</v>
      </c>
      <c r="FP17" s="65">
        <f t="shared" si="121"/>
        <v>4.6196619618022697E-2</v>
      </c>
      <c r="FQ17" s="65">
        <f t="shared" si="121"/>
        <v>7.4025852294978614E-2</v>
      </c>
      <c r="FR17" s="65">
        <f t="shared" si="121"/>
        <v>1.3055765222924358E-2</v>
      </c>
      <c r="FS17" s="65" t="str">
        <f t="shared" si="121"/>
        <v/>
      </c>
      <c r="FT17" s="308">
        <f t="shared" si="121"/>
        <v>4.8068404768491578E-2</v>
      </c>
      <c r="FU17" s="65">
        <f t="shared" si="121"/>
        <v>4.290062747805367E-2</v>
      </c>
      <c r="FV17" s="65">
        <f t="shared" si="121"/>
        <v>8.2905252433046764E-2</v>
      </c>
      <c r="FW17" s="65">
        <f t="shared" si="121"/>
        <v>8.4423327824024331E-3</v>
      </c>
      <c r="FX17" s="65" t="str">
        <f t="shared" si="121"/>
        <v/>
      </c>
      <c r="FY17" s="308">
        <f t="shared" si="121"/>
        <v>4.6981054774979179E-2</v>
      </c>
      <c r="FZ17" s="65" t="str">
        <f t="shared" si="121"/>
        <v/>
      </c>
      <c r="GA17" s="65" t="str">
        <f t="shared" si="121"/>
        <v/>
      </c>
      <c r="GB17" s="65" t="str">
        <f t="shared" si="121"/>
        <v/>
      </c>
      <c r="GC17" s="65" t="str">
        <f t="shared" si="121"/>
        <v/>
      </c>
      <c r="GD17" s="308" t="str">
        <f t="shared" si="121"/>
        <v/>
      </c>
      <c r="GE17" s="65" t="str">
        <f t="shared" si="121"/>
        <v/>
      </c>
      <c r="GF17" s="65" t="str">
        <f t="shared" si="121"/>
        <v/>
      </c>
      <c r="GG17" s="65" t="str">
        <f t="shared" si="121"/>
        <v/>
      </c>
      <c r="GH17" s="65" t="str">
        <f t="shared" si="121"/>
        <v/>
      </c>
      <c r="GI17" s="308" t="str">
        <f t="shared" si="121"/>
        <v/>
      </c>
    </row>
    <row r="18" spans="1:191" outlineLevel="1">
      <c r="A18" s="43" t="s">
        <v>15</v>
      </c>
      <c r="B18" s="43"/>
      <c r="C18" s="44" t="s">
        <v>15</v>
      </c>
      <c r="D18" s="44" t="s">
        <v>132</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v>-37942</v>
      </c>
      <c r="BQ18" s="49">
        <v>19</v>
      </c>
      <c r="BR18" s="49">
        <v>-3660</v>
      </c>
      <c r="BS18" s="49">
        <v>0</v>
      </c>
      <c r="BT18" s="49">
        <v>-41583</v>
      </c>
      <c r="BU18" s="49">
        <v>-10778</v>
      </c>
      <c r="BV18" s="49">
        <v>-544</v>
      </c>
      <c r="BW18" s="49">
        <v>145</v>
      </c>
      <c r="BX18" s="49">
        <v>0</v>
      </c>
      <c r="BY18" s="49">
        <v>-11177</v>
      </c>
      <c r="BZ18" s="49">
        <v>-2257</v>
      </c>
      <c r="CA18" s="49">
        <v>-9</v>
      </c>
      <c r="CB18" s="49">
        <v>19151</v>
      </c>
      <c r="CC18" s="49">
        <v>0</v>
      </c>
      <c r="CD18" s="49">
        <v>16885</v>
      </c>
      <c r="CE18" s="49">
        <f>+INDEX('P&amp;L by country'!$E$5:$CM$23,MATCH($A18,'P&amp;L by country'!$A$5:$A$23,0),MATCH('P&amp;L &amp; CAPEX'!CE$2,'P&amp;L by country'!$E$3:$CM$3,0))</f>
        <v>-22103</v>
      </c>
      <c r="CF18" s="49">
        <f>+INDEX('P&amp;L by country'!$E$29:$CM$47,MATCH($A18,'P&amp;L by country'!$A$29:$A$47,0),MATCH('P&amp;L &amp; CAPEX'!CF$2,'P&amp;L by country'!$E$27:$CM$27,0))</f>
        <v>-7652</v>
      </c>
      <c r="CG18" s="49">
        <f>+INDEX('P&amp;L by country'!$E$53:$CM$71,MATCH($A18,'P&amp;L by country'!$A$53:$A$71,0),MATCH('P&amp;L &amp; CAPEX'!CG$2,'P&amp;L by country'!$E$51:$CM$51,0))</f>
        <v>-2453</v>
      </c>
      <c r="CH18" s="49">
        <f>+INDEX('P&amp;L by country'!$E$77:$CM$100,MATCH($A18,'P&amp;L by country'!$A$77:$A$100,0),MATCH('P&amp;L &amp; CAPEX'!CH$2,'P&amp;L by country'!$E$75:$CM$75,0))</f>
        <v>0</v>
      </c>
      <c r="CI18" s="49">
        <f>+'P&amp;L Consol'!BF19</f>
        <v>-32209</v>
      </c>
      <c r="CJ18" s="49"/>
      <c r="CK18" s="49">
        <v>-20321</v>
      </c>
      <c r="CL18" s="49">
        <v>-6</v>
      </c>
      <c r="CM18" s="49">
        <v>-2434</v>
      </c>
      <c r="CN18" s="49">
        <v>0</v>
      </c>
      <c r="CO18" s="304">
        <v>-22761</v>
      </c>
      <c r="CP18" s="49">
        <v>-10866</v>
      </c>
      <c r="CQ18" s="49">
        <v>-142</v>
      </c>
      <c r="CR18" s="49">
        <v>603</v>
      </c>
      <c r="CS18" s="49">
        <v>0</v>
      </c>
      <c r="CT18" s="304">
        <v>-10405</v>
      </c>
      <c r="CU18" s="49">
        <v>-2769</v>
      </c>
      <c r="CV18" s="49">
        <v>-2585</v>
      </c>
      <c r="CW18" s="49">
        <v>236</v>
      </c>
      <c r="CX18" s="49">
        <v>0</v>
      </c>
      <c r="CY18" s="304">
        <v>-5118</v>
      </c>
      <c r="CZ18" s="49">
        <v>-43317</v>
      </c>
      <c r="DA18" s="49">
        <v>-12638</v>
      </c>
      <c r="DB18" s="49">
        <v>919</v>
      </c>
      <c r="DC18" s="49">
        <v>0</v>
      </c>
      <c r="DD18" s="304">
        <v>-55036</v>
      </c>
      <c r="DE18" s="49">
        <v>-77273</v>
      </c>
      <c r="DF18" s="49">
        <v>-15371</v>
      </c>
      <c r="DG18" s="49">
        <v>-676</v>
      </c>
      <c r="DH18" s="49">
        <v>0</v>
      </c>
      <c r="DI18" s="304">
        <v>-93320</v>
      </c>
      <c r="DJ18" s="49"/>
      <c r="DK18" s="49">
        <v>-24274</v>
      </c>
      <c r="DL18" s="49">
        <v>90</v>
      </c>
      <c r="DM18" s="49">
        <v>-6877</v>
      </c>
      <c r="DN18" s="49">
        <v>0</v>
      </c>
      <c r="DO18" s="304">
        <v>-31061</v>
      </c>
      <c r="DP18" s="49">
        <v>-30524</v>
      </c>
      <c r="DQ18" s="49">
        <v>-5491</v>
      </c>
      <c r="DR18" s="49">
        <v>-2151</v>
      </c>
      <c r="DS18" s="49">
        <v>0</v>
      </c>
      <c r="DT18" s="304">
        <v>-38166</v>
      </c>
      <c r="DU18" s="49">
        <v>-15082</v>
      </c>
      <c r="DV18" s="49">
        <v>-2413</v>
      </c>
      <c r="DW18" s="49">
        <v>-1774</v>
      </c>
      <c r="DX18" s="49">
        <v>0</v>
      </c>
      <c r="DY18" s="304">
        <v>-19269</v>
      </c>
      <c r="DZ18" s="49">
        <v>-40174</v>
      </c>
      <c r="EA18" s="49">
        <v>-15597</v>
      </c>
      <c r="EB18" s="49">
        <v>1684</v>
      </c>
      <c r="EC18" s="49">
        <v>0</v>
      </c>
      <c r="ED18" s="304">
        <v>-54087</v>
      </c>
      <c r="EE18" s="49">
        <v>-110054</v>
      </c>
      <c r="EF18" s="49">
        <v>-23411</v>
      </c>
      <c r="EG18" s="49">
        <v>-9118</v>
      </c>
      <c r="EH18" s="49">
        <v>0</v>
      </c>
      <c r="EI18" s="304">
        <v>-142583</v>
      </c>
      <c r="EK18" s="49">
        <v>-9627</v>
      </c>
      <c r="EL18" s="49">
        <v>1</v>
      </c>
      <c r="EM18" s="49">
        <v>-40</v>
      </c>
      <c r="EN18" s="49">
        <v>0</v>
      </c>
      <c r="EO18" s="304">
        <v>-9666</v>
      </c>
      <c r="EP18" s="49">
        <v>-14619</v>
      </c>
      <c r="EQ18" s="49">
        <v>871</v>
      </c>
      <c r="ER18" s="49">
        <v>2</v>
      </c>
      <c r="ES18" s="49">
        <v>0</v>
      </c>
      <c r="ET18" s="304">
        <v>-13746</v>
      </c>
      <c r="EU18" s="49">
        <v>-18422</v>
      </c>
      <c r="EV18" s="49">
        <v>9</v>
      </c>
      <c r="EW18" s="49">
        <v>1235</v>
      </c>
      <c r="EX18" s="49">
        <v>0</v>
      </c>
      <c r="EY18" s="304">
        <v>-17178</v>
      </c>
      <c r="EZ18" s="49">
        <v>-9956</v>
      </c>
      <c r="FA18" s="49">
        <v>-16577</v>
      </c>
      <c r="FB18" s="49">
        <v>-1488</v>
      </c>
      <c r="FC18" s="49">
        <v>0</v>
      </c>
      <c r="FD18" s="304">
        <v>-28021</v>
      </c>
      <c r="FE18" s="49">
        <v>-52624</v>
      </c>
      <c r="FF18" s="49">
        <v>-15696</v>
      </c>
      <c r="FG18" s="49">
        <v>-291</v>
      </c>
      <c r="FH18" s="49">
        <v>0</v>
      </c>
      <c r="FI18" s="304">
        <v>-68611</v>
      </c>
      <c r="FK18" s="49">
        <v>-2396</v>
      </c>
      <c r="FL18" s="49">
        <v>-354</v>
      </c>
      <c r="FM18" s="49">
        <v>-243</v>
      </c>
      <c r="FN18" s="49">
        <v>0</v>
      </c>
      <c r="FO18" s="304">
        <v>-2993</v>
      </c>
      <c r="FP18" s="49">
        <v>-4431</v>
      </c>
      <c r="FQ18" s="49">
        <v>-467</v>
      </c>
      <c r="FR18" s="49">
        <v>15409</v>
      </c>
      <c r="FS18" s="49">
        <v>0</v>
      </c>
      <c r="FT18" s="304">
        <v>10511</v>
      </c>
      <c r="FU18" s="49">
        <v>6827</v>
      </c>
      <c r="FV18" s="49">
        <v>821</v>
      </c>
      <c r="FW18" s="49">
        <v>-15166</v>
      </c>
      <c r="FX18" s="49">
        <v>0</v>
      </c>
      <c r="FY18" s="304">
        <v>-7518</v>
      </c>
      <c r="FZ18" s="49">
        <v>0</v>
      </c>
      <c r="GA18" s="49">
        <v>0</v>
      </c>
      <c r="GB18" s="49">
        <v>0</v>
      </c>
      <c r="GC18" s="49">
        <v>0</v>
      </c>
      <c r="GD18" s="304">
        <v>0</v>
      </c>
      <c r="GE18" s="49">
        <v>0</v>
      </c>
      <c r="GF18" s="49">
        <v>0</v>
      </c>
      <c r="GG18" s="49">
        <v>0</v>
      </c>
      <c r="GH18" s="49">
        <v>0</v>
      </c>
      <c r="GI18" s="304">
        <v>0</v>
      </c>
    </row>
    <row r="19" spans="1:191">
      <c r="A19" s="68" t="s">
        <v>16</v>
      </c>
      <c r="B19" s="68"/>
      <c r="C19" s="311" t="s">
        <v>16</v>
      </c>
      <c r="D19" s="70" t="s">
        <v>257</v>
      </c>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v>32820</v>
      </c>
      <c r="BQ19" s="75">
        <v>72856</v>
      </c>
      <c r="BR19" s="75">
        <v>1214</v>
      </c>
      <c r="BS19" s="75">
        <v>0</v>
      </c>
      <c r="BT19" s="75">
        <v>106890</v>
      </c>
      <c r="BU19" s="75">
        <v>108966</v>
      </c>
      <c r="BV19" s="75">
        <v>36611</v>
      </c>
      <c r="BW19" s="75">
        <v>5673</v>
      </c>
      <c r="BX19" s="75">
        <v>0</v>
      </c>
      <c r="BY19" s="75">
        <v>151250</v>
      </c>
      <c r="BZ19" s="75">
        <v>83629</v>
      </c>
      <c r="CA19" s="75">
        <v>31046</v>
      </c>
      <c r="CB19" s="75">
        <v>28167</v>
      </c>
      <c r="CC19" s="75">
        <v>0</v>
      </c>
      <c r="CD19" s="75">
        <v>142842</v>
      </c>
      <c r="CE19" s="75">
        <f>+INDEX('P&amp;L by country'!$E$5:$CM$23,MATCH($A19,'P&amp;L by country'!$A$5:$A$23,0),MATCH('P&amp;L &amp; CAPEX'!CE$2,'P&amp;L by country'!$E$3:$CM$3,0))</f>
        <v>204509</v>
      </c>
      <c r="CF19" s="80">
        <f>+INDEX('P&amp;L by country'!$E$29:$CM$47,MATCH($A19,'P&amp;L by country'!$A$29:$A$47,0),MATCH('P&amp;L &amp; CAPEX'!CF$2,'P&amp;L by country'!$E$27:$CM$27,0))</f>
        <v>37606</v>
      </c>
      <c r="CG19" s="80">
        <f>+INDEX('P&amp;L by country'!$E$53:$CM$71,MATCH($A19,'P&amp;L by country'!$A$53:$A$71,0),MATCH('P&amp;L &amp; CAPEX'!CG$2,'P&amp;L by country'!$E$51:$CM$51,0))</f>
        <v>11598</v>
      </c>
      <c r="CH19" s="80">
        <f>+INDEX('P&amp;L by country'!$E$77:$CM$100,MATCH($A19,'P&amp;L by country'!$A$77:$A$100,0),MATCH('P&amp;L &amp; CAPEX'!CH$2,'P&amp;L by country'!$E$75:$CM$75,0))</f>
        <v>0</v>
      </c>
      <c r="CI19" s="75">
        <f>+'P&amp;L Consol'!BF20</f>
        <v>253713</v>
      </c>
      <c r="CJ19" s="75"/>
      <c r="CK19" s="75">
        <v>52959</v>
      </c>
      <c r="CL19" s="80">
        <v>60181</v>
      </c>
      <c r="CM19" s="80">
        <v>-10800</v>
      </c>
      <c r="CN19" s="80">
        <v>0</v>
      </c>
      <c r="CO19" s="312">
        <v>102340</v>
      </c>
      <c r="CP19" s="80">
        <v>96190</v>
      </c>
      <c r="CQ19" s="80">
        <v>40322</v>
      </c>
      <c r="CR19" s="80">
        <v>5781</v>
      </c>
      <c r="CS19" s="80">
        <v>0</v>
      </c>
      <c r="CT19" s="312">
        <v>142325</v>
      </c>
      <c r="CU19" s="80">
        <v>101590</v>
      </c>
      <c r="CV19" s="80">
        <v>35317</v>
      </c>
      <c r="CW19" s="80">
        <v>7404</v>
      </c>
      <c r="CX19" s="80">
        <v>0</v>
      </c>
      <c r="CY19" s="312">
        <v>144311</v>
      </c>
      <c r="CZ19" s="80">
        <v>232723</v>
      </c>
      <c r="DA19" s="80">
        <v>36260</v>
      </c>
      <c r="DB19" s="80">
        <v>16181</v>
      </c>
      <c r="DC19" s="80">
        <v>0</v>
      </c>
      <c r="DD19" s="312">
        <v>285211</v>
      </c>
      <c r="DE19" s="80">
        <v>483462</v>
      </c>
      <c r="DF19" s="80">
        <v>172080</v>
      </c>
      <c r="DG19" s="80">
        <v>18566</v>
      </c>
      <c r="DH19" s="80">
        <v>0</v>
      </c>
      <c r="DI19" s="312">
        <v>674187</v>
      </c>
      <c r="DJ19" s="75"/>
      <c r="DK19" s="75">
        <v>44207</v>
      </c>
      <c r="DL19" s="80">
        <v>67276</v>
      </c>
      <c r="DM19" s="80">
        <v>-6598</v>
      </c>
      <c r="DN19" s="80">
        <v>0</v>
      </c>
      <c r="DO19" s="312">
        <v>104885</v>
      </c>
      <c r="DP19" s="80">
        <v>102910</v>
      </c>
      <c r="DQ19" s="80">
        <v>47711</v>
      </c>
      <c r="DR19" s="80">
        <v>-17245</v>
      </c>
      <c r="DS19" s="80">
        <v>0</v>
      </c>
      <c r="DT19" s="312">
        <v>133659</v>
      </c>
      <c r="DU19" s="80">
        <v>58448</v>
      </c>
      <c r="DV19" s="80">
        <v>42771</v>
      </c>
      <c r="DW19" s="80">
        <v>-2493</v>
      </c>
      <c r="DX19" s="80">
        <v>0</v>
      </c>
      <c r="DY19" s="312">
        <v>98918</v>
      </c>
      <c r="DZ19" s="80">
        <v>213056</v>
      </c>
      <c r="EA19" s="80">
        <v>44074</v>
      </c>
      <c r="EB19" s="80">
        <v>15205</v>
      </c>
      <c r="EC19" s="80">
        <v>0</v>
      </c>
      <c r="ED19" s="312">
        <v>273783</v>
      </c>
      <c r="EE19" s="80">
        <v>418621</v>
      </c>
      <c r="EF19" s="80">
        <v>201832</v>
      </c>
      <c r="EG19" s="80">
        <v>-11131</v>
      </c>
      <c r="EH19" s="80">
        <v>0</v>
      </c>
      <c r="EI19" s="312">
        <v>611245</v>
      </c>
      <c r="EK19" s="75">
        <v>117233</v>
      </c>
      <c r="EL19" s="80">
        <v>52554</v>
      </c>
      <c r="EM19" s="80">
        <v>-4658</v>
      </c>
      <c r="EN19" s="80">
        <v>0</v>
      </c>
      <c r="EO19" s="312">
        <v>165129</v>
      </c>
      <c r="EP19" s="80">
        <v>116189</v>
      </c>
      <c r="EQ19" s="80">
        <v>47498</v>
      </c>
      <c r="ER19" s="80">
        <v>-6554</v>
      </c>
      <c r="ES19" s="80">
        <v>0</v>
      </c>
      <c r="ET19" s="312">
        <v>157196</v>
      </c>
      <c r="EU19" s="80">
        <v>144030</v>
      </c>
      <c r="EV19" s="80">
        <v>51874</v>
      </c>
      <c r="EW19" s="80">
        <v>2971</v>
      </c>
      <c r="EX19" s="80">
        <v>0</v>
      </c>
      <c r="EY19" s="312">
        <v>198927</v>
      </c>
      <c r="EZ19" s="80">
        <v>324522</v>
      </c>
      <c r="FA19" s="80">
        <v>48883</v>
      </c>
      <c r="FB19" s="80">
        <v>24393</v>
      </c>
      <c r="FC19" s="80">
        <v>0</v>
      </c>
      <c r="FD19" s="312">
        <v>398156</v>
      </c>
      <c r="FE19" s="80">
        <v>701974</v>
      </c>
      <c r="FF19" s="80">
        <v>200809</v>
      </c>
      <c r="FG19" s="80">
        <v>16152</v>
      </c>
      <c r="FH19" s="80">
        <v>0</v>
      </c>
      <c r="FI19" s="312">
        <v>919408</v>
      </c>
      <c r="FK19" s="75">
        <v>137213</v>
      </c>
      <c r="FL19" s="80">
        <v>70234</v>
      </c>
      <c r="FM19" s="80">
        <v>558</v>
      </c>
      <c r="FN19" s="80">
        <v>0</v>
      </c>
      <c r="FO19" s="312">
        <v>208083</v>
      </c>
      <c r="FP19" s="80">
        <v>159584</v>
      </c>
      <c r="FQ19" s="80">
        <v>57185</v>
      </c>
      <c r="FR19" s="80">
        <v>20477</v>
      </c>
      <c r="FS19" s="80">
        <v>0</v>
      </c>
      <c r="FT19" s="312">
        <v>237260</v>
      </c>
      <c r="FU19" s="80">
        <v>-296797</v>
      </c>
      <c r="FV19" s="80">
        <v>-127419</v>
      </c>
      <c r="FW19" s="80">
        <v>-21035</v>
      </c>
      <c r="FX19" s="80">
        <v>0</v>
      </c>
      <c r="FY19" s="312">
        <v>-445343</v>
      </c>
      <c r="FZ19" s="80">
        <v>0</v>
      </c>
      <c r="GA19" s="80">
        <v>0</v>
      </c>
      <c r="GB19" s="80">
        <v>0</v>
      </c>
      <c r="GC19" s="80">
        <v>0</v>
      </c>
      <c r="GD19" s="312">
        <v>0</v>
      </c>
      <c r="GE19" s="80">
        <v>0</v>
      </c>
      <c r="GF19" s="80">
        <v>0</v>
      </c>
      <c r="GG19" s="80">
        <v>0</v>
      </c>
      <c r="GH19" s="80">
        <v>0</v>
      </c>
      <c r="GI19" s="312">
        <v>0</v>
      </c>
    </row>
    <row r="20" spans="1:191" s="66" customFormat="1" ht="12">
      <c r="A20" s="58" t="s">
        <v>17</v>
      </c>
      <c r="B20" s="58"/>
      <c r="C20" s="60" t="s">
        <v>17</v>
      </c>
      <c r="D20" s="60" t="s">
        <v>18</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f t="shared" ref="BP20" si="122">IFERROR(BP19/BP$7,"")</f>
        <v>1.2183252148773768E-2</v>
      </c>
      <c r="BQ20" s="65">
        <f t="shared" ref="BQ20:BW20" si="123">IFERROR(BQ19/BQ$7,"")</f>
        <v>0.10188909338062127</v>
      </c>
      <c r="BR20" s="65">
        <f t="shared" si="123"/>
        <v>3.6367122204314928E-3</v>
      </c>
      <c r="BS20" s="65" t="str">
        <f>IFERROR(BS19/BS$7,"")</f>
        <v/>
      </c>
      <c r="BT20" s="65">
        <f t="shared" ref="BT20:BU20" si="124">IFERROR(BT19/BT$7,"")</f>
        <v>2.8571336926869244E-2</v>
      </c>
      <c r="BU20" s="65">
        <f t="shared" si="124"/>
        <v>4.0773730231667048E-2</v>
      </c>
      <c r="BV20" s="65">
        <f t="shared" si="123"/>
        <v>6.2340046213128684E-2</v>
      </c>
      <c r="BW20" s="65">
        <f t="shared" si="123"/>
        <v>1.8925582062564845E-2</v>
      </c>
      <c r="BX20" s="65" t="str">
        <f>IFERROR(BX19/BX$7,"")</f>
        <v/>
      </c>
      <c r="BY20" s="65">
        <f t="shared" ref="BY20:BZ20" si="125">IFERROR(BY19/BY$7,"")</f>
        <v>4.2520688247591011E-2</v>
      </c>
      <c r="BZ20" s="65">
        <f t="shared" si="125"/>
        <v>3.0952724634784573E-2</v>
      </c>
      <c r="CA20" s="65">
        <f t="shared" ref="CA20:CB20" si="126">IFERROR(CA19/CA$7,"")</f>
        <v>5.3646255423635388E-2</v>
      </c>
      <c r="CB20" s="65">
        <f t="shared" si="126"/>
        <v>0.11320413478232912</v>
      </c>
      <c r="CC20" s="65" t="str">
        <f>IFERROR(CC19/CC$7,"")</f>
        <v/>
      </c>
      <c r="CD20" s="65">
        <f t="shared" ref="CD20:CE20" si="127">IFERROR(CD19/CD$7,"")</f>
        <v>4.0522829091602326E-2</v>
      </c>
      <c r="CE20" s="65">
        <f t="shared" si="127"/>
        <v>6.5062829793583341E-2</v>
      </c>
      <c r="CF20" s="65">
        <f t="shared" ref="CF20:CI20" si="128">IFERROR(CF19/CF$7,"")</f>
        <v>5.4480920232955699E-2</v>
      </c>
      <c r="CG20" s="65">
        <f t="shared" si="128"/>
        <v>5.3180855258934547E-2</v>
      </c>
      <c r="CH20" s="65" t="str">
        <f t="shared" ref="CH20" si="129">IFERROR(CH19/CH$7,"")</f>
        <v/>
      </c>
      <c r="CI20" s="65">
        <f t="shared" si="128"/>
        <v>6.2694768232752968E-2</v>
      </c>
      <c r="CJ20" s="65"/>
      <c r="CK20" s="65">
        <f t="shared" ref="CK20" si="130">IFERROR(CK19/CK$7,"")</f>
        <v>1.8975762448779524E-2</v>
      </c>
      <c r="CL20" s="65">
        <f t="shared" ref="CL20:CM20" si="131">IFERROR(CL19/CL$7,"")</f>
        <v>8.9321653536295037E-2</v>
      </c>
      <c r="CM20" s="65">
        <f t="shared" si="131"/>
        <v>-4.6981442330279538E-2</v>
      </c>
      <c r="CN20" s="65" t="str">
        <f t="shared" ref="CN20:CR20" si="132">IFERROR(CN19/CN$7,"")</f>
        <v/>
      </c>
      <c r="CO20" s="308">
        <f t="shared" si="132"/>
        <v>2.7706163064603766E-2</v>
      </c>
      <c r="CP20" s="65">
        <f t="shared" si="132"/>
        <v>3.4701891666170617E-2</v>
      </c>
      <c r="CQ20" s="65">
        <f t="shared" si="132"/>
        <v>6.7808182319624377E-2</v>
      </c>
      <c r="CR20" s="65">
        <f t="shared" si="132"/>
        <v>2.0278518310649644E-2</v>
      </c>
      <c r="CS20" s="65" t="str">
        <f t="shared" ref="CS20:DI20" si="133">IFERROR(CS19/CS$7,"")</f>
        <v/>
      </c>
      <c r="CT20" s="308">
        <f t="shared" si="133"/>
        <v>3.8989700363502078E-2</v>
      </c>
      <c r="CU20" s="65">
        <f t="shared" si="133"/>
        <v>3.5546321310892623E-2</v>
      </c>
      <c r="CV20" s="65">
        <f t="shared" si="133"/>
        <v>5.838755968204843E-2</v>
      </c>
      <c r="CW20" s="65">
        <f t="shared" si="133"/>
        <v>4.4705285657356084E-2</v>
      </c>
      <c r="CX20" s="65" t="str">
        <f t="shared" si="133"/>
        <v/>
      </c>
      <c r="CY20" s="308">
        <f t="shared" si="133"/>
        <v>3.9815763357335929E-2</v>
      </c>
      <c r="CZ20" s="65">
        <f t="shared" si="133"/>
        <v>6.9872161892841053E-2</v>
      </c>
      <c r="DA20" s="65">
        <f t="shared" si="133"/>
        <v>5.1294456492370195E-2</v>
      </c>
      <c r="DB20" s="65">
        <f t="shared" si="133"/>
        <v>5.5750797621262553E-2</v>
      </c>
      <c r="DC20" s="65" t="str">
        <f t="shared" si="133"/>
        <v/>
      </c>
      <c r="DD20" s="308">
        <f t="shared" si="133"/>
        <v>6.5951937413747816E-2</v>
      </c>
      <c r="DE20" s="65">
        <f t="shared" si="133"/>
        <v>4.1140698718428202E-2</v>
      </c>
      <c r="DF20" s="65">
        <f t="shared" si="133"/>
        <v>6.6693150658385575E-2</v>
      </c>
      <c r="DG20" s="65">
        <f t="shared" si="133"/>
        <v>1.9124157665629051E-2</v>
      </c>
      <c r="DH20" s="65" t="str">
        <f t="shared" si="133"/>
        <v/>
      </c>
      <c r="DI20" s="308">
        <f t="shared" si="133"/>
        <v>4.4084440004674007E-2</v>
      </c>
      <c r="DJ20" s="65"/>
      <c r="DK20" s="65">
        <f t="shared" ref="DK20:EI20" si="134">IFERROR(DK19/DK$7,"")</f>
        <v>1.4486650797229489E-2</v>
      </c>
      <c r="DL20" s="65">
        <f t="shared" si="134"/>
        <v>9.4716909409603187E-2</v>
      </c>
      <c r="DM20" s="65">
        <f t="shared" si="134"/>
        <v>-2.2632319143827392E-2</v>
      </c>
      <c r="DN20" s="65" t="str">
        <f t="shared" si="134"/>
        <v/>
      </c>
      <c r="DO20" s="308">
        <f t="shared" si="134"/>
        <v>2.5881995276415565E-2</v>
      </c>
      <c r="DP20" s="65">
        <f t="shared" si="134"/>
        <v>3.6065050964532469E-2</v>
      </c>
      <c r="DQ20" s="65">
        <f t="shared" si="134"/>
        <v>7.3659232453228682E-2</v>
      </c>
      <c r="DR20" s="65">
        <f t="shared" si="134"/>
        <v>-9.2422878212961176E-2</v>
      </c>
      <c r="DS20" s="65" t="str">
        <f t="shared" si="134"/>
        <v/>
      </c>
      <c r="DT20" s="308">
        <f t="shared" si="134"/>
        <v>3.6237113849263758E-2</v>
      </c>
      <c r="DU20" s="65">
        <f t="shared" si="134"/>
        <v>2.0962793623649566E-2</v>
      </c>
      <c r="DV20" s="65">
        <f t="shared" si="134"/>
        <v>6.8054779873313195E-2</v>
      </c>
      <c r="DW20" s="65">
        <f t="shared" si="134"/>
        <v>-1.0577857358039044E-2</v>
      </c>
      <c r="DX20" s="65" t="str">
        <f t="shared" si="134"/>
        <v/>
      </c>
      <c r="DY20" s="308">
        <f t="shared" si="134"/>
        <v>2.7101274843223406E-2</v>
      </c>
      <c r="DZ20" s="65">
        <f t="shared" si="134"/>
        <v>6.1063818993651889E-2</v>
      </c>
      <c r="EA20" s="65">
        <f t="shared" si="134"/>
        <v>6.3309158238421301E-2</v>
      </c>
      <c r="EB20" s="65">
        <f t="shared" si="134"/>
        <v>9.4785991247646709E-2</v>
      </c>
      <c r="EC20" s="65" t="str">
        <f t="shared" si="134"/>
        <v/>
      </c>
      <c r="ED20" s="308">
        <f t="shared" si="134"/>
        <v>6.3010858655658794E-2</v>
      </c>
      <c r="EE20" s="65">
        <f t="shared" si="134"/>
        <v>3.4363130292937145E-2</v>
      </c>
      <c r="EF20" s="65">
        <f t="shared" si="134"/>
        <v>7.5235745403537752E-2</v>
      </c>
      <c r="EG20" s="65">
        <f t="shared" si="134"/>
        <v>-1.2732594916799452E-2</v>
      </c>
      <c r="EH20" s="65" t="str">
        <f t="shared" si="134"/>
        <v/>
      </c>
      <c r="EI20" s="308">
        <f t="shared" si="134"/>
        <v>3.8844131539474955E-2</v>
      </c>
      <c r="EK20" s="65">
        <f t="shared" ref="EK20:FI20" si="135">IFERROR(EK19/EK$7,"")</f>
        <v>3.9525277256504156E-2</v>
      </c>
      <c r="EL20" s="65">
        <f t="shared" si="135"/>
        <v>8.3315102110699979E-2</v>
      </c>
      <c r="EM20" s="65">
        <f t="shared" si="135"/>
        <v>-2.0937372175499947E-2</v>
      </c>
      <c r="EN20" s="65" t="str">
        <f t="shared" si="135"/>
        <v/>
      </c>
      <c r="EO20" s="308">
        <f t="shared" si="135"/>
        <v>4.3236858669889702E-2</v>
      </c>
      <c r="EP20" s="65">
        <f t="shared" si="135"/>
        <v>4.1333689078619708E-2</v>
      </c>
      <c r="EQ20" s="65">
        <f t="shared" si="135"/>
        <v>7.5086155110816025E-2</v>
      </c>
      <c r="ER20" s="65">
        <f t="shared" si="135"/>
        <v>-2.5840893588666911E-2</v>
      </c>
      <c r="ES20" s="65" t="str">
        <f t="shared" si="135"/>
        <v/>
      </c>
      <c r="ET20" s="308">
        <f t="shared" si="135"/>
        <v>4.2523481160292989E-2</v>
      </c>
      <c r="EU20" s="65">
        <f t="shared" si="135"/>
        <v>4.4888344800332103E-2</v>
      </c>
      <c r="EV20" s="65">
        <f t="shared" si="135"/>
        <v>7.9321196255508625E-2</v>
      </c>
      <c r="EW20" s="65">
        <f t="shared" si="135"/>
        <v>9.8555339934650286E-3</v>
      </c>
      <c r="EX20" s="65" t="str">
        <f t="shared" si="135"/>
        <v/>
      </c>
      <c r="EY20" s="308">
        <f t="shared" si="135"/>
        <v>4.777469543262413E-2</v>
      </c>
      <c r="EZ20" s="65">
        <f t="shared" si="135"/>
        <v>8.0184939151293169E-2</v>
      </c>
      <c r="FA20" s="65">
        <f t="shared" si="135"/>
        <v>6.4741150621214674E-2</v>
      </c>
      <c r="FB20" s="65">
        <f t="shared" si="135"/>
        <v>5.5323964872809085E-2</v>
      </c>
      <c r="FC20" s="65" t="str">
        <f t="shared" si="135"/>
        <v/>
      </c>
      <c r="FD20" s="308">
        <f t="shared" si="135"/>
        <v>7.5945286646934992E-2</v>
      </c>
      <c r="FE20" s="65">
        <f t="shared" si="135"/>
        <v>5.3862006719495842E-2</v>
      </c>
      <c r="FF20" s="65">
        <f t="shared" si="135"/>
        <v>7.5142016911434809E-2</v>
      </c>
      <c r="FG20" s="65">
        <f t="shared" si="135"/>
        <v>1.3255979429923945E-2</v>
      </c>
      <c r="FH20" s="65" t="str">
        <f t="shared" si="135"/>
        <v/>
      </c>
      <c r="FI20" s="308">
        <f t="shared" si="135"/>
        <v>5.4330875937404807E-2</v>
      </c>
      <c r="FK20" s="65">
        <f t="shared" ref="FK20:GI20" si="136">IFERROR(FK19/FK$7,"")</f>
        <v>3.8903479461787897E-2</v>
      </c>
      <c r="FL20" s="65">
        <f t="shared" si="136"/>
        <v>9.1448496582757929E-2</v>
      </c>
      <c r="FM20" s="65">
        <f t="shared" si="136"/>
        <v>1.8175540543181566E-3</v>
      </c>
      <c r="FN20" s="65" t="str">
        <f t="shared" si="136"/>
        <v/>
      </c>
      <c r="FO20" s="308">
        <f t="shared" si="136"/>
        <v>4.5216099985071603E-2</v>
      </c>
      <c r="FP20" s="65">
        <f t="shared" si="136"/>
        <v>4.4948579978188179E-2</v>
      </c>
      <c r="FQ20" s="65">
        <f t="shared" si="136"/>
        <v>7.3426218751966144E-2</v>
      </c>
      <c r="FR20" s="65">
        <f t="shared" si="136"/>
        <v>5.2751165049294016E-2</v>
      </c>
      <c r="FS20" s="65" t="str">
        <f t="shared" si="136"/>
        <v/>
      </c>
      <c r="FT20" s="308">
        <f t="shared" si="136"/>
        <v>5.0296626293268379E-2</v>
      </c>
      <c r="FU20" s="65">
        <f t="shared" si="136"/>
        <v>4.1936004840209914E-2</v>
      </c>
      <c r="FV20" s="65">
        <f t="shared" si="136"/>
        <v>8.2374488145402269E-2</v>
      </c>
      <c r="FW20" s="65">
        <f t="shared" si="136"/>
        <v>3.0258045676918584E-2</v>
      </c>
      <c r="FX20" s="65" t="str">
        <f t="shared" si="136"/>
        <v/>
      </c>
      <c r="FY20" s="308">
        <f t="shared" si="136"/>
        <v>4.7787777940166851E-2</v>
      </c>
      <c r="FZ20" s="65" t="str">
        <f t="shared" si="136"/>
        <v/>
      </c>
      <c r="GA20" s="65" t="str">
        <f t="shared" si="136"/>
        <v/>
      </c>
      <c r="GB20" s="65" t="str">
        <f t="shared" si="136"/>
        <v/>
      </c>
      <c r="GC20" s="65" t="str">
        <f t="shared" si="136"/>
        <v/>
      </c>
      <c r="GD20" s="308" t="str">
        <f t="shared" si="136"/>
        <v/>
      </c>
      <c r="GE20" s="65" t="str">
        <f t="shared" si="136"/>
        <v/>
      </c>
      <c r="GF20" s="65" t="str">
        <f t="shared" si="136"/>
        <v/>
      </c>
      <c r="GG20" s="65" t="str">
        <f t="shared" si="136"/>
        <v/>
      </c>
      <c r="GH20" s="65" t="str">
        <f t="shared" si="136"/>
        <v/>
      </c>
      <c r="GI20" s="308" t="str">
        <f t="shared" si="136"/>
        <v/>
      </c>
    </row>
    <row r="21" spans="1:191">
      <c r="A21" s="68" t="s">
        <v>19</v>
      </c>
      <c r="B21" s="68"/>
      <c r="C21" s="311" t="s">
        <v>19</v>
      </c>
      <c r="D21" s="70" t="s">
        <v>131</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v>-116554</v>
      </c>
      <c r="BQ21" s="75">
        <v>-2653</v>
      </c>
      <c r="BR21" s="75">
        <v>-7995</v>
      </c>
      <c r="BS21" s="75">
        <v>0</v>
      </c>
      <c r="BT21" s="75">
        <v>-127769</v>
      </c>
      <c r="BU21" s="75">
        <v>-122793</v>
      </c>
      <c r="BV21" s="75">
        <v>-6615</v>
      </c>
      <c r="BW21" s="75">
        <v>-13743</v>
      </c>
      <c r="BX21" s="75">
        <v>0</v>
      </c>
      <c r="BY21" s="75">
        <v>-142584</v>
      </c>
      <c r="BZ21" s="75">
        <v>-117806</v>
      </c>
      <c r="CA21" s="75">
        <v>-4526</v>
      </c>
      <c r="CB21" s="75">
        <v>-13989</v>
      </c>
      <c r="CC21" s="75">
        <v>0</v>
      </c>
      <c r="CD21" s="75">
        <v>-136321</v>
      </c>
      <c r="CE21" s="75">
        <f>+INDEX('P&amp;L by country'!$E$5:$CM$23,MATCH($A21,'P&amp;L by country'!$A$5:$A$23,0),MATCH('P&amp;L &amp; CAPEX'!CE$2,'P&amp;L by country'!$E$3:$CM$3,0))</f>
        <v>-111866</v>
      </c>
      <c r="CF21" s="80">
        <f>+INDEX('P&amp;L by country'!$E$29:$CM$47,MATCH($A21,'P&amp;L by country'!$A$29:$A$47,0),MATCH('P&amp;L &amp; CAPEX'!CF$2,'P&amp;L by country'!$E$27:$CM$27,0))</f>
        <v>-359</v>
      </c>
      <c r="CG21" s="80">
        <f>+INDEX('P&amp;L by country'!$E$53:$CM$71,MATCH($A21,'P&amp;L by country'!$A$53:$A$71,0),MATCH('P&amp;L &amp; CAPEX'!CG$2,'P&amp;L by country'!$E$51:$CM$51,0))</f>
        <v>-34193</v>
      </c>
      <c r="CH21" s="80">
        <f>+INDEX('P&amp;L by country'!$E$77:$CM$100,MATCH($A21,'P&amp;L by country'!$A$77:$A$100,0),MATCH('P&amp;L &amp; CAPEX'!CH$2,'P&amp;L by country'!$E$75:$CM$75,0))</f>
        <v>0</v>
      </c>
      <c r="CI21" s="75">
        <f>+'P&amp;L Consol'!BF22</f>
        <v>-146418</v>
      </c>
      <c r="CJ21" s="75"/>
      <c r="CK21" s="75">
        <v>-98819</v>
      </c>
      <c r="CL21" s="80">
        <v>-1017</v>
      </c>
      <c r="CM21" s="80">
        <v>-2283</v>
      </c>
      <c r="CN21" s="80">
        <v>0</v>
      </c>
      <c r="CO21" s="312">
        <v>-102119</v>
      </c>
      <c r="CP21" s="80">
        <v>-103751</v>
      </c>
      <c r="CQ21" s="80">
        <v>-2921</v>
      </c>
      <c r="CR21" s="80">
        <v>-12868</v>
      </c>
      <c r="CS21" s="80">
        <v>0</v>
      </c>
      <c r="CT21" s="312">
        <v>-119572</v>
      </c>
      <c r="CU21" s="80">
        <v>-104842</v>
      </c>
      <c r="CV21" s="80">
        <v>-3949</v>
      </c>
      <c r="CW21" s="80">
        <v>-19133</v>
      </c>
      <c r="CX21" s="80">
        <v>0</v>
      </c>
      <c r="CY21" s="312">
        <v>-127924</v>
      </c>
      <c r="CZ21" s="80">
        <v>-140984</v>
      </c>
      <c r="DA21" s="80">
        <v>-2943</v>
      </c>
      <c r="DB21" s="80">
        <v>659</v>
      </c>
      <c r="DC21" s="80">
        <v>0</v>
      </c>
      <c r="DD21" s="312">
        <v>-143315</v>
      </c>
      <c r="DE21" s="80">
        <v>-448396</v>
      </c>
      <c r="DF21" s="80">
        <v>-10830</v>
      </c>
      <c r="DG21" s="80">
        <v>-33625</v>
      </c>
      <c r="DH21" s="80">
        <v>0</v>
      </c>
      <c r="DI21" s="312">
        <v>-492930</v>
      </c>
      <c r="DJ21" s="75"/>
      <c r="DK21" s="75">
        <v>-31431</v>
      </c>
      <c r="DL21" s="80">
        <v>5060</v>
      </c>
      <c r="DM21" s="80">
        <v>-7957</v>
      </c>
      <c r="DN21" s="80">
        <v>0</v>
      </c>
      <c r="DO21" s="312">
        <v>-34328</v>
      </c>
      <c r="DP21" s="80">
        <v>-73780</v>
      </c>
      <c r="DQ21" s="80">
        <v>-4663</v>
      </c>
      <c r="DR21" s="80">
        <v>-6685</v>
      </c>
      <c r="DS21" s="80">
        <v>0</v>
      </c>
      <c r="DT21" s="312">
        <v>-85411</v>
      </c>
      <c r="DU21" s="80">
        <v>-60733</v>
      </c>
      <c r="DV21" s="80">
        <v>-3854</v>
      </c>
      <c r="DW21" s="80">
        <v>-5387</v>
      </c>
      <c r="DX21" s="80">
        <v>0</v>
      </c>
      <c r="DY21" s="312">
        <v>-70166</v>
      </c>
      <c r="DZ21" s="80">
        <v>-52019</v>
      </c>
      <c r="EA21" s="80">
        <v>-3107</v>
      </c>
      <c r="EB21" s="80">
        <v>848</v>
      </c>
      <c r="EC21" s="80">
        <v>0</v>
      </c>
      <c r="ED21" s="312">
        <v>-55726</v>
      </c>
      <c r="EE21" s="80">
        <v>-217963</v>
      </c>
      <c r="EF21" s="80">
        <v>-6564</v>
      </c>
      <c r="EG21" s="80">
        <v>-19181</v>
      </c>
      <c r="EH21" s="80">
        <v>0</v>
      </c>
      <c r="EI21" s="312">
        <v>-245631</v>
      </c>
      <c r="EK21" s="75">
        <v>-40663</v>
      </c>
      <c r="EL21" s="80">
        <v>-997</v>
      </c>
      <c r="EM21" s="80">
        <v>-4671</v>
      </c>
      <c r="EN21" s="80">
        <v>0</v>
      </c>
      <c r="EO21" s="312">
        <v>-46331</v>
      </c>
      <c r="EP21" s="80">
        <v>-38250</v>
      </c>
      <c r="EQ21" s="80">
        <v>-3991</v>
      </c>
      <c r="ER21" s="80">
        <v>-3524</v>
      </c>
      <c r="ES21" s="80">
        <v>0</v>
      </c>
      <c r="ET21" s="312">
        <v>-45828</v>
      </c>
      <c r="EU21" s="80">
        <v>-36003</v>
      </c>
      <c r="EV21" s="80">
        <v>-4894</v>
      </c>
      <c r="EW21" s="80">
        <v>-1757</v>
      </c>
      <c r="EX21" s="80">
        <v>0</v>
      </c>
      <c r="EY21" s="312">
        <v>-42706</v>
      </c>
      <c r="EZ21" s="80">
        <v>-46617</v>
      </c>
      <c r="FA21" s="80">
        <v>-3788</v>
      </c>
      <c r="FB21" s="80">
        <v>-10127</v>
      </c>
      <c r="FC21" s="80">
        <v>0</v>
      </c>
      <c r="FD21" s="312">
        <v>-60890</v>
      </c>
      <c r="FE21" s="80">
        <v>-161533</v>
      </c>
      <c r="FF21" s="80">
        <v>-13670</v>
      </c>
      <c r="FG21" s="80">
        <v>-20079</v>
      </c>
      <c r="FH21" s="80">
        <v>0</v>
      </c>
      <c r="FI21" s="312">
        <v>-195755</v>
      </c>
      <c r="FK21" s="75">
        <v>-36913</v>
      </c>
      <c r="FL21" s="80">
        <v>-7072</v>
      </c>
      <c r="FM21" s="80">
        <v>-5736</v>
      </c>
      <c r="FN21" s="80">
        <v>0</v>
      </c>
      <c r="FO21" s="312">
        <v>-49799</v>
      </c>
      <c r="FP21" s="80">
        <v>-57310</v>
      </c>
      <c r="FQ21" s="80">
        <v>-4520</v>
      </c>
      <c r="FR21" s="80">
        <v>-30893</v>
      </c>
      <c r="FS21" s="80">
        <v>0</v>
      </c>
      <c r="FT21" s="312">
        <v>-92737</v>
      </c>
      <c r="FU21" s="80">
        <v>94223</v>
      </c>
      <c r="FV21" s="80">
        <v>11592</v>
      </c>
      <c r="FW21" s="80">
        <v>36629</v>
      </c>
      <c r="FX21" s="80">
        <v>0</v>
      </c>
      <c r="FY21" s="312">
        <v>142536</v>
      </c>
      <c r="FZ21" s="80">
        <v>0</v>
      </c>
      <c r="GA21" s="80">
        <v>0</v>
      </c>
      <c r="GB21" s="80">
        <v>0</v>
      </c>
      <c r="GC21" s="80">
        <v>0</v>
      </c>
      <c r="GD21" s="312">
        <v>0</v>
      </c>
      <c r="GE21" s="80">
        <v>0</v>
      </c>
      <c r="GF21" s="80">
        <v>0</v>
      </c>
      <c r="GG21" s="80">
        <v>0</v>
      </c>
      <c r="GH21" s="80">
        <v>0</v>
      </c>
      <c r="GI21" s="312">
        <v>0</v>
      </c>
    </row>
    <row r="22" spans="1:191">
      <c r="A22" s="50" t="s">
        <v>161</v>
      </c>
      <c r="B22" s="50" t="s">
        <v>385</v>
      </c>
      <c r="C22" s="418" t="s">
        <v>313</v>
      </c>
      <c r="D22" s="418" t="s">
        <v>34</v>
      </c>
      <c r="E22" s="403">
        <f>+INDEX('P&amp;L by country'!$E$5:$CM$23,MATCH($A22,'P&amp;L by country'!$A$5:$A$23,0),MATCH('P&amp;L &amp; CAPEX'!E$2,'P&amp;L by country'!$E$3:$CM$3,0))</f>
        <v>131912</v>
      </c>
      <c r="F22" s="403">
        <f>+INDEX('P&amp;L by country'!$E$29:$CM$47,MATCH($A22,'P&amp;L by country'!$A$29:$A$47,0),MATCH('P&amp;L &amp; CAPEX'!F$2,'P&amp;L by country'!$E$27:$CM$27,0))</f>
        <v>47921</v>
      </c>
      <c r="G22" s="403">
        <f>+INDEX('P&amp;L by country'!$E$53:$CM$71,MATCH($A22,'P&amp;L by country'!$A$53:$A$71,0),MATCH('P&amp;L &amp; CAPEX'!G$2,'P&amp;L by country'!$E$51:$CM$51,0))</f>
        <v>0</v>
      </c>
      <c r="H22" s="403">
        <f>+INDEX('P&amp;L by country'!$E$77:$CM$100,MATCH($A22,'P&amp;L by country'!$A$77:$A$100,0),MATCH('P&amp;L &amp; CAPEX'!H$2,'P&amp;L by country'!$E$75:$CM$75,0))</f>
        <v>0</v>
      </c>
      <c r="I22" s="403">
        <f>+I16-I13</f>
        <v>179833</v>
      </c>
      <c r="J22" s="403">
        <f>+INDEX('P&amp;L by country'!$E$5:$CM$23,MATCH($A22,'P&amp;L by country'!$A$5:$A$23,0),MATCH('P&amp;L &amp; CAPEX'!J$2,'P&amp;L by country'!$E$3:$CM$3,0))</f>
        <v>178174</v>
      </c>
      <c r="K22" s="403">
        <f>+INDEX('P&amp;L by country'!$E$29:$CM$47,MATCH($A22,'P&amp;L by country'!$A$29:$A$47,0),MATCH('P&amp;L &amp; CAPEX'!K$2,'P&amp;L by country'!$E$27:$CM$27,0))</f>
        <v>34228</v>
      </c>
      <c r="L22" s="403">
        <f>+INDEX('P&amp;L by country'!$E$53:$CM$71,MATCH($A22,'P&amp;L by country'!$A$53:$A$71,0),MATCH('P&amp;L &amp; CAPEX'!L$2,'P&amp;L by country'!$E$51:$CM$51,0))</f>
        <v>0</v>
      </c>
      <c r="M22" s="403">
        <f>+INDEX('P&amp;L by country'!$E$77:$CM$100,MATCH($A22,'P&amp;L by country'!$A$77:$A$100,0),MATCH('P&amp;L &amp; CAPEX'!M$2,'P&amp;L by country'!$E$75:$CM$75,0))</f>
        <v>0</v>
      </c>
      <c r="N22" s="403">
        <f>+N16-N13</f>
        <v>212402</v>
      </c>
      <c r="O22" s="403">
        <f>+INDEX('P&amp;L by country'!$E$5:$CM$23,MATCH($A22,'P&amp;L by country'!$A$5:$A$23,0),MATCH('P&amp;L &amp; CAPEX'!O$2,'P&amp;L by country'!$E$3:$CM$3,0))</f>
        <v>183971</v>
      </c>
      <c r="P22" s="403">
        <f>+INDEX('P&amp;L by country'!$E$29:$CM$47,MATCH($A22,'P&amp;L by country'!$A$29:$A$47,0),MATCH('P&amp;L &amp; CAPEX'!P$2,'P&amp;L by country'!$E$27:$CM$27,0))</f>
        <v>34877</v>
      </c>
      <c r="Q22" s="403">
        <f>+INDEX('P&amp;L by country'!$E$53:$CM$71,MATCH($A22,'P&amp;L by country'!$A$53:$A$71,0),MATCH('P&amp;L &amp; CAPEX'!Q$2,'P&amp;L by country'!$E$51:$CM$51,0))</f>
        <v>8827.8040302999543</v>
      </c>
      <c r="R22" s="403">
        <f>+INDEX('P&amp;L by country'!$E$77:$CM$100,MATCH($A22,'P&amp;L by country'!$A$77:$A$100,0),MATCH('P&amp;L &amp; CAPEX'!R$2,'P&amp;L by country'!$E$75:$CM$75,0))</f>
        <v>232888</v>
      </c>
      <c r="S22" s="403">
        <f>+S16-S13</f>
        <v>460564.08094641095</v>
      </c>
      <c r="T22" s="403">
        <f>+INDEX('P&amp;L by country'!$E$5:$CM$23,MATCH($A22,'P&amp;L by country'!$A$5:$A$23,0),MATCH('P&amp;L &amp; CAPEX'!T$2,'P&amp;L by country'!$E$3:$CM$3,0))</f>
        <v>312847</v>
      </c>
      <c r="U22" s="403">
        <f>+INDEX('P&amp;L by country'!$E$29:$CM$47,MATCH($A22,'P&amp;L by country'!$A$29:$A$47,0),MATCH('P&amp;L &amp; CAPEX'!U$2,'P&amp;L by country'!$E$27:$CM$27,0))</f>
        <v>52274</v>
      </c>
      <c r="V22" s="403">
        <f>+INDEX('P&amp;L by country'!$E$53:$CM$71,MATCH($A22,'P&amp;L by country'!$A$53:$A$71,0),MATCH('P&amp;L &amp; CAPEX'!V$2,'P&amp;L by country'!$E$51:$CM$51,0))</f>
        <v>42151</v>
      </c>
      <c r="W22" s="403">
        <f>+INDEX('P&amp;L by country'!$E$77:$CM$100,MATCH($A22,'P&amp;L by country'!$A$77:$A$100,0),MATCH('P&amp;L &amp; CAPEX'!W$2,'P&amp;L by country'!$E$75:$CM$75,0))</f>
        <v>664846</v>
      </c>
      <c r="X22" s="403">
        <f>+X16-X13</f>
        <v>1072119</v>
      </c>
      <c r="Y22" s="403"/>
      <c r="Z22" s="403">
        <f>+INDEX('P&amp;L by country'!$E$5:$CM$23,MATCH($A22,'P&amp;L by country'!$A$5:$A$23,0),MATCH('P&amp;L &amp; CAPEX'!Z$2,'P&amp;L by country'!$E$3:$CM$3,0))</f>
        <v>153776</v>
      </c>
      <c r="AA22" s="403">
        <f>+INDEX('P&amp;L by country'!$E$29:$CM$47,MATCH($A22,'P&amp;L by country'!$A$29:$A$47,0),MATCH('P&amp;L &amp; CAPEX'!AA$2,'P&amp;L by country'!$E$27:$CM$27,0))</f>
        <v>63216</v>
      </c>
      <c r="AB22" s="403">
        <f>+INDEX('P&amp;L by country'!$E$53:$CM$71,MATCH($A22,'P&amp;L by country'!$A$53:$A$71,0),MATCH('P&amp;L &amp; CAPEX'!AB$2,'P&amp;L by country'!$E$51:$CM$51,0))</f>
        <v>14659</v>
      </c>
      <c r="AC22" s="403">
        <f>+INDEX('P&amp;L by country'!$E$77:$CM$100,MATCH($A22,'P&amp;L by country'!$A$77:$A$100,0),MATCH('P&amp;L &amp; CAPEX'!AC$2,'P&amp;L by country'!$E$75:$CM$75,0))</f>
        <v>310188</v>
      </c>
      <c r="AD22" s="403">
        <f>+AD16-AD13</f>
        <v>541839</v>
      </c>
      <c r="AE22" s="403">
        <f>+INDEX('P&amp;L by country'!$E$5:$CM$23,MATCH($A22,'P&amp;L by country'!$A$5:$A$23,0),MATCH('P&amp;L &amp; CAPEX'!AE$2,'P&amp;L by country'!$E$3:$CM$3,0))</f>
        <v>191095</v>
      </c>
      <c r="AF22" s="403">
        <f>+INDEX('P&amp;L by country'!$E$29:$CM$47,MATCH($A22,'P&amp;L by country'!$A$29:$A$47,0),MATCH('P&amp;L &amp; CAPEX'!AF$2,'P&amp;L by country'!$E$27:$CM$27,0))</f>
        <v>41477</v>
      </c>
      <c r="AG22" s="403">
        <f>+INDEX('P&amp;L by country'!$E$53:$CM$71,MATCH($A22,'P&amp;L by country'!$A$53:$A$71,0),MATCH('P&amp;L &amp; CAPEX'!AG$2,'P&amp;L by country'!$E$51:$CM$51,0))</f>
        <v>7988</v>
      </c>
      <c r="AH22" s="403">
        <f>+INDEX('P&amp;L by country'!$E$77:$CM$100,MATCH($A22,'P&amp;L by country'!$A$77:$A$100,0),MATCH('P&amp;L &amp; CAPEX'!AH$2,'P&amp;L by country'!$E$75:$CM$75,0))</f>
        <v>455404</v>
      </c>
      <c r="AI22" s="403">
        <f>+AI16-AI13</f>
        <v>695962</v>
      </c>
      <c r="AJ22" s="403">
        <f>+INDEX('P&amp;L by country'!$E$5:$CM$23,MATCH($A22,'P&amp;L by country'!$A$5:$A$23,0),MATCH('P&amp;L &amp; CAPEX'!AJ$2,'P&amp;L by country'!$E$3:$CM$3,0))</f>
        <v>171742</v>
      </c>
      <c r="AK22" s="403">
        <f>+INDEX('P&amp;L by country'!$E$29:$CM$47,MATCH($A22,'P&amp;L by country'!$A$29:$A$47,0),MATCH('P&amp;L &amp; CAPEX'!AK$2,'P&amp;L by country'!$E$27:$CM$27,0))</f>
        <v>31715</v>
      </c>
      <c r="AL22" s="403">
        <f>+INDEX('P&amp;L by country'!$E$53:$CM$71,MATCH($A22,'P&amp;L by country'!$A$53:$A$71,0),MATCH('P&amp;L &amp; CAPEX'!AL$2,'P&amp;L by country'!$E$51:$CM$51,0))</f>
        <v>12114</v>
      </c>
      <c r="AM22" s="403">
        <f>+INDEX('P&amp;L by country'!$E$77:$CM$100,MATCH($A22,'P&amp;L by country'!$A$77:$A$100,0),MATCH('P&amp;L &amp; CAPEX'!AM$2,'P&amp;L by country'!$E$75:$CM$75,0))</f>
        <v>419748</v>
      </c>
      <c r="AN22" s="403">
        <f>+AN16-AN13</f>
        <v>635319</v>
      </c>
      <c r="AO22" s="403">
        <f>+INDEX('P&amp;L by country'!$E$5:$CM$23,MATCH($A22,'P&amp;L by country'!$A$5:$A$23,0),MATCH('P&amp;L &amp; CAPEX'!AO$2,'P&amp;L by country'!$E$3:$CM$3,0))</f>
        <v>306364</v>
      </c>
      <c r="AP22" s="403">
        <f>+INDEX('P&amp;L by country'!$E$29:$CM$47,MATCH($A22,'P&amp;L by country'!$A$29:$A$47,0),MATCH('P&amp;L &amp; CAPEX'!AP$2,'P&amp;L by country'!$E$27:$CM$27,0))</f>
        <v>52001</v>
      </c>
      <c r="AQ22" s="403">
        <f>+INDEX('P&amp;L by country'!$E$53:$CM$71,MATCH($A22,'P&amp;L by country'!$A$53:$A$71,0),MATCH('P&amp;L &amp; CAPEX'!AQ$2,'P&amp;L by country'!$E$51:$CM$51,0))</f>
        <v>34079</v>
      </c>
      <c r="AR22" s="403">
        <f>+INDEX('P&amp;L by country'!$E$77:$CM$100,MATCH($A22,'P&amp;L by country'!$A$77:$A$100,0),MATCH('P&amp;L &amp; CAPEX'!AR$2,'P&amp;L by country'!$E$75:$CM$75,0))</f>
        <v>642786</v>
      </c>
      <c r="AS22" s="403">
        <f>+AS16-AS13</f>
        <v>635319</v>
      </c>
      <c r="AT22" s="403"/>
      <c r="AU22" s="403">
        <f>+INDEX('P&amp;L by country'!$E$5:$CM$23,MATCH($A22,'P&amp;L by country'!$A$5:$A$23,0),MATCH('P&amp;L &amp; CAPEX'!AU$2,'P&amp;L by country'!$E$3:$CM$3,0))</f>
        <v>150185</v>
      </c>
      <c r="AV22" s="403">
        <f>+INDEX('P&amp;L by country'!$E$29:$CM$47,MATCH($A22,'P&amp;L by country'!$A$29:$A$47,0),MATCH('P&amp;L &amp; CAPEX'!AV$2,'P&amp;L by country'!$E$27:$CM$27,0))</f>
        <v>66903</v>
      </c>
      <c r="AW22" s="403">
        <f>+INDEX('P&amp;L by country'!$E$53:$CM$71,MATCH($A22,'P&amp;L by country'!$A$53:$A$71,0),MATCH('P&amp;L &amp; CAPEX'!AW$2,'P&amp;L by country'!$E$51:$CM$51,0))</f>
        <v>11161</v>
      </c>
      <c r="AX22" s="403">
        <f>+INDEX('P&amp;L by country'!$E$77:$CM$100,MATCH($A22,'P&amp;L by country'!$A$77:$A$100,0),MATCH('P&amp;L &amp; CAPEX'!AX$2,'P&amp;L by country'!$E$75:$CM$75,0))</f>
        <v>445956</v>
      </c>
      <c r="AY22" s="403">
        <f>+AY16-AY13</f>
        <v>674205</v>
      </c>
      <c r="AZ22" s="403">
        <f>+INDEX('P&amp;L by country'!$E$5:$CM$23,MATCH($A22,'P&amp;L by country'!$A$5:$A$23,0),MATCH('P&amp;L &amp; CAPEX'!AZ$2,'P&amp;L by country'!$E$3:$CM$3,0))</f>
        <v>123324</v>
      </c>
      <c r="BA22" s="403">
        <f>+INDEX('P&amp;L by country'!$E$29:$CM$47,MATCH($A22,'P&amp;L by country'!$A$29:$A$47,0),MATCH('P&amp;L &amp; CAPEX'!BA$2,'P&amp;L by country'!$E$27:$CM$27,0))</f>
        <v>39377</v>
      </c>
      <c r="BB22" s="403">
        <f>+INDEX('P&amp;L by country'!$E$53:$CM$71,MATCH($A22,'P&amp;L by country'!$A$53:$A$71,0),MATCH('P&amp;L &amp; CAPEX'!BB$2,'P&amp;L by country'!$E$51:$CM$51,0))</f>
        <v>8800</v>
      </c>
      <c r="BC22" s="403">
        <f>+INDEX('P&amp;L by country'!$E$77:$CM$100,MATCH($A22,'P&amp;L by country'!$A$77:$A$100,0),MATCH('P&amp;L &amp; CAPEX'!BC$2,'P&amp;L by country'!$E$75:$CM$75,0))</f>
        <v>887410</v>
      </c>
      <c r="BD22" s="403">
        <f>+BD16-BD13</f>
        <v>1058911</v>
      </c>
      <c r="BE22" s="403">
        <f>+INDEX('P&amp;L by country'!$E$5:$CM$23,MATCH($A22,'P&amp;L by country'!$A$5:$A$23,0),MATCH('P&amp;L &amp; CAPEX'!BE$2,'P&amp;L by country'!$E$3:$CM$3,0))</f>
        <v>115105</v>
      </c>
      <c r="BF22" s="403">
        <f>+INDEX('P&amp;L by country'!$E$29:$CM$47,MATCH($A22,'P&amp;L by country'!$A$29:$A$47,0),MATCH('P&amp;L &amp; CAPEX'!BF$2,'P&amp;L by country'!$E$27:$CM$27,0))</f>
        <v>39553</v>
      </c>
      <c r="BG22" s="403">
        <f>+INDEX('P&amp;L by country'!$E$53:$CM$71,MATCH($A22,'P&amp;L by country'!$A$53:$A$71,0),MATCH('P&amp;L &amp; CAPEX'!BG$2,'P&amp;L by country'!$E$51:$CM$51,0))</f>
        <v>4344</v>
      </c>
      <c r="BH22" s="403">
        <f>+INDEX('P&amp;L by country'!$E$77:$CM$100,MATCH($A22,'P&amp;L by country'!$A$77:$A$100,0),MATCH('P&amp;L &amp; CAPEX'!BH$2,'P&amp;L by country'!$E$75:$CM$75,0))</f>
        <v>511124</v>
      </c>
      <c r="BI22" s="403">
        <f>+BI16-BI13</f>
        <v>670126</v>
      </c>
      <c r="BJ22" s="403">
        <f>+INDEX('P&amp;L by country'!$E$5:$CM$23,MATCH($A22,'P&amp;L by country'!$A$5:$A$23,0),MATCH('P&amp;L &amp; CAPEX'!BJ$2,'P&amp;L by country'!$E$3:$CM$3,0))</f>
        <v>244154</v>
      </c>
      <c r="BK22" s="403">
        <f>+INDEX('P&amp;L by country'!$E$29:$CM$47,MATCH($A22,'P&amp;L by country'!$A$29:$A$47,0),MATCH('P&amp;L &amp; CAPEX'!BK$2,'P&amp;L by country'!$E$27:$CM$27,0))</f>
        <v>59071</v>
      </c>
      <c r="BL22" s="403">
        <f>+INDEX('P&amp;L by country'!$E$53:$CM$71,MATCH($A22,'P&amp;L by country'!$A$53:$A$71,0),MATCH('P&amp;L &amp; CAPEX'!BL$2,'P&amp;L by country'!$E$51:$CM$51,0))</f>
        <v>39462</v>
      </c>
      <c r="BM22" s="403">
        <f>+INDEX('P&amp;L by country'!$E$77:$CM$100,MATCH($A22,'P&amp;L by country'!$A$77:$A$100,0),MATCH('P&amp;L &amp; CAPEX'!BM$2,'P&amp;L by country'!$E$75:$CM$75,0))</f>
        <v>872131</v>
      </c>
      <c r="BN22" s="403">
        <f>+BN16-BN13</f>
        <v>1214818</v>
      </c>
      <c r="BO22" s="403"/>
      <c r="BP22" s="403">
        <v>176035</v>
      </c>
      <c r="BQ22" s="403">
        <v>85070</v>
      </c>
      <c r="BR22" s="403">
        <v>8703</v>
      </c>
      <c r="BS22" s="403">
        <v>0</v>
      </c>
      <c r="BT22" s="403">
        <v>267421</v>
      </c>
      <c r="BU22" s="403">
        <v>225965</v>
      </c>
      <c r="BV22" s="403">
        <v>49099</v>
      </c>
      <c r="BW22" s="403">
        <v>9105</v>
      </c>
      <c r="BX22" s="403">
        <v>0</v>
      </c>
      <c r="BY22" s="403">
        <v>286556</v>
      </c>
      <c r="BZ22" s="403">
        <v>192923</v>
      </c>
      <c r="CA22" s="403">
        <v>43267</v>
      </c>
      <c r="CB22" s="403">
        <v>11824</v>
      </c>
      <c r="CC22" s="403">
        <v>0</v>
      </c>
      <c r="CD22" s="403">
        <v>248014</v>
      </c>
      <c r="CE22" s="403">
        <f>+INDEX('P&amp;L by country'!$E$5:$CM$23,MATCH($A22,'P&amp;L by country'!$A$5:$A$23,0),MATCH('P&amp;L &amp; CAPEX'!CE$2,'P&amp;L by country'!$E$3:$CM$3,0))</f>
        <v>338684</v>
      </c>
      <c r="CF22" s="403">
        <f>+INDEX('P&amp;L by country'!$E$29:$CM$47,MATCH($A22,'P&amp;L by country'!$A$29:$A$47,0),MATCH('P&amp;L &amp; CAPEX'!CF$2,'P&amp;L by country'!$E$27:$CM$27,0))</f>
        <v>58053</v>
      </c>
      <c r="CG22" s="403">
        <f>+INDEX('P&amp;L by country'!$E$53:$CM$71,MATCH($A22,'P&amp;L by country'!$A$53:$A$71,0),MATCH('P&amp;L &amp; CAPEX'!CG$2,'P&amp;L by country'!$E$51:$CM$51,0))</f>
        <v>16470</v>
      </c>
      <c r="CH22" s="403">
        <f>+INDEX('P&amp;L by country'!$E$77:$CM$100,MATCH($A22,'P&amp;L by country'!$A$77:$A$100,0),MATCH('P&amp;L &amp; CAPEX'!CH$2,'P&amp;L by country'!$E$75:$CM$75,0))</f>
        <v>0</v>
      </c>
      <c r="CI22" s="403">
        <f>+CI16-CI13-CI9</f>
        <v>413208</v>
      </c>
      <c r="CJ22" s="403"/>
      <c r="CK22" s="403">
        <v>183177</v>
      </c>
      <c r="CL22" s="403">
        <v>72773</v>
      </c>
      <c r="CM22" s="403">
        <v>1535</v>
      </c>
      <c r="CN22" s="403">
        <v>0</v>
      </c>
      <c r="CO22" s="436">
        <v>257485</v>
      </c>
      <c r="CP22" s="403">
        <v>218007</v>
      </c>
      <c r="CQ22" s="403">
        <v>52965</v>
      </c>
      <c r="CR22" s="403">
        <v>5519</v>
      </c>
      <c r="CS22" s="403">
        <v>0</v>
      </c>
      <c r="CT22" s="436">
        <v>276523</v>
      </c>
      <c r="CU22" s="403">
        <v>217552</v>
      </c>
      <c r="CV22" s="403">
        <v>50621</v>
      </c>
      <c r="CW22" s="403">
        <v>7180</v>
      </c>
      <c r="CX22" s="403">
        <v>0</v>
      </c>
      <c r="CY22" s="436">
        <v>275353</v>
      </c>
      <c r="CZ22" s="403">
        <v>388731</v>
      </c>
      <c r="DA22" s="403">
        <v>61705</v>
      </c>
      <c r="DB22" s="403">
        <v>19938</v>
      </c>
      <c r="DC22" s="403">
        <v>0</v>
      </c>
      <c r="DD22" s="436">
        <v>470421</v>
      </c>
      <c r="DE22" s="403">
        <v>1007467</v>
      </c>
      <c r="DF22" s="403">
        <v>238064</v>
      </c>
      <c r="DG22" s="403">
        <v>34172</v>
      </c>
      <c r="DH22" s="403">
        <v>0</v>
      </c>
      <c r="DI22" s="436">
        <v>1279782</v>
      </c>
      <c r="DJ22" s="403"/>
      <c r="DK22" s="403">
        <v>177786</v>
      </c>
      <c r="DL22" s="403">
        <v>80146</v>
      </c>
      <c r="DM22" s="403">
        <v>4900</v>
      </c>
      <c r="DN22" s="403">
        <v>0</v>
      </c>
      <c r="DO22" s="436">
        <v>262832</v>
      </c>
      <c r="DP22" s="403">
        <v>243241</v>
      </c>
      <c r="DQ22" s="403">
        <v>66397</v>
      </c>
      <c r="DR22" s="403">
        <v>-10778</v>
      </c>
      <c r="DS22" s="403">
        <v>0</v>
      </c>
      <c r="DT22" s="436">
        <v>299143</v>
      </c>
      <c r="DU22" s="403">
        <v>186554</v>
      </c>
      <c r="DV22" s="403">
        <v>58131</v>
      </c>
      <c r="DW22" s="403">
        <v>4580</v>
      </c>
      <c r="DX22" s="403">
        <v>0</v>
      </c>
      <c r="DY22" s="436">
        <v>249457</v>
      </c>
      <c r="DZ22" s="403">
        <v>368713</v>
      </c>
      <c r="EA22" s="403">
        <v>72944</v>
      </c>
      <c r="EB22" s="403">
        <v>17324</v>
      </c>
      <c r="EC22" s="403">
        <v>0</v>
      </c>
      <c r="ED22" s="436">
        <v>460429</v>
      </c>
      <c r="EE22" s="403">
        <v>976294</v>
      </c>
      <c r="EF22" s="403">
        <v>277618</v>
      </c>
      <c r="EG22" s="403">
        <v>16026</v>
      </c>
      <c r="EH22" s="403">
        <v>0</v>
      </c>
      <c r="EI22" s="436">
        <v>1271861</v>
      </c>
      <c r="EK22" s="403">
        <v>241519</v>
      </c>
      <c r="EL22" s="403">
        <v>65242</v>
      </c>
      <c r="EM22" s="403">
        <v>-67</v>
      </c>
      <c r="EN22" s="403">
        <v>0</v>
      </c>
      <c r="EO22" s="436">
        <v>306694</v>
      </c>
      <c r="EP22" s="403">
        <v>247072</v>
      </c>
      <c r="EQ22" s="403">
        <v>60210</v>
      </c>
      <c r="ER22" s="403">
        <v>-788</v>
      </c>
      <c r="ES22" s="403">
        <v>0</v>
      </c>
      <c r="ET22" s="436">
        <v>306557</v>
      </c>
      <c r="EU22" s="403">
        <v>278738</v>
      </c>
      <c r="EV22" s="403">
        <v>66378</v>
      </c>
      <c r="EW22" s="403">
        <v>8346</v>
      </c>
      <c r="EX22" s="403">
        <v>0</v>
      </c>
      <c r="EY22" s="436">
        <v>353514</v>
      </c>
      <c r="EZ22" s="403">
        <v>454228</v>
      </c>
      <c r="FA22" s="403">
        <v>80227</v>
      </c>
      <c r="FB22" s="403">
        <v>33825</v>
      </c>
      <c r="FC22" s="403">
        <v>0</v>
      </c>
      <c r="FD22" s="436">
        <v>568638</v>
      </c>
      <c r="FE22" s="403">
        <v>1221557</v>
      </c>
      <c r="FF22" s="403">
        <v>272057</v>
      </c>
      <c r="FG22" s="403">
        <v>41316</v>
      </c>
      <c r="FH22" s="403">
        <v>0</v>
      </c>
      <c r="FI22" s="436">
        <v>1535403</v>
      </c>
      <c r="FK22" s="403">
        <v>261809</v>
      </c>
      <c r="FL22" s="403">
        <v>85887</v>
      </c>
      <c r="FM22" s="403">
        <v>7389</v>
      </c>
      <c r="FN22" s="403">
        <v>0</v>
      </c>
      <c r="FO22" s="436">
        <v>355163</v>
      </c>
      <c r="FP22" s="403">
        <v>289657</v>
      </c>
      <c r="FQ22" s="403">
        <v>74300</v>
      </c>
      <c r="FR22" s="403">
        <v>6946</v>
      </c>
      <c r="FS22" s="403">
        <v>0</v>
      </c>
      <c r="FT22" s="436">
        <v>370917</v>
      </c>
      <c r="FU22" s="403">
        <v>-551466</v>
      </c>
      <c r="FV22" s="403">
        <v>-160187</v>
      </c>
      <c r="FW22" s="403">
        <v>-14335</v>
      </c>
      <c r="FX22" s="403">
        <v>0</v>
      </c>
      <c r="FY22" s="436">
        <v>-726080</v>
      </c>
      <c r="FZ22" s="403">
        <v>0</v>
      </c>
      <c r="GA22" s="403">
        <v>0</v>
      </c>
      <c r="GB22" s="403">
        <v>0</v>
      </c>
      <c r="GC22" s="403">
        <v>0</v>
      </c>
      <c r="GD22" s="436">
        <v>0</v>
      </c>
      <c r="GE22" s="403">
        <v>0</v>
      </c>
      <c r="GF22" s="403">
        <v>0</v>
      </c>
      <c r="GG22" s="403">
        <v>0</v>
      </c>
      <c r="GH22" s="403">
        <v>0</v>
      </c>
      <c r="GI22" s="436">
        <v>0</v>
      </c>
    </row>
    <row r="23" spans="1:191" s="66" customFormat="1" ht="12">
      <c r="A23" s="58" t="s">
        <v>35</v>
      </c>
      <c r="B23" s="58"/>
      <c r="C23" s="60" t="s">
        <v>35</v>
      </c>
      <c r="D23" s="60" t="s">
        <v>255</v>
      </c>
      <c r="E23" s="65">
        <f t="shared" ref="E23:I23" si="137">IFERROR(E22/E$7,"")</f>
        <v>5.1564804495697919E-2</v>
      </c>
      <c r="F23" s="65">
        <f t="shared" ref="F23:G23" si="138">IFERROR(F22/F$7,"")</f>
        <v>8.9870804038100521E-2</v>
      </c>
      <c r="G23" s="65" t="str">
        <f t="shared" si="138"/>
        <v/>
      </c>
      <c r="H23" s="65" t="str">
        <f>IFERROR(H22/H$7,"")</f>
        <v/>
      </c>
      <c r="I23" s="65">
        <f t="shared" si="137"/>
        <v>5.8172025619460437E-2</v>
      </c>
      <c r="J23" s="65">
        <f t="shared" ref="J23:L23" si="139">IFERROR(J22/J$7,"")</f>
        <v>7.107244503746607E-2</v>
      </c>
      <c r="K23" s="65">
        <f t="shared" si="139"/>
        <v>7.6659141403282449E-2</v>
      </c>
      <c r="L23" s="65" t="str">
        <f t="shared" si="139"/>
        <v/>
      </c>
      <c r="M23" s="65" t="str">
        <f>IFERROR(M22/M$7,"")</f>
        <v/>
      </c>
      <c r="N23" s="65">
        <f t="shared" ref="N23:Q23" si="140">IFERROR(N22/N$7,"")</f>
        <v>7.1917034797833429E-2</v>
      </c>
      <c r="O23" s="65">
        <f t="shared" si="140"/>
        <v>7.3638149934095481E-2</v>
      </c>
      <c r="P23" s="65">
        <f t="shared" si="140"/>
        <v>6.1596416927755741E-2</v>
      </c>
      <c r="Q23" s="65">
        <f t="shared" si="140"/>
        <v>6.4303694050246232E-2</v>
      </c>
      <c r="R23" s="65">
        <f>IFERROR(R22/R$7,"")</f>
        <v>6.1567940511042883E-2</v>
      </c>
      <c r="S23" s="65">
        <f t="shared" ref="S23:V23" si="141">IFERROR(S22/S$7,"")</f>
        <v>6.5956443147643817E-2</v>
      </c>
      <c r="T23" s="65">
        <f t="shared" si="141"/>
        <v>0.10251211987659763</v>
      </c>
      <c r="U23" s="65">
        <f t="shared" si="141"/>
        <v>8.4742630370783459E-2</v>
      </c>
      <c r="V23" s="65">
        <f t="shared" si="141"/>
        <v>8.4231919043355932E-2</v>
      </c>
      <c r="W23" s="65">
        <f>IFERROR(W22/W$7,"")</f>
        <v>7.9636514648667125E-2</v>
      </c>
      <c r="X23" s="65">
        <f t="shared" ref="X23:AB23" si="142">IFERROR(X22/X$7,"")</f>
        <v>8.5647202091860483E-2</v>
      </c>
      <c r="Y23" s="65"/>
      <c r="Z23" s="65">
        <f t="shared" si="142"/>
        <v>5.5797515570771034E-2</v>
      </c>
      <c r="AA23" s="65">
        <f t="shared" si="142"/>
        <v>9.9120217131227359E-2</v>
      </c>
      <c r="AB23" s="65">
        <f t="shared" si="142"/>
        <v>4.179103626603263E-2</v>
      </c>
      <c r="AC23" s="65">
        <f>IFERROR(AC22/AC$7,"")</f>
        <v>3.7647592281435258E-2</v>
      </c>
      <c r="AD23" s="65">
        <f t="shared" ref="AD23:AG23" si="143">IFERROR(AD22/AD$7,"")</f>
        <v>4.5226686832744667E-2</v>
      </c>
      <c r="AE23" s="65">
        <f t="shared" si="143"/>
        <v>7.0892899209621801E-2</v>
      </c>
      <c r="AF23" s="65">
        <f t="shared" si="143"/>
        <v>7.7879087164042349E-2</v>
      </c>
      <c r="AG23" s="65">
        <f t="shared" si="143"/>
        <v>2.395259856308397E-2</v>
      </c>
      <c r="AH23" s="65">
        <f>IFERROR(AH22/AH$7,"")</f>
        <v>5.4839706055013836E-2</v>
      </c>
      <c r="AI23" s="65">
        <f t="shared" ref="AI23:AL23" si="144">IFERROR(AI22/AI$7,"")</f>
        <v>5.8656355619863813E-2</v>
      </c>
      <c r="AJ23" s="65">
        <f t="shared" si="144"/>
        <v>6.1965108861621765E-2</v>
      </c>
      <c r="AK23" s="65">
        <f t="shared" si="144"/>
        <v>5.5669748411003001E-2</v>
      </c>
      <c r="AL23" s="65">
        <f t="shared" si="144"/>
        <v>3.724198992861491E-2</v>
      </c>
      <c r="AM23" s="65">
        <f>IFERROR(AM22/AM$7,"")</f>
        <v>4.5813159348368417E-2</v>
      </c>
      <c r="AN23" s="65">
        <f t="shared" ref="AN23:AQ23" si="145">IFERROR(AN22/AN$7,"")</f>
        <v>4.9544331336464575E-2</v>
      </c>
      <c r="AO23" s="65">
        <f t="shared" si="145"/>
        <v>9.5599831494859039E-2</v>
      </c>
      <c r="AP23" s="65">
        <f t="shared" si="145"/>
        <v>7.8506888092092844E-2</v>
      </c>
      <c r="AQ23" s="65">
        <f t="shared" si="145"/>
        <v>8.8898105903497851E-2</v>
      </c>
      <c r="AR23" s="65">
        <f>IFERROR(AR22/AR$7,"")</f>
        <v>6.0153022965797658E-2</v>
      </c>
      <c r="AS23" s="65">
        <f t="shared" ref="AS23:AW23" si="146">IFERROR(AS22/AS$7,"")</f>
        <v>4.9544331336464575E-2</v>
      </c>
      <c r="AT23" s="65"/>
      <c r="AU23" s="65">
        <f t="shared" si="146"/>
        <v>5.5703668426959708E-2</v>
      </c>
      <c r="AV23" s="65">
        <f t="shared" si="146"/>
        <v>9.9336155402887302E-2</v>
      </c>
      <c r="AW23" s="65">
        <f t="shared" si="146"/>
        <v>3.2956162781770618E-2</v>
      </c>
      <c r="AX23" s="65">
        <f>IFERROR(AX22/AX$7,"")</f>
        <v>4.5459739644936638E-2</v>
      </c>
      <c r="AY23" s="65">
        <f t="shared" ref="AY23:BB23" si="147">IFERROR(AY22/AY$7,"")</f>
        <v>4.9845433724141207E-2</v>
      </c>
      <c r="AZ23" s="65">
        <f t="shared" si="147"/>
        <v>4.6656464521694058E-2</v>
      </c>
      <c r="BA23" s="65">
        <f t="shared" si="147"/>
        <v>6.4541772591751201E-2</v>
      </c>
      <c r="BB23" s="65">
        <f t="shared" si="147"/>
        <v>2.5886312024191935E-2</v>
      </c>
      <c r="BC23" s="65">
        <f>IFERROR(BC22/BC$7,"")</f>
        <v>9.1599811806519105E-2</v>
      </c>
      <c r="BD23" s="65">
        <f t="shared" ref="BD23:BG23" si="148">IFERROR(BD22/BD$7,"")</f>
        <v>7.9811069286126829E-2</v>
      </c>
      <c r="BE23" s="65">
        <f t="shared" si="148"/>
        <v>4.2683602903248893E-2</v>
      </c>
      <c r="BF23" s="65">
        <f t="shared" si="148"/>
        <v>6.4220049423768216E-2</v>
      </c>
      <c r="BG23" s="65">
        <f t="shared" si="148"/>
        <v>1.1967370732285178E-2</v>
      </c>
      <c r="BH23" s="65">
        <f>IFERROR(BH22/BH$7,"")</f>
        <v>4.9860220396993976E-2</v>
      </c>
      <c r="BI23" s="65">
        <f t="shared" ref="BI23:BL23" si="149">IFERROR(BI22/BI$7,"")</f>
        <v>4.8142816182973822E-2</v>
      </c>
      <c r="BJ23" s="65">
        <f t="shared" si="149"/>
        <v>7.9401559776866248E-2</v>
      </c>
      <c r="BK23" s="65">
        <f t="shared" si="149"/>
        <v>8.2792906308384692E-2</v>
      </c>
      <c r="BL23" s="65">
        <f t="shared" si="149"/>
        <v>9.280285214381126E-2</v>
      </c>
      <c r="BM23" s="65">
        <f>IFERROR(BM22/BM$7,"")</f>
        <v>7.5685725091377651E-2</v>
      </c>
      <c r="BN23" s="65">
        <f t="shared" ref="BN23:BP23" si="150">IFERROR(BN22/BN$7,"")</f>
        <v>7.7231206895828297E-2</v>
      </c>
      <c r="BO23" s="65"/>
      <c r="BP23" s="65">
        <f t="shared" si="150"/>
        <v>6.5346702986270266E-2</v>
      </c>
      <c r="BQ23" s="65">
        <f t="shared" ref="BQ23:BW23" si="151">IFERROR(BQ22/BQ$7,"")</f>
        <v>0.11897036858857818</v>
      </c>
      <c r="BR23" s="65">
        <f t="shared" si="151"/>
        <v>2.6071092631314071E-2</v>
      </c>
      <c r="BS23" s="65" t="str">
        <f>IFERROR(BS22/BS$7,"")</f>
        <v/>
      </c>
      <c r="BT23" s="65">
        <f t="shared" ref="BT23:BU23" si="152">IFERROR(BT22/BT$7,"")</f>
        <v>7.1480732456921145E-2</v>
      </c>
      <c r="BU23" s="65">
        <f t="shared" si="152"/>
        <v>8.4553309764501261E-2</v>
      </c>
      <c r="BV23" s="65">
        <f t="shared" si="151"/>
        <v>8.3604215372931778E-2</v>
      </c>
      <c r="BW23" s="65">
        <f t="shared" si="151"/>
        <v>3.0375008757210102E-2</v>
      </c>
      <c r="BX23" s="65" t="str">
        <f>IFERROR(BX22/BX$7,"")</f>
        <v/>
      </c>
      <c r="BY23" s="65">
        <f t="shared" ref="BY23:BZ23" si="153">IFERROR(BY22/BY$7,"")</f>
        <v>8.055906341472191E-2</v>
      </c>
      <c r="BZ23" s="65">
        <f t="shared" si="153"/>
        <v>7.1404566534534003E-2</v>
      </c>
      <c r="CA23" s="65">
        <f t="shared" ref="CA23:CB23" si="154">IFERROR(CA22/CA$7,"")</f>
        <v>7.4763658230188504E-2</v>
      </c>
      <c r="CB23" s="65">
        <f t="shared" si="154"/>
        <v>4.7521059738923545E-2</v>
      </c>
      <c r="CC23" s="65" t="str">
        <f>IFERROR(CC22/CC$7,"")</f>
        <v/>
      </c>
      <c r="CD23" s="65">
        <f t="shared" ref="CD23:CI23" si="155">IFERROR(CD22/CD$7,"")</f>
        <v>7.0359060600696285E-2</v>
      </c>
      <c r="CE23" s="65">
        <f t="shared" si="155"/>
        <v>0.10774948508774665</v>
      </c>
      <c r="CF23" s="65">
        <f t="shared" si="155"/>
        <v>8.4103091588676737E-2</v>
      </c>
      <c r="CG23" s="65">
        <f t="shared" si="155"/>
        <v>7.5520666159221594E-2</v>
      </c>
      <c r="CH23" s="65" t="str">
        <f>IFERROR(CH22/CH$7,"")</f>
        <v/>
      </c>
      <c r="CI23" s="65">
        <f t="shared" si="155"/>
        <v>0.10210741976926443</v>
      </c>
      <c r="CJ23" s="65"/>
      <c r="CK23" s="65">
        <f t="shared" ref="CK23" si="156">IFERROR(CK22/CK$7,"")</f>
        <v>6.5634230972640845E-2</v>
      </c>
      <c r="CL23" s="65">
        <f t="shared" ref="CL23:CM23" si="157">IFERROR(CL22/CL$7,"")</f>
        <v>0.10801091196219403</v>
      </c>
      <c r="CM23" s="65">
        <f t="shared" si="157"/>
        <v>6.6774549978684348E-3</v>
      </c>
      <c r="CN23" s="65" t="str">
        <f t="shared" ref="CN23:CR23" si="158">IFERROR(CN22/CN$7,"")</f>
        <v/>
      </c>
      <c r="CO23" s="308">
        <f t="shared" si="158"/>
        <v>6.970804569757183E-2</v>
      </c>
      <c r="CP23" s="65">
        <f t="shared" si="158"/>
        <v>7.8649083028036776E-2</v>
      </c>
      <c r="CQ23" s="65">
        <f t="shared" si="158"/>
        <v>8.9069499939459978E-2</v>
      </c>
      <c r="CR23" s="65">
        <f t="shared" si="158"/>
        <v>1.9359478041251578E-2</v>
      </c>
      <c r="CS23" s="65" t="str">
        <f t="shared" ref="CS23:DI23" si="159">IFERROR(CS22/CS$7,"")</f>
        <v/>
      </c>
      <c r="CT23" s="308">
        <f t="shared" si="159"/>
        <v>7.5753022403770839E-2</v>
      </c>
      <c r="CU23" s="65">
        <f t="shared" si="159"/>
        <v>7.6121402636355084E-2</v>
      </c>
      <c r="CV23" s="65">
        <f t="shared" si="159"/>
        <v>8.3688780436191462E-2</v>
      </c>
      <c r="CW23" s="65">
        <f t="shared" si="159"/>
        <v>4.3352775664480911E-2</v>
      </c>
      <c r="CX23" s="65" t="str">
        <f t="shared" si="159"/>
        <v/>
      </c>
      <c r="CY23" s="308">
        <f t="shared" si="159"/>
        <v>7.5970576655504565E-2</v>
      </c>
      <c r="CZ23" s="65">
        <f t="shared" si="159"/>
        <v>0.1167116072101425</v>
      </c>
      <c r="DA23" s="65">
        <f t="shared" si="159"/>
        <v>8.7289697679583653E-2</v>
      </c>
      <c r="DB23" s="65">
        <f t="shared" si="159"/>
        <v>6.869534657763629E-2</v>
      </c>
      <c r="DC23" s="65" t="str">
        <f t="shared" si="159"/>
        <v/>
      </c>
      <c r="DD23" s="308">
        <f t="shared" si="159"/>
        <v>0.10877973272458867</v>
      </c>
      <c r="DE23" s="65">
        <f t="shared" si="159"/>
        <v>8.5731445937340903E-2</v>
      </c>
      <c r="DF23" s="65">
        <f t="shared" si="159"/>
        <v>9.226660982297713E-2</v>
      </c>
      <c r="DG23" s="65">
        <f t="shared" si="159"/>
        <v>3.5199327574592043E-2</v>
      </c>
      <c r="DH23" s="65" t="str">
        <f t="shared" si="159"/>
        <v/>
      </c>
      <c r="DI23" s="308">
        <f t="shared" si="159"/>
        <v>8.3683715049476942E-2</v>
      </c>
      <c r="DJ23" s="65"/>
      <c r="DK23" s="65">
        <f t="shared" ref="DK23:EI23" si="160">IFERROR(DK22/DK$7,"")</f>
        <v>5.8260540155094034E-2</v>
      </c>
      <c r="DL23" s="65">
        <f t="shared" si="160"/>
        <v>0.11283639665767967</v>
      </c>
      <c r="DM23" s="65">
        <f t="shared" si="160"/>
        <v>1.6807875690323465E-2</v>
      </c>
      <c r="DN23" s="65" t="str">
        <f t="shared" si="160"/>
        <v/>
      </c>
      <c r="DO23" s="308">
        <f t="shared" si="160"/>
        <v>6.4857859393534403E-2</v>
      </c>
      <c r="DP23" s="65">
        <f t="shared" si="160"/>
        <v>8.5244379182429719E-2</v>
      </c>
      <c r="DQ23" s="65">
        <f t="shared" si="160"/>
        <v>0.10250785054174141</v>
      </c>
      <c r="DR23" s="65">
        <f t="shared" si="160"/>
        <v>-5.7763628957917978E-2</v>
      </c>
      <c r="DS23" s="65" t="str">
        <f t="shared" si="160"/>
        <v/>
      </c>
      <c r="DT23" s="308">
        <f t="shared" si="160"/>
        <v>8.1102499257141747E-2</v>
      </c>
      <c r="DU23" s="65">
        <f t="shared" si="160"/>
        <v>6.6908927622268022E-2</v>
      </c>
      <c r="DV23" s="65">
        <f t="shared" si="160"/>
        <v>9.2494737294324864E-2</v>
      </c>
      <c r="DW23" s="65">
        <f t="shared" si="160"/>
        <v>1.9433047212121468E-2</v>
      </c>
      <c r="DX23" s="65" t="str">
        <f t="shared" si="160"/>
        <v/>
      </c>
      <c r="DY23" s="308">
        <f t="shared" si="160"/>
        <v>6.8345525774540339E-2</v>
      </c>
      <c r="DZ23" s="65">
        <f t="shared" si="160"/>
        <v>0.10567655401681422</v>
      </c>
      <c r="EA23" s="65">
        <f t="shared" si="160"/>
        <v>0.10477885462048836</v>
      </c>
      <c r="EB23" s="65">
        <f t="shared" si="160"/>
        <v>0.10799556148465844</v>
      </c>
      <c r="EC23" s="65" t="str">
        <f t="shared" si="160"/>
        <v/>
      </c>
      <c r="ED23" s="308">
        <f t="shared" si="160"/>
        <v>0.10596723185868488</v>
      </c>
      <c r="EE23" s="65">
        <f t="shared" si="160"/>
        <v>8.0140551778847158E-2</v>
      </c>
      <c r="EF23" s="65">
        <f t="shared" si="160"/>
        <v>0.1034860535863458</v>
      </c>
      <c r="EG23" s="65">
        <f t="shared" si="160"/>
        <v>1.8331916821186598E-2</v>
      </c>
      <c r="EH23" s="65" t="str">
        <f t="shared" si="160"/>
        <v/>
      </c>
      <c r="EI23" s="308">
        <f t="shared" si="160"/>
        <v>8.0825750695593668E-2</v>
      </c>
      <c r="EK23" s="65">
        <f t="shared" ref="EK23:FI23" si="161">IFERROR(EK22/EK$7,"")</f>
        <v>8.1428483769191498E-2</v>
      </c>
      <c r="EL23" s="65">
        <f t="shared" si="161"/>
        <v>0.10342968930825985</v>
      </c>
      <c r="EM23" s="65">
        <f t="shared" si="161"/>
        <v>-3.0116014078112848E-4</v>
      </c>
      <c r="EN23" s="65" t="str">
        <f t="shared" si="161"/>
        <v/>
      </c>
      <c r="EO23" s="308">
        <f t="shared" si="161"/>
        <v>8.0303793597146192E-2</v>
      </c>
      <c r="EP23" s="65">
        <f t="shared" si="161"/>
        <v>8.789469939523302E-2</v>
      </c>
      <c r="EQ23" s="65">
        <f t="shared" si="161"/>
        <v>9.5181637105188274E-2</v>
      </c>
      <c r="ER23" s="65">
        <f t="shared" si="161"/>
        <v>-3.1069002361717312E-3</v>
      </c>
      <c r="ES23" s="65" t="str">
        <f t="shared" si="161"/>
        <v/>
      </c>
      <c r="ET23" s="308">
        <f t="shared" si="161"/>
        <v>8.2927496972288975E-2</v>
      </c>
      <c r="EU23" s="65">
        <f t="shared" si="161"/>
        <v>8.6871397993160945E-2</v>
      </c>
      <c r="EV23" s="65">
        <f t="shared" si="161"/>
        <v>0.10149944799028708</v>
      </c>
      <c r="EW23" s="65">
        <f t="shared" si="161"/>
        <v>2.7685724237448375E-2</v>
      </c>
      <c r="EX23" s="65" t="str">
        <f t="shared" si="161"/>
        <v/>
      </c>
      <c r="EY23" s="308">
        <f t="shared" si="161"/>
        <v>8.4900610179456215E-2</v>
      </c>
      <c r="EZ23" s="65">
        <f t="shared" si="161"/>
        <v>0.11223351434051802</v>
      </c>
      <c r="FA23" s="65">
        <f t="shared" si="161"/>
        <v>0.10625346829957633</v>
      </c>
      <c r="FB23" s="65">
        <f t="shared" si="161"/>
        <v>7.6715988678012853E-2</v>
      </c>
      <c r="FC23" s="65" t="str">
        <f t="shared" si="161"/>
        <v/>
      </c>
      <c r="FD23" s="308">
        <f t="shared" si="161"/>
        <v>0.10846345630441288</v>
      </c>
      <c r="FE23" s="65">
        <f t="shared" si="161"/>
        <v>9.3729271087315463E-2</v>
      </c>
      <c r="FF23" s="65">
        <f t="shared" si="161"/>
        <v>0.10180276628474928</v>
      </c>
      <c r="FG23" s="65">
        <f t="shared" si="161"/>
        <v>3.3908125688876779E-2</v>
      </c>
      <c r="FH23" s="65" t="str">
        <f t="shared" si="161"/>
        <v/>
      </c>
      <c r="FI23" s="308">
        <f t="shared" si="161"/>
        <v>9.0732068795267337E-2</v>
      </c>
      <c r="FK23" s="65">
        <f t="shared" ref="FK23:GI23" si="162">IFERROR(FK22/FK$7,"")</f>
        <v>7.4229708951857543E-2</v>
      </c>
      <c r="FL23" s="65">
        <f t="shared" si="162"/>
        <v>0.11182955585618548</v>
      </c>
      <c r="FM23" s="65">
        <f t="shared" si="162"/>
        <v>2.406793352572914E-2</v>
      </c>
      <c r="FN23" s="65" t="str">
        <f t="shared" si="162"/>
        <v/>
      </c>
      <c r="FO23" s="308">
        <f t="shared" si="162"/>
        <v>7.7176346549203856E-2</v>
      </c>
      <c r="FP23" s="65">
        <f t="shared" si="162"/>
        <v>8.1585063858169063E-2</v>
      </c>
      <c r="FQ23" s="65">
        <f t="shared" si="162"/>
        <v>9.5402081896845056E-2</v>
      </c>
      <c r="FR23" s="65">
        <f t="shared" si="162"/>
        <v>1.7893714530077463E-2</v>
      </c>
      <c r="FS23" s="65" t="str">
        <f t="shared" si="162"/>
        <v/>
      </c>
      <c r="FT23" s="308">
        <f t="shared" si="162"/>
        <v>7.8630505499537331E-2</v>
      </c>
      <c r="FU23" s="65">
        <f t="shared" si="162"/>
        <v>7.7919523597648227E-2</v>
      </c>
      <c r="FV23" s="65">
        <f t="shared" si="162"/>
        <v>0.10355851272218078</v>
      </c>
      <c r="FW23" s="65">
        <f t="shared" si="162"/>
        <v>2.0620351071006793E-2</v>
      </c>
      <c r="FX23" s="65" t="str">
        <f t="shared" si="162"/>
        <v/>
      </c>
      <c r="FY23" s="308">
        <f t="shared" si="162"/>
        <v>7.791241763493835E-2</v>
      </c>
      <c r="FZ23" s="65" t="str">
        <f t="shared" si="162"/>
        <v/>
      </c>
      <c r="GA23" s="65" t="str">
        <f t="shared" si="162"/>
        <v/>
      </c>
      <c r="GB23" s="65" t="str">
        <f t="shared" si="162"/>
        <v/>
      </c>
      <c r="GC23" s="65" t="str">
        <f t="shared" si="162"/>
        <v/>
      </c>
      <c r="GD23" s="308" t="str">
        <f t="shared" si="162"/>
        <v/>
      </c>
      <c r="GE23" s="65" t="str">
        <f t="shared" si="162"/>
        <v/>
      </c>
      <c r="GF23" s="65" t="str">
        <f t="shared" si="162"/>
        <v/>
      </c>
      <c r="GG23" s="65" t="str">
        <f t="shared" si="162"/>
        <v/>
      </c>
      <c r="GH23" s="65" t="str">
        <f t="shared" si="162"/>
        <v/>
      </c>
      <c r="GI23" s="308" t="str">
        <f t="shared" si="162"/>
        <v/>
      </c>
    </row>
    <row r="24" spans="1:191">
      <c r="A24" s="50" t="s">
        <v>161</v>
      </c>
      <c r="B24" s="50"/>
      <c r="C24" s="418" t="s">
        <v>272</v>
      </c>
      <c r="D24" s="418" t="s">
        <v>272</v>
      </c>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36"/>
      <c r="CP24" s="403"/>
      <c r="CQ24" s="403"/>
      <c r="CR24" s="403"/>
      <c r="CS24" s="403"/>
      <c r="CT24" s="436"/>
      <c r="CU24" s="403"/>
      <c r="CV24" s="403"/>
      <c r="CW24" s="403"/>
      <c r="CX24" s="403"/>
      <c r="CY24" s="436"/>
      <c r="CZ24" s="403"/>
      <c r="DA24" s="403"/>
      <c r="DB24" s="403"/>
      <c r="DC24" s="403"/>
      <c r="DD24" s="436"/>
      <c r="DE24" s="403"/>
      <c r="DF24" s="403"/>
      <c r="DG24" s="403"/>
      <c r="DH24" s="403"/>
      <c r="DI24" s="436"/>
      <c r="DJ24" s="403"/>
      <c r="DK24" s="403"/>
      <c r="DL24" s="403"/>
      <c r="DM24" s="403"/>
      <c r="DN24" s="403"/>
      <c r="DO24" s="436"/>
      <c r="DP24" s="403"/>
      <c r="DQ24" s="403"/>
      <c r="DR24" s="403"/>
      <c r="DS24" s="403"/>
      <c r="DT24" s="436"/>
      <c r="DU24" s="403"/>
      <c r="DV24" s="403"/>
      <c r="DW24" s="403"/>
      <c r="DX24" s="403"/>
      <c r="DY24" s="436"/>
      <c r="DZ24" s="403"/>
      <c r="EA24" s="403"/>
      <c r="EB24" s="403"/>
      <c r="EC24" s="403"/>
      <c r="ED24" s="436"/>
      <c r="EE24" s="403"/>
      <c r="EF24" s="403"/>
      <c r="EG24" s="403"/>
      <c r="EH24" s="403"/>
      <c r="EI24" s="436"/>
      <c r="EK24" s="403"/>
      <c r="EL24" s="403"/>
      <c r="EM24" s="403"/>
      <c r="EN24" s="403"/>
      <c r="EO24" s="436"/>
      <c r="EP24" s="403"/>
      <c r="EQ24" s="403"/>
      <c r="ER24" s="403"/>
      <c r="ES24" s="403"/>
      <c r="ET24" s="436"/>
      <c r="EU24" s="403"/>
      <c r="EV24" s="403"/>
      <c r="EW24" s="403"/>
      <c r="EX24" s="403"/>
      <c r="EY24" s="436"/>
      <c r="EZ24" s="403"/>
      <c r="FA24" s="403"/>
      <c r="FB24" s="403"/>
      <c r="FC24" s="403"/>
      <c r="FD24" s="436"/>
      <c r="FE24" s="403"/>
      <c r="FF24" s="403"/>
      <c r="FG24" s="403"/>
      <c r="FH24" s="403"/>
      <c r="FI24" s="436"/>
      <c r="FK24" s="403"/>
      <c r="FL24" s="403"/>
      <c r="FM24" s="403"/>
      <c r="FN24" s="403"/>
      <c r="FO24" s="436"/>
      <c r="FP24" s="403"/>
      <c r="FQ24" s="403"/>
      <c r="FR24" s="403"/>
      <c r="FS24" s="403"/>
      <c r="FT24" s="436"/>
      <c r="FU24" s="403"/>
      <c r="FV24" s="403"/>
      <c r="FW24" s="403"/>
      <c r="FX24" s="403"/>
      <c r="FY24" s="436"/>
      <c r="FZ24" s="403"/>
      <c r="GA24" s="403"/>
      <c r="GB24" s="403"/>
      <c r="GC24" s="403"/>
      <c r="GD24" s="436"/>
      <c r="GE24" s="403"/>
      <c r="GF24" s="403"/>
      <c r="GG24" s="403"/>
      <c r="GH24" s="403"/>
      <c r="GI24" s="436"/>
    </row>
    <row r="25" spans="1:191" s="37" customFormat="1">
      <c r="A25" s="285" t="s">
        <v>35</v>
      </c>
      <c r="B25" s="285"/>
      <c r="C25" s="313" t="s">
        <v>198</v>
      </c>
      <c r="D25" s="313" t="s">
        <v>149</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v>184918</v>
      </c>
      <c r="AV25" s="75">
        <v>18954</v>
      </c>
      <c r="AW25" s="75">
        <v>9330</v>
      </c>
      <c r="AX25" s="75">
        <v>331893</v>
      </c>
      <c r="AY25" s="75">
        <f>+SUM(AU25:AW25)</f>
        <v>213202</v>
      </c>
      <c r="AZ25" s="75">
        <v>84703</v>
      </c>
      <c r="BA25" s="75">
        <v>11723</v>
      </c>
      <c r="BB25" s="75">
        <v>9913</v>
      </c>
      <c r="BC25" s="75">
        <v>293179.5</v>
      </c>
      <c r="BD25" s="75">
        <f>+SUM(AZ25:BB25)</f>
        <v>106339</v>
      </c>
      <c r="BE25" s="75">
        <v>92509</v>
      </c>
      <c r="BF25" s="75">
        <v>30277</v>
      </c>
      <c r="BG25" s="75">
        <v>7033</v>
      </c>
      <c r="BH25" s="75">
        <v>496357</v>
      </c>
      <c r="BI25" s="75">
        <f>+SUM(BE25:BG25)</f>
        <v>129819</v>
      </c>
      <c r="BJ25" s="75">
        <v>52864</v>
      </c>
      <c r="BK25" s="75">
        <v>74359</v>
      </c>
      <c r="BL25" s="75">
        <v>34904</v>
      </c>
      <c r="BM25" s="75">
        <v>462531</v>
      </c>
      <c r="BN25" s="75">
        <f>+SUM(BJ25:BL25)</f>
        <v>162127</v>
      </c>
      <c r="BO25" s="75"/>
      <c r="BP25" s="75">
        <v>62561</v>
      </c>
      <c r="BQ25" s="75">
        <v>1223</v>
      </c>
      <c r="BR25" s="75">
        <v>11769</v>
      </c>
      <c r="BS25" s="75">
        <v>302085</v>
      </c>
      <c r="BT25" s="75">
        <f>+SUM(BP25:BR25)</f>
        <v>75553</v>
      </c>
      <c r="BU25" s="75">
        <v>143815</v>
      </c>
      <c r="BV25" s="75">
        <v>23147</v>
      </c>
      <c r="BW25" s="75">
        <v>7202</v>
      </c>
      <c r="BX25" s="75">
        <v>699129</v>
      </c>
      <c r="BY25" s="75">
        <f>+SUM(BU25:BW25)</f>
        <v>174164</v>
      </c>
      <c r="BZ25" s="75">
        <v>111805</v>
      </c>
      <c r="CA25" s="75">
        <v>12666</v>
      </c>
      <c r="CB25" s="75">
        <v>1553</v>
      </c>
      <c r="CC25" s="75">
        <v>556456</v>
      </c>
      <c r="CD25" s="75">
        <f>+SUM(BZ25:CB25)</f>
        <v>126024</v>
      </c>
      <c r="CE25" s="75">
        <v>155184</v>
      </c>
      <c r="CF25" s="75">
        <v>25304</v>
      </c>
      <c r="CG25" s="75">
        <v>4187</v>
      </c>
      <c r="CH25" s="75">
        <v>744713</v>
      </c>
      <c r="CI25" s="75">
        <f>+SUM(CE25:CG25)</f>
        <v>184675</v>
      </c>
      <c r="CJ25" s="75"/>
      <c r="CK25" s="75">
        <v>58502</v>
      </c>
      <c r="CL25" s="75">
        <v>12342</v>
      </c>
      <c r="CM25" s="75">
        <v>696</v>
      </c>
      <c r="CN25" s="75">
        <v>411797</v>
      </c>
      <c r="CO25" s="314">
        <f>SUM(CK25:CN25)</f>
        <v>483337</v>
      </c>
      <c r="CP25" s="75">
        <v>76468</v>
      </c>
      <c r="CQ25" s="75">
        <v>15476</v>
      </c>
      <c r="CR25" s="75">
        <v>1803</v>
      </c>
      <c r="CS25" s="75">
        <v>520539</v>
      </c>
      <c r="CT25" s="314">
        <f>SUM(CP25:CS25)</f>
        <v>614286</v>
      </c>
      <c r="CU25" s="75">
        <v>77078</v>
      </c>
      <c r="CV25" s="75">
        <v>17829</v>
      </c>
      <c r="CW25" s="75">
        <v>1160</v>
      </c>
      <c r="CX25" s="75">
        <v>806607</v>
      </c>
      <c r="CY25" s="314">
        <f>SUM(CU25:CX25)</f>
        <v>902674</v>
      </c>
      <c r="CZ25" s="75">
        <v>88137</v>
      </c>
      <c r="DA25" s="75">
        <v>15938</v>
      </c>
      <c r="DB25" s="75">
        <v>939</v>
      </c>
      <c r="DC25" s="75">
        <v>0</v>
      </c>
      <c r="DD25" s="314">
        <f>SUM(CZ25:DB25)</f>
        <v>105014</v>
      </c>
      <c r="DE25" s="75">
        <v>300185</v>
      </c>
      <c r="DF25" s="75">
        <v>61585</v>
      </c>
      <c r="DG25" s="75">
        <v>4598</v>
      </c>
      <c r="DH25" s="75">
        <v>1738943</v>
      </c>
      <c r="DI25" s="314">
        <f>SUM(DE25:DH25)</f>
        <v>2105311</v>
      </c>
      <c r="DJ25" s="75"/>
      <c r="DK25" s="75">
        <v>39894</v>
      </c>
      <c r="DL25" s="75">
        <v>9970</v>
      </c>
      <c r="DM25" s="75">
        <v>1935</v>
      </c>
      <c r="DN25" s="75"/>
      <c r="DO25" s="314">
        <f>SUM(DK25:DN25)</f>
        <v>51799</v>
      </c>
      <c r="DP25" s="75">
        <v>37015</v>
      </c>
      <c r="DQ25" s="75">
        <v>8985</v>
      </c>
      <c r="DR25" s="75">
        <v>920</v>
      </c>
      <c r="DS25" s="75"/>
      <c r="DT25" s="314">
        <f>SUM(DP25:DS25)</f>
        <v>46920</v>
      </c>
      <c r="DU25" s="75">
        <v>51320</v>
      </c>
      <c r="DV25" s="75">
        <v>15262</v>
      </c>
      <c r="DW25" s="75">
        <v>1869</v>
      </c>
      <c r="DX25" s="75"/>
      <c r="DY25" s="314">
        <f>SUM(DU25:DX25)</f>
        <v>68451</v>
      </c>
      <c r="DZ25" s="75">
        <v>47441</v>
      </c>
      <c r="EA25" s="75">
        <v>24534</v>
      </c>
      <c r="EB25" s="75">
        <v>2665</v>
      </c>
      <c r="EC25" s="75"/>
      <c r="ED25" s="314">
        <f>SUM(DZ25:EB25)</f>
        <v>74640</v>
      </c>
      <c r="EE25" s="75">
        <v>175670</v>
      </c>
      <c r="EF25" s="75">
        <v>58751</v>
      </c>
      <c r="EG25" s="75">
        <v>7389</v>
      </c>
      <c r="EH25" s="75"/>
      <c r="EI25" s="314">
        <f>SUM(EE25:EH25)</f>
        <v>241810</v>
      </c>
      <c r="EK25" s="75">
        <v>212682</v>
      </c>
      <c r="EL25" s="75">
        <v>18229</v>
      </c>
      <c r="EM25" s="75">
        <v>961</v>
      </c>
      <c r="EN25" s="75"/>
      <c r="EO25" s="314">
        <f>SUM(EK25:EN25)</f>
        <v>231872</v>
      </c>
      <c r="EP25" s="75">
        <v>51032</v>
      </c>
      <c r="EQ25" s="75">
        <v>2935</v>
      </c>
      <c r="ER25" s="75">
        <v>936</v>
      </c>
      <c r="ES25" s="75"/>
      <c r="ET25" s="314">
        <f>SUM(EP25:ES25)</f>
        <v>54903</v>
      </c>
      <c r="EU25" s="75">
        <v>89636</v>
      </c>
      <c r="EV25" s="75">
        <v>11047</v>
      </c>
      <c r="EW25" s="75">
        <v>3952</v>
      </c>
      <c r="EX25" s="75"/>
      <c r="EY25" s="314">
        <f>SUM(EU25:EX25)</f>
        <v>104635</v>
      </c>
      <c r="EZ25" s="75">
        <v>142242</v>
      </c>
      <c r="FA25" s="75">
        <v>16875</v>
      </c>
      <c r="FB25" s="75">
        <v>-318</v>
      </c>
      <c r="FC25" s="75"/>
      <c r="FD25" s="314">
        <f>SUM(EZ25:FB25)</f>
        <v>158799</v>
      </c>
      <c r="FE25" s="75">
        <v>495592</v>
      </c>
      <c r="FF25" s="75">
        <v>49086</v>
      </c>
      <c r="FG25" s="75">
        <v>5531</v>
      </c>
      <c r="FH25" s="75"/>
      <c r="FI25" s="314">
        <f>SUM(FE25:FH25)</f>
        <v>550209</v>
      </c>
      <c r="FK25" s="75">
        <v>35923</v>
      </c>
      <c r="FL25" s="75">
        <v>12226</v>
      </c>
      <c r="FM25" s="75">
        <v>352</v>
      </c>
      <c r="FN25" s="75"/>
      <c r="FO25" s="314">
        <f>SUM(FK25:FN25)</f>
        <v>48501</v>
      </c>
      <c r="FP25" s="75">
        <v>76225</v>
      </c>
      <c r="FQ25" s="75">
        <v>10742</v>
      </c>
      <c r="FR25" s="75">
        <v>1673</v>
      </c>
      <c r="FS25" s="75"/>
      <c r="FT25" s="314">
        <f>SUM(FP25:FS25)</f>
        <v>88640</v>
      </c>
      <c r="FU25" s="75">
        <v>89636</v>
      </c>
      <c r="FV25" s="75">
        <v>11047</v>
      </c>
      <c r="FW25" s="75">
        <v>3952</v>
      </c>
      <c r="FX25" s="75"/>
      <c r="FY25" s="314">
        <f>SUM(FU25:FX25)</f>
        <v>104635</v>
      </c>
      <c r="FZ25" s="75">
        <v>142242</v>
      </c>
      <c r="GA25" s="75">
        <v>16875</v>
      </c>
      <c r="GB25" s="75">
        <v>-318</v>
      </c>
      <c r="GC25" s="75"/>
      <c r="GD25" s="314">
        <f>SUM(FZ25:GB25)</f>
        <v>158799</v>
      </c>
      <c r="GE25" s="75">
        <v>495592</v>
      </c>
      <c r="GF25" s="75">
        <v>49086</v>
      </c>
      <c r="GG25" s="75">
        <v>5531</v>
      </c>
      <c r="GH25" s="75"/>
      <c r="GI25" s="314">
        <f>SUM(GE25:GH25)</f>
        <v>550209</v>
      </c>
    </row>
    <row r="26" spans="1:191">
      <c r="A26" s="285" t="s">
        <v>35</v>
      </c>
      <c r="B26" s="285"/>
      <c r="C26" s="313" t="s">
        <v>273</v>
      </c>
      <c r="D26" s="313" t="s">
        <v>274</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f>+AU25</f>
        <v>184918</v>
      </c>
      <c r="AV26" s="49">
        <v>184</v>
      </c>
      <c r="AW26" s="49">
        <v>50</v>
      </c>
      <c r="AX26" s="49">
        <v>357</v>
      </c>
      <c r="AY26" s="49"/>
      <c r="AZ26" s="49">
        <f>+AZ25</f>
        <v>84703</v>
      </c>
      <c r="BA26" s="49">
        <v>114</v>
      </c>
      <c r="BB26" s="49">
        <v>53</v>
      </c>
      <c r="BC26" s="49">
        <v>319</v>
      </c>
      <c r="BD26" s="49"/>
      <c r="BE26" s="49">
        <f>+BE25</f>
        <v>92509</v>
      </c>
      <c r="BF26" s="49">
        <v>293</v>
      </c>
      <c r="BG26" s="49">
        <v>39</v>
      </c>
      <c r="BH26" s="49">
        <v>536</v>
      </c>
      <c r="BI26" s="49"/>
      <c r="BJ26" s="49">
        <v>52864</v>
      </c>
      <c r="BK26" s="49">
        <v>714</v>
      </c>
      <c r="BL26" s="49">
        <v>244</v>
      </c>
      <c r="BM26" s="49">
        <v>501</v>
      </c>
      <c r="BN26" s="49"/>
      <c r="BO26" s="49"/>
      <c r="BP26" s="49">
        <f>+BP25</f>
        <v>62561</v>
      </c>
      <c r="BQ26" s="49">
        <v>12</v>
      </c>
      <c r="BR26" s="49">
        <v>81</v>
      </c>
      <c r="BS26" s="49">
        <v>343</v>
      </c>
      <c r="BT26" s="49"/>
      <c r="BU26" s="49">
        <f>+BU25</f>
        <v>143815</v>
      </c>
      <c r="BV26" s="49">
        <v>237</v>
      </c>
      <c r="BW26" s="49">
        <v>54</v>
      </c>
      <c r="BX26" s="49">
        <v>837</v>
      </c>
      <c r="BY26" s="49"/>
      <c r="BZ26" s="49">
        <f>+BZ25</f>
        <v>111805</v>
      </c>
      <c r="CA26" s="49">
        <v>132</v>
      </c>
      <c r="CB26" s="49">
        <v>13</v>
      </c>
      <c r="CC26" s="49">
        <v>690</v>
      </c>
      <c r="CD26" s="49"/>
      <c r="CE26" s="49">
        <f>+CE25</f>
        <v>155184</v>
      </c>
      <c r="CF26" s="49">
        <v>261</v>
      </c>
      <c r="CG26" s="49">
        <v>66</v>
      </c>
      <c r="CH26" s="49">
        <v>904</v>
      </c>
      <c r="CI26" s="49"/>
      <c r="CJ26" s="49"/>
      <c r="CK26" s="49">
        <f>+CK25</f>
        <v>58502</v>
      </c>
      <c r="CL26" s="49">
        <v>129.05703310742672</v>
      </c>
      <c r="CM26" s="49">
        <v>9.5164290824971438</v>
      </c>
      <c r="CN26" s="49">
        <v>494.91268207269894</v>
      </c>
      <c r="CO26" s="315"/>
      <c r="CP26" s="49">
        <v>76468</v>
      </c>
      <c r="CQ26" s="49">
        <v>165.9551651771672</v>
      </c>
      <c r="CR26" s="49">
        <v>23.523502431370307</v>
      </c>
      <c r="CS26" s="49">
        <v>629.59062067089508</v>
      </c>
      <c r="CT26" s="315"/>
      <c r="CU26" s="49">
        <v>77078</v>
      </c>
      <c r="CV26" s="49">
        <v>190.77149574244936</v>
      </c>
      <c r="CW26" s="49">
        <v>27.832251242824924</v>
      </c>
      <c r="CX26" s="49">
        <v>961.19888892833546</v>
      </c>
      <c r="CY26" s="315"/>
      <c r="CZ26" s="49">
        <v>88137</v>
      </c>
      <c r="DA26" s="49">
        <v>175.20610581148566</v>
      </c>
      <c r="DB26" s="49">
        <v>23.132648745199823</v>
      </c>
      <c r="DC26" s="49">
        <v>0</v>
      </c>
      <c r="DD26" s="315"/>
      <c r="DE26" s="49">
        <v>300185</v>
      </c>
      <c r="DF26" s="49">
        <v>660.98979983852894</v>
      </c>
      <c r="DG26" s="49">
        <v>84.004831501892198</v>
      </c>
      <c r="DH26" s="49">
        <v>2085.7021916719295</v>
      </c>
      <c r="DI26" s="315"/>
      <c r="DJ26" s="49"/>
      <c r="DK26" s="49">
        <f>+DK25</f>
        <v>39894</v>
      </c>
      <c r="DL26" s="49">
        <v>111.60685175620097</v>
      </c>
      <c r="DM26" s="49">
        <v>30.652023184018116</v>
      </c>
      <c r="DN26" s="49"/>
      <c r="DO26" s="315"/>
      <c r="DP26" s="49">
        <v>37015</v>
      </c>
      <c r="DQ26" s="49">
        <v>100.97812026837937</v>
      </c>
      <c r="DR26" s="49">
        <v>22.859165471354988</v>
      </c>
      <c r="DS26" s="49"/>
      <c r="DT26" s="315"/>
      <c r="DU26" s="49">
        <v>51320</v>
      </c>
      <c r="DV26" s="49">
        <v>173.99679375285228</v>
      </c>
      <c r="DW26" s="49">
        <v>39.256745719286187</v>
      </c>
      <c r="DX26" s="49"/>
      <c r="DY26" s="315"/>
      <c r="DZ26" s="49">
        <v>47441</v>
      </c>
      <c r="EA26" s="49">
        <v>282.12196732765671</v>
      </c>
      <c r="EB26" s="49">
        <v>88.206488347792657</v>
      </c>
      <c r="EC26" s="49"/>
      <c r="ED26" s="315"/>
      <c r="EE26" s="49">
        <v>175670</v>
      </c>
      <c r="EF26" s="49">
        <v>668.70373310508933</v>
      </c>
      <c r="EG26" s="49">
        <v>180.97442272245195</v>
      </c>
      <c r="EH26" s="49"/>
      <c r="EI26" s="315"/>
      <c r="EK26" s="49">
        <f>+EK25</f>
        <v>212682</v>
      </c>
      <c r="EL26" s="49">
        <v>221.21329833044575</v>
      </c>
      <c r="EM26" s="49">
        <v>23.65523613328704</v>
      </c>
      <c r="EN26" s="49"/>
      <c r="EO26" s="315"/>
      <c r="EP26" s="49">
        <v>51032</v>
      </c>
      <c r="EQ26" s="49">
        <v>33.057792810193916</v>
      </c>
      <c r="ER26" s="49">
        <v>24.683479182155814</v>
      </c>
      <c r="ES26" s="49"/>
      <c r="ET26" s="315"/>
      <c r="EU26" s="49">
        <v>89636</v>
      </c>
      <c r="EV26" s="49">
        <v>124.0635533048989</v>
      </c>
      <c r="EW26" s="49">
        <v>102.27629813536107</v>
      </c>
      <c r="EX26" s="49"/>
      <c r="EY26" s="315"/>
      <c r="EZ26" s="49">
        <v>142242</v>
      </c>
      <c r="FA26" s="49">
        <v>193.0195316482023</v>
      </c>
      <c r="FB26" s="49">
        <v>-7.9460961353217101</v>
      </c>
      <c r="FC26" s="49"/>
      <c r="FD26" s="315"/>
      <c r="FE26" s="49">
        <v>495592</v>
      </c>
      <c r="FF26" s="49">
        <v>571.35417609374088</v>
      </c>
      <c r="FG26" s="49">
        <v>142.66891731548222</v>
      </c>
      <c r="FH26" s="49"/>
      <c r="FI26" s="315"/>
      <c r="FK26" s="49">
        <v>35923</v>
      </c>
      <c r="FL26" s="49">
        <v>135.4067271537281</v>
      </c>
      <c r="FM26" s="49">
        <v>10.423074982416985</v>
      </c>
      <c r="FN26" s="49"/>
      <c r="FO26" s="315"/>
      <c r="FP26" s="49">
        <v>76225</v>
      </c>
      <c r="FQ26" s="49">
        <v>110.46266597128493</v>
      </c>
      <c r="FR26" s="49">
        <v>51.009811136696499</v>
      </c>
      <c r="FS26" s="49"/>
      <c r="FT26" s="315"/>
      <c r="FU26" s="49">
        <v>89636</v>
      </c>
      <c r="FV26" s="49">
        <v>124.0635533048989</v>
      </c>
      <c r="FW26" s="49">
        <v>102.27629813536107</v>
      </c>
      <c r="FX26" s="49"/>
      <c r="FY26" s="315"/>
      <c r="FZ26" s="49">
        <v>142242</v>
      </c>
      <c r="GA26" s="49">
        <v>193.0195316482023</v>
      </c>
      <c r="GB26" s="49">
        <v>-7.9460961353217101</v>
      </c>
      <c r="GC26" s="49"/>
      <c r="GD26" s="315"/>
      <c r="GE26" s="49">
        <v>495592</v>
      </c>
      <c r="GF26" s="49">
        <v>571.35417609374088</v>
      </c>
      <c r="GG26" s="49">
        <v>142.66891731548222</v>
      </c>
      <c r="GH26" s="49"/>
      <c r="GI26" s="315"/>
    </row>
    <row r="27" spans="1:191">
      <c r="A27" s="285"/>
      <c r="B27" s="285"/>
      <c r="C27" s="172"/>
      <c r="D27" s="172"/>
      <c r="E27" s="316"/>
      <c r="F27" s="316"/>
      <c r="G27" s="316"/>
      <c r="H27" s="316"/>
      <c r="I27" s="316"/>
      <c r="J27" s="316"/>
      <c r="K27" s="316"/>
      <c r="L27" s="316"/>
      <c r="M27" s="316"/>
      <c r="N27" s="316"/>
      <c r="Z27" s="316"/>
      <c r="AA27" s="316"/>
      <c r="AB27" s="316"/>
      <c r="AC27" s="316"/>
      <c r="AD27" s="316"/>
      <c r="AE27" s="316"/>
      <c r="AF27" s="316"/>
      <c r="AG27" s="316"/>
      <c r="AH27" s="316"/>
      <c r="AI27" s="316"/>
      <c r="AU27" s="316"/>
      <c r="AV27" s="316"/>
      <c r="AW27" s="316"/>
      <c r="AX27" s="316"/>
      <c r="AY27" s="316"/>
      <c r="AZ27" s="316"/>
      <c r="BA27" s="316"/>
      <c r="BB27" s="316"/>
      <c r="BC27" s="316"/>
      <c r="BD27" s="316"/>
      <c r="BP27" s="316"/>
      <c r="BQ27" s="316"/>
      <c r="BR27" s="316"/>
      <c r="BS27" s="316"/>
      <c r="BT27" s="316"/>
      <c r="BU27" s="316"/>
      <c r="BV27" s="316"/>
      <c r="BW27" s="316"/>
      <c r="BX27" s="316"/>
      <c r="BY27" s="316"/>
      <c r="CE27" s="71"/>
      <c r="CF27" s="71"/>
      <c r="CG27" s="71"/>
      <c r="CH27" s="71"/>
      <c r="CI27" s="71"/>
      <c r="CJ27" s="71"/>
      <c r="CK27" s="316"/>
      <c r="CL27" s="316"/>
      <c r="CM27" s="316"/>
      <c r="CN27" s="316"/>
      <c r="CO27" s="316"/>
      <c r="CP27" s="316"/>
      <c r="CQ27" s="316"/>
      <c r="CR27" s="316"/>
      <c r="CS27" s="316"/>
      <c r="CT27" s="316"/>
      <c r="DE27" s="104"/>
      <c r="DF27" s="104"/>
      <c r="DG27" s="104"/>
      <c r="DH27" s="104"/>
      <c r="DI27" s="104"/>
      <c r="DJ27" s="71"/>
      <c r="DK27" s="316"/>
      <c r="DL27" s="316"/>
      <c r="DM27" s="316"/>
      <c r="DN27" s="316"/>
      <c r="DO27" s="316"/>
      <c r="DP27" s="316"/>
      <c r="DQ27" s="316"/>
      <c r="DR27" s="316"/>
      <c r="DS27" s="316"/>
      <c r="DT27" s="316"/>
      <c r="EE27" s="104"/>
      <c r="EF27" s="104"/>
      <c r="EG27" s="104"/>
      <c r="EH27" s="104"/>
      <c r="EI27" s="104"/>
      <c r="EK27" s="316"/>
      <c r="EL27" s="316"/>
      <c r="EM27" s="316"/>
      <c r="EN27" s="316"/>
      <c r="EO27" s="316"/>
      <c r="EP27" s="316"/>
      <c r="EQ27" s="316"/>
      <c r="ER27" s="316"/>
      <c r="ES27" s="316"/>
      <c r="ET27" s="316"/>
      <c r="FE27" s="104"/>
      <c r="FF27" s="104"/>
      <c r="FG27" s="104"/>
      <c r="FH27" s="104"/>
      <c r="FI27" s="104"/>
      <c r="FK27" s="316"/>
      <c r="FL27" s="316"/>
      <c r="FM27" s="316"/>
      <c r="FN27" s="316"/>
      <c r="FO27" s="316"/>
      <c r="FP27" s="316"/>
      <c r="FQ27" s="316"/>
      <c r="FR27" s="316"/>
      <c r="FS27" s="316"/>
      <c r="FT27" s="316"/>
      <c r="GE27" s="104"/>
      <c r="GF27" s="104"/>
      <c r="GG27" s="104"/>
      <c r="GH27" s="104"/>
      <c r="GI27" s="104"/>
    </row>
    <row r="28" spans="1:191" s="318" customFormat="1">
      <c r="A28" s="317"/>
      <c r="B28" s="317"/>
      <c r="C28" s="106"/>
      <c r="D28" s="176"/>
      <c r="E28" s="181"/>
      <c r="F28" s="181"/>
      <c r="G28" s="181"/>
      <c r="H28" s="181"/>
      <c r="I28" s="181"/>
      <c r="J28" s="181"/>
      <c r="K28" s="181"/>
      <c r="L28" s="181"/>
      <c r="M28" s="181"/>
      <c r="N28" s="181"/>
      <c r="Z28" s="181"/>
      <c r="AA28" s="181"/>
      <c r="AB28" s="181"/>
      <c r="AC28" s="181"/>
      <c r="AD28" s="181"/>
      <c r="AE28" s="181"/>
      <c r="AF28" s="181"/>
      <c r="AG28" s="181"/>
      <c r="AH28" s="181"/>
      <c r="AI28" s="181"/>
      <c r="AU28" s="181"/>
      <c r="AV28" s="181"/>
      <c r="AW28" s="181"/>
      <c r="AX28" s="181"/>
      <c r="AY28" s="181"/>
      <c r="AZ28" s="181"/>
      <c r="BA28" s="181"/>
      <c r="BB28" s="181"/>
      <c r="BC28" s="181"/>
      <c r="BD28" s="181"/>
      <c r="BP28" s="181"/>
      <c r="BQ28" s="181"/>
      <c r="BR28" s="181"/>
      <c r="BS28" s="181"/>
      <c r="BT28" s="181"/>
      <c r="BU28" s="181"/>
      <c r="BV28" s="181"/>
      <c r="BW28" s="181"/>
      <c r="BX28" s="181"/>
      <c r="BY28" s="181"/>
      <c r="CD28" s="319"/>
      <c r="CE28" s="45"/>
      <c r="CF28" s="45"/>
      <c r="CG28" s="45"/>
      <c r="CH28" s="45"/>
      <c r="CI28" s="45"/>
      <c r="CJ28" s="45"/>
      <c r="CK28" s="181"/>
      <c r="CL28" s="181"/>
      <c r="CM28" s="181"/>
      <c r="CN28" s="181"/>
      <c r="CO28" s="181"/>
      <c r="CP28" s="181"/>
      <c r="CQ28" s="181"/>
      <c r="CR28" s="181"/>
      <c r="CS28" s="181"/>
      <c r="CT28" s="181"/>
      <c r="DE28" s="104"/>
      <c r="DF28" s="104"/>
      <c r="DG28" s="104"/>
      <c r="DH28" s="104"/>
      <c r="DI28" s="104"/>
      <c r="DJ28" s="45"/>
      <c r="DK28" s="181"/>
      <c r="DL28" s="181"/>
      <c r="DM28" s="181"/>
      <c r="DN28" s="181"/>
      <c r="DO28" s="181"/>
      <c r="DP28" s="181"/>
      <c r="DQ28" s="181"/>
      <c r="DR28" s="181"/>
      <c r="DS28" s="181"/>
      <c r="DT28" s="181"/>
      <c r="EE28" s="104"/>
      <c r="EF28" s="104"/>
      <c r="EG28" s="104"/>
      <c r="EH28" s="104"/>
      <c r="EI28" s="104"/>
      <c r="EK28" s="181"/>
      <c r="EL28" s="181"/>
      <c r="EM28" s="181"/>
      <c r="EN28" s="181"/>
      <c r="EO28" s="181"/>
      <c r="EP28" s="181"/>
      <c r="EQ28" s="181"/>
      <c r="ER28" s="181"/>
      <c r="ES28" s="181"/>
      <c r="ET28" s="181"/>
      <c r="FE28" s="104"/>
      <c r="FF28" s="104"/>
      <c r="FG28" s="104"/>
      <c r="FH28" s="104"/>
      <c r="FI28" s="104"/>
      <c r="FK28" s="181"/>
      <c r="FL28" s="181"/>
      <c r="FM28" s="181"/>
      <c r="FN28" s="181"/>
      <c r="FO28" s="181"/>
      <c r="FP28" s="181"/>
      <c r="FQ28" s="181"/>
      <c r="FR28" s="181"/>
      <c r="FS28" s="181"/>
      <c r="FT28" s="181"/>
      <c r="GE28" s="104"/>
      <c r="GF28" s="104"/>
      <c r="GG28" s="104"/>
      <c r="GH28" s="104"/>
      <c r="GI28" s="104"/>
    </row>
    <row r="29" spans="1:191" s="318" customFormat="1" ht="17.25" customHeight="1">
      <c r="A29" s="317"/>
      <c r="B29" s="317"/>
      <c r="C29" s="39" t="s">
        <v>177</v>
      </c>
      <c r="D29" s="176"/>
      <c r="E29" s="181"/>
      <c r="F29" s="181"/>
      <c r="G29" s="181"/>
      <c r="H29" s="181"/>
      <c r="I29" s="181"/>
      <c r="J29" s="181"/>
      <c r="K29" s="181"/>
      <c r="L29" s="181"/>
      <c r="M29" s="181"/>
      <c r="N29" s="181"/>
      <c r="Z29" s="181"/>
      <c r="AA29" s="181"/>
      <c r="AB29" s="181"/>
      <c r="AC29" s="181"/>
      <c r="AD29" s="181"/>
      <c r="AE29" s="181"/>
      <c r="AF29" s="181"/>
      <c r="AG29" s="181"/>
      <c r="AH29" s="181"/>
      <c r="AI29" s="181"/>
      <c r="AU29" s="181"/>
      <c r="AV29" s="181"/>
      <c r="AW29" s="181"/>
      <c r="AX29" s="181"/>
      <c r="AY29" s="181"/>
      <c r="AZ29" s="181"/>
      <c r="BA29" s="181"/>
      <c r="BB29" s="181"/>
      <c r="BC29" s="181"/>
      <c r="BD29" s="181"/>
      <c r="BP29" s="181"/>
      <c r="BQ29" s="181"/>
      <c r="BR29" s="181"/>
      <c r="BS29" s="181"/>
      <c r="BT29" s="181"/>
      <c r="BU29" s="181"/>
      <c r="BV29" s="181"/>
      <c r="BW29" s="181"/>
      <c r="BX29" s="181"/>
      <c r="BY29" s="181"/>
      <c r="CD29" s="319"/>
      <c r="CE29" s="71"/>
      <c r="CF29" s="71"/>
      <c r="CG29" s="71"/>
      <c r="CH29" s="71"/>
      <c r="CI29" s="71"/>
      <c r="CJ29" s="71"/>
      <c r="CK29" s="181"/>
      <c r="CL29" s="181"/>
      <c r="CM29" s="181"/>
      <c r="CN29" s="181"/>
      <c r="CO29" s="181"/>
      <c r="CP29" s="181"/>
      <c r="CQ29" s="181"/>
      <c r="CR29" s="181"/>
      <c r="CS29" s="181"/>
      <c r="CT29" s="181"/>
      <c r="DE29" s="104"/>
      <c r="DF29" s="104"/>
      <c r="DG29" s="104"/>
      <c r="DH29" s="104"/>
      <c r="DI29" s="104"/>
      <c r="DJ29" s="71"/>
      <c r="DK29" s="181"/>
      <c r="DL29" s="181"/>
      <c r="DM29" s="181"/>
      <c r="DN29" s="181"/>
      <c r="DO29" s="181"/>
      <c r="DP29" s="181"/>
      <c r="DQ29" s="181"/>
      <c r="DR29" s="181"/>
      <c r="DS29" s="181"/>
      <c r="DT29" s="181"/>
      <c r="EE29" s="104"/>
      <c r="EF29" s="104"/>
      <c r="EG29" s="104"/>
      <c r="EH29" s="104"/>
      <c r="EI29" s="104"/>
      <c r="EK29" s="181"/>
      <c r="EL29" s="181"/>
      <c r="EM29" s="181"/>
      <c r="EN29" s="181"/>
      <c r="EO29" s="181"/>
      <c r="EP29" s="181"/>
      <c r="EQ29" s="181"/>
      <c r="ER29" s="181"/>
      <c r="ES29" s="181"/>
      <c r="ET29" s="181"/>
      <c r="FE29" s="104"/>
      <c r="FF29" s="104"/>
      <c r="FG29" s="104"/>
      <c r="FH29" s="104"/>
      <c r="FI29" s="104"/>
      <c r="FK29" s="181"/>
      <c r="FL29" s="181"/>
      <c r="FM29" s="181"/>
      <c r="FN29" s="181"/>
      <c r="FO29" s="181"/>
      <c r="FP29" s="181"/>
      <c r="FQ29" s="181"/>
      <c r="FR29" s="181"/>
      <c r="FS29" s="181"/>
      <c r="FT29" s="181"/>
      <c r="GE29" s="104"/>
      <c r="GF29" s="104"/>
      <c r="GG29" s="104"/>
      <c r="GH29" s="104"/>
      <c r="GI29" s="104"/>
    </row>
    <row r="30" spans="1:191">
      <c r="I30" s="25"/>
      <c r="N30" s="25"/>
      <c r="AD30" s="25"/>
      <c r="AI30" s="25"/>
      <c r="AY30" s="25"/>
      <c r="BD30" s="25"/>
      <c r="BT30" s="25"/>
      <c r="BY30" s="25"/>
      <c r="CD30" s="320"/>
      <c r="CE30" s="45"/>
      <c r="CF30" s="45"/>
      <c r="CG30" s="45"/>
      <c r="CH30" s="45"/>
      <c r="CI30" s="45"/>
      <c r="CJ30" s="45"/>
      <c r="CO30" s="25"/>
      <c r="CT30" s="25"/>
      <c r="DJ30" s="45"/>
      <c r="DO30" s="25"/>
      <c r="DT30" s="25"/>
      <c r="EO30" s="25"/>
      <c r="ET30" s="25"/>
      <c r="FO30" s="25"/>
      <c r="FT30" s="25"/>
    </row>
    <row r="31" spans="1:191">
      <c r="I31" s="25"/>
      <c r="N31" s="25"/>
      <c r="AD31" s="25"/>
      <c r="AI31" s="25"/>
      <c r="AY31" s="25"/>
      <c r="BD31" s="25"/>
      <c r="BT31" s="25"/>
      <c r="BY31" s="25"/>
      <c r="CD31" s="320"/>
      <c r="CE31" s="320"/>
      <c r="CF31" s="320"/>
      <c r="CG31" s="320"/>
      <c r="CH31" s="320"/>
      <c r="CI31" s="320"/>
      <c r="CJ31" s="320"/>
      <c r="CO31" s="25"/>
      <c r="CT31" s="25"/>
      <c r="DJ31" s="320"/>
      <c r="DO31" s="25"/>
      <c r="DT31" s="25"/>
      <c r="EO31" s="25"/>
      <c r="ET31" s="25"/>
      <c r="FO31" s="25"/>
      <c r="FT31" s="25"/>
    </row>
    <row r="32" spans="1:191">
      <c r="I32" s="25"/>
      <c r="N32" s="25"/>
      <c r="AD32" s="25"/>
      <c r="AI32" s="25"/>
      <c r="AY32" s="25"/>
      <c r="BD32" s="25"/>
      <c r="BT32" s="25"/>
      <c r="BY32" s="25"/>
      <c r="CO32" s="25"/>
      <c r="CT32" s="25"/>
      <c r="DO32" s="25"/>
      <c r="DT32" s="25"/>
      <c r="EO32" s="25"/>
      <c r="ET32" s="25"/>
      <c r="FO32" s="25"/>
      <c r="FT32" s="25"/>
    </row>
    <row r="33" spans="9:176">
      <c r="I33" s="25"/>
      <c r="N33" s="25"/>
      <c r="AD33" s="25"/>
      <c r="AI33" s="25"/>
      <c r="AY33" s="25"/>
      <c r="BD33" s="25"/>
      <c r="BT33" s="25"/>
      <c r="BY33" s="25"/>
      <c r="CO33" s="25"/>
      <c r="CT33" s="25"/>
      <c r="DO33" s="25"/>
      <c r="DT33" s="25"/>
      <c r="EO33" s="25"/>
      <c r="ET33" s="25"/>
      <c r="FO33" s="25"/>
      <c r="FT33" s="25"/>
    </row>
    <row r="34" spans="9:176">
      <c r="I34" s="25"/>
      <c r="N34" s="25"/>
      <c r="AD34" s="25"/>
      <c r="AI34" s="25"/>
      <c r="AY34" s="25"/>
      <c r="BD34" s="25"/>
      <c r="BT34" s="25"/>
      <c r="BY34" s="25"/>
      <c r="CO34" s="25"/>
      <c r="CT34" s="25"/>
      <c r="DO34" s="25"/>
      <c r="DT34" s="25"/>
      <c r="EO34" s="25"/>
      <c r="ET34" s="25"/>
      <c r="FO34" s="25"/>
      <c r="FT34" s="25"/>
    </row>
    <row r="35" spans="9:176">
      <c r="I35" s="25"/>
      <c r="N35" s="25"/>
      <c r="AD35" s="25"/>
      <c r="AI35" s="25"/>
      <c r="AY35" s="25"/>
      <c r="BD35" s="25"/>
      <c r="BT35" s="25"/>
      <c r="BY35" s="25"/>
      <c r="CO35" s="25"/>
      <c r="CT35" s="25"/>
      <c r="DO35" s="25"/>
      <c r="DT35" s="25"/>
      <c r="EO35" s="25"/>
      <c r="ET35" s="25"/>
      <c r="FO35" s="25"/>
      <c r="FT35" s="25"/>
    </row>
    <row r="36" spans="9:176">
      <c r="I36" s="25"/>
      <c r="N36" s="25"/>
      <c r="AD36" s="25"/>
      <c r="AI36" s="25"/>
      <c r="AY36" s="25"/>
      <c r="BD36" s="25"/>
      <c r="BT36" s="25"/>
      <c r="BY36" s="25"/>
      <c r="CO36" s="25"/>
      <c r="CT36" s="25"/>
      <c r="DO36" s="25"/>
      <c r="DT36" s="25"/>
      <c r="EO36" s="25"/>
      <c r="ET36" s="25"/>
      <c r="FO36" s="25"/>
      <c r="FT36" s="25"/>
    </row>
    <row r="37" spans="9:176">
      <c r="I37" s="25"/>
      <c r="N37" s="25"/>
      <c r="AD37" s="25"/>
      <c r="AI37" s="25"/>
      <c r="AY37" s="25"/>
      <c r="BD37" s="25"/>
      <c r="BT37" s="25"/>
      <c r="BY37" s="25"/>
      <c r="CO37" s="25"/>
      <c r="CT37" s="25"/>
      <c r="DO37" s="25"/>
      <c r="DT37" s="25"/>
      <c r="EO37" s="25"/>
      <c r="ET37" s="25"/>
      <c r="FO37" s="25"/>
      <c r="FT37" s="25"/>
    </row>
    <row r="38" spans="9:176">
      <c r="I38" s="25"/>
      <c r="N38" s="25"/>
      <c r="AD38" s="25"/>
      <c r="AI38" s="25"/>
      <c r="AY38" s="25"/>
      <c r="BD38" s="25"/>
      <c r="BT38" s="25"/>
      <c r="BY38" s="25"/>
      <c r="CO38" s="25"/>
      <c r="CT38" s="25"/>
      <c r="DO38" s="25"/>
      <c r="DT38" s="25"/>
      <c r="EO38" s="25"/>
      <c r="ET38" s="25"/>
      <c r="FO38" s="25"/>
      <c r="FT38" s="25"/>
    </row>
    <row r="39" spans="9:176">
      <c r="I39" s="25"/>
      <c r="N39" s="25"/>
      <c r="AD39" s="25"/>
      <c r="AI39" s="25"/>
      <c r="AY39" s="25"/>
      <c r="BD39" s="25"/>
      <c r="BT39" s="25"/>
      <c r="BY39" s="25"/>
      <c r="CO39" s="25"/>
      <c r="CT39" s="25"/>
      <c r="DO39" s="25"/>
      <c r="DT39" s="25"/>
      <c r="EO39" s="25"/>
      <c r="ET39" s="25"/>
      <c r="FO39" s="25"/>
      <c r="FT39" s="25"/>
    </row>
    <row r="40" spans="9:176">
      <c r="I40" s="25"/>
      <c r="N40" s="25"/>
      <c r="AD40" s="25"/>
      <c r="AI40" s="25"/>
      <c r="AY40" s="25"/>
      <c r="BD40" s="25"/>
      <c r="BT40" s="25"/>
      <c r="BY40" s="25"/>
      <c r="CO40" s="25"/>
      <c r="CT40" s="25"/>
      <c r="DO40" s="25"/>
      <c r="DT40" s="25"/>
      <c r="EO40" s="25"/>
      <c r="ET40" s="25"/>
      <c r="FO40" s="25"/>
      <c r="FT40" s="25"/>
    </row>
    <row r="41" spans="9:176">
      <c r="I41" s="25"/>
      <c r="N41" s="25"/>
      <c r="AD41" s="25"/>
      <c r="AI41" s="25"/>
      <c r="AY41" s="25"/>
      <c r="BD41" s="25"/>
      <c r="BT41" s="25"/>
      <c r="BY41" s="25"/>
      <c r="CO41" s="25"/>
      <c r="CT41" s="25"/>
      <c r="DO41" s="25"/>
      <c r="DT41" s="25"/>
      <c r="EO41" s="25"/>
      <c r="ET41" s="25"/>
      <c r="FO41" s="25"/>
      <c r="FT41" s="25"/>
    </row>
    <row r="42" spans="9:176">
      <c r="I42" s="25"/>
      <c r="N42" s="25"/>
      <c r="AD42" s="25"/>
      <c r="AI42" s="25"/>
      <c r="AY42" s="25"/>
      <c r="BD42" s="25"/>
      <c r="BT42" s="25"/>
      <c r="BY42" s="25"/>
      <c r="CO42" s="25"/>
      <c r="CT42" s="25"/>
      <c r="DO42" s="25"/>
      <c r="DT42" s="25"/>
      <c r="EO42" s="25"/>
      <c r="ET42" s="25"/>
      <c r="FO42" s="25"/>
      <c r="FT42" s="25"/>
    </row>
    <row r="43" spans="9:176">
      <c r="I43" s="25"/>
      <c r="N43" s="25"/>
      <c r="AD43" s="25"/>
      <c r="AI43" s="25"/>
      <c r="AY43" s="25"/>
      <c r="BD43" s="25"/>
      <c r="BT43" s="25"/>
      <c r="BY43" s="25"/>
      <c r="CO43" s="25"/>
      <c r="CT43" s="25"/>
      <c r="DO43" s="25"/>
      <c r="DT43" s="25"/>
      <c r="EO43" s="25"/>
      <c r="ET43" s="25"/>
      <c r="FO43" s="25"/>
      <c r="FT43" s="25"/>
    </row>
    <row r="44" spans="9:176">
      <c r="I44" s="25"/>
      <c r="N44" s="25"/>
      <c r="AD44" s="25"/>
      <c r="AI44" s="25"/>
      <c r="AY44" s="25"/>
      <c r="BD44" s="25"/>
      <c r="BT44" s="25"/>
      <c r="BY44" s="25"/>
      <c r="CO44" s="25"/>
      <c r="CT44" s="25"/>
      <c r="DO44" s="25"/>
      <c r="DT44" s="25"/>
      <c r="EO44" s="25"/>
      <c r="ET44" s="25"/>
      <c r="FO44" s="25"/>
      <c r="FT44" s="25"/>
    </row>
    <row r="45" spans="9:176">
      <c r="I45" s="25"/>
      <c r="N45" s="25"/>
      <c r="AD45" s="25"/>
      <c r="AI45" s="25"/>
      <c r="AY45" s="25"/>
      <c r="BD45" s="25"/>
      <c r="BT45" s="25"/>
      <c r="BY45" s="25"/>
      <c r="CO45" s="25"/>
      <c r="CT45" s="25"/>
      <c r="DO45" s="25"/>
      <c r="DT45" s="25"/>
      <c r="EO45" s="25"/>
      <c r="ET45" s="25"/>
      <c r="FO45" s="25"/>
      <c r="FT45" s="25"/>
    </row>
    <row r="46" spans="9:176">
      <c r="I46" s="25"/>
      <c r="N46" s="25"/>
      <c r="AD46" s="25"/>
      <c r="AI46" s="25"/>
      <c r="AY46" s="25"/>
      <c r="BD46" s="25"/>
      <c r="BT46" s="25"/>
      <c r="BY46" s="25"/>
      <c r="CO46" s="25"/>
      <c r="CT46" s="25"/>
      <c r="DO46" s="25"/>
      <c r="DT46" s="25"/>
      <c r="EO46" s="25"/>
      <c r="ET46" s="25"/>
      <c r="FO46" s="25"/>
      <c r="FT46" s="25"/>
    </row>
    <row r="47" spans="9:176">
      <c r="I47" s="25"/>
      <c r="N47" s="25"/>
      <c r="AD47" s="25"/>
      <c r="AI47" s="25"/>
      <c r="AY47" s="25"/>
      <c r="BD47" s="25"/>
      <c r="BT47" s="25"/>
      <c r="BY47" s="25"/>
      <c r="CO47" s="25"/>
      <c r="CT47" s="25"/>
      <c r="DO47" s="25"/>
      <c r="DT47" s="25"/>
      <c r="EO47" s="25"/>
      <c r="ET47" s="25"/>
      <c r="FO47" s="25"/>
      <c r="FT47" s="25"/>
    </row>
    <row r="48" spans="9:176">
      <c r="I48" s="25"/>
      <c r="N48" s="25"/>
      <c r="AD48" s="25"/>
      <c r="AI48" s="25"/>
      <c r="AY48" s="25"/>
      <c r="BD48" s="25"/>
      <c r="BT48" s="25"/>
      <c r="BY48" s="25"/>
      <c r="CO48" s="25"/>
      <c r="CT48" s="25"/>
      <c r="DO48" s="25"/>
      <c r="DT48" s="25"/>
      <c r="EO48" s="25"/>
      <c r="ET48" s="25"/>
      <c r="FO48" s="25"/>
      <c r="FT48" s="25"/>
    </row>
    <row r="49" spans="9:176">
      <c r="I49" s="25"/>
      <c r="N49" s="25"/>
      <c r="AD49" s="25"/>
      <c r="AI49" s="25"/>
      <c r="AY49" s="25"/>
      <c r="BD49" s="25"/>
      <c r="BT49" s="25"/>
      <c r="BY49" s="25"/>
      <c r="CO49" s="25"/>
      <c r="CT49" s="25"/>
      <c r="DO49" s="25"/>
      <c r="DT49" s="25"/>
      <c r="EO49" s="25"/>
      <c r="ET49" s="25"/>
      <c r="FO49" s="25"/>
      <c r="FT49" s="25"/>
    </row>
    <row r="50" spans="9:176">
      <c r="I50" s="25"/>
      <c r="N50" s="25"/>
      <c r="AD50" s="25"/>
      <c r="AI50" s="25"/>
      <c r="AY50" s="25"/>
      <c r="BD50" s="25"/>
      <c r="BT50" s="25"/>
      <c r="BY50" s="25"/>
      <c r="CO50" s="25"/>
      <c r="CT50" s="25"/>
      <c r="DO50" s="25"/>
      <c r="DT50" s="25"/>
      <c r="EO50" s="25"/>
      <c r="ET50" s="25"/>
      <c r="FO50" s="25"/>
      <c r="FT50" s="25"/>
    </row>
    <row r="51" spans="9:176">
      <c r="I51" s="25"/>
      <c r="N51" s="25"/>
      <c r="AD51" s="25"/>
      <c r="AI51" s="25"/>
      <c r="AY51" s="25"/>
      <c r="BD51" s="25"/>
      <c r="BT51" s="25"/>
      <c r="BY51" s="25"/>
      <c r="CO51" s="25"/>
      <c r="CT51" s="25"/>
      <c r="DO51" s="25"/>
      <c r="DT51" s="25"/>
      <c r="EO51" s="25"/>
      <c r="ET51" s="25"/>
      <c r="FO51" s="25"/>
      <c r="FT51" s="25"/>
    </row>
    <row r="52" spans="9:176">
      <c r="I52" s="25"/>
      <c r="N52" s="25"/>
      <c r="AD52" s="25"/>
      <c r="AI52" s="25"/>
      <c r="AY52" s="25"/>
      <c r="BD52" s="25"/>
      <c r="BT52" s="25"/>
      <c r="BY52" s="25"/>
      <c r="CO52" s="25"/>
      <c r="CT52" s="25"/>
      <c r="DO52" s="25"/>
      <c r="DT52" s="25"/>
      <c r="EO52" s="25"/>
      <c r="ET52" s="25"/>
      <c r="FO52" s="25"/>
      <c r="FT52" s="25"/>
    </row>
    <row r="53" spans="9:176">
      <c r="I53" s="25"/>
      <c r="N53" s="25"/>
      <c r="AD53" s="25"/>
      <c r="AI53" s="25"/>
      <c r="AY53" s="25"/>
      <c r="BD53" s="25"/>
      <c r="BT53" s="25"/>
      <c r="BY53" s="25"/>
      <c r="CO53" s="25"/>
      <c r="CT53" s="25"/>
      <c r="DO53" s="25"/>
      <c r="DT53" s="25"/>
      <c r="EO53" s="25"/>
      <c r="ET53" s="25"/>
      <c r="FO53" s="25"/>
      <c r="FT53" s="25"/>
    </row>
    <row r="54" spans="9:176">
      <c r="I54" s="25"/>
      <c r="N54" s="25"/>
      <c r="AD54" s="25"/>
      <c r="AI54" s="25"/>
      <c r="AY54" s="25"/>
      <c r="BD54" s="25"/>
      <c r="BT54" s="25"/>
      <c r="BY54" s="25"/>
      <c r="CO54" s="25"/>
      <c r="CT54" s="25"/>
      <c r="DO54" s="25"/>
      <c r="DT54" s="25"/>
      <c r="EO54" s="25"/>
      <c r="ET54" s="25"/>
      <c r="FO54" s="25"/>
      <c r="FT54" s="25"/>
    </row>
    <row r="55" spans="9:176">
      <c r="I55" s="25"/>
      <c r="N55" s="25"/>
      <c r="AD55" s="25"/>
      <c r="AI55" s="25"/>
      <c r="AY55" s="25"/>
      <c r="BD55" s="25"/>
      <c r="BT55" s="25"/>
      <c r="BY55" s="25"/>
      <c r="CO55" s="25"/>
      <c r="CT55" s="25"/>
      <c r="DO55" s="25"/>
      <c r="DT55" s="25"/>
      <c r="EO55" s="25"/>
      <c r="ET55" s="25"/>
      <c r="FO55" s="25"/>
      <c r="FT55" s="25"/>
    </row>
    <row r="56" spans="9:176">
      <c r="I56" s="25"/>
      <c r="N56" s="25"/>
      <c r="AD56" s="25"/>
      <c r="AI56" s="25"/>
      <c r="AY56" s="25"/>
      <c r="BD56" s="25"/>
      <c r="BT56" s="25"/>
      <c r="BY56" s="25"/>
      <c r="CO56" s="25"/>
      <c r="CT56" s="25"/>
      <c r="DO56" s="25"/>
      <c r="DT56" s="25"/>
      <c r="EO56" s="25"/>
      <c r="ET56" s="25"/>
      <c r="FO56" s="25"/>
      <c r="FT56" s="25"/>
    </row>
    <row r="57" spans="9:176">
      <c r="I57" s="25"/>
      <c r="N57" s="25"/>
      <c r="AD57" s="25"/>
      <c r="AI57" s="25"/>
      <c r="AY57" s="25"/>
      <c r="BD57" s="25"/>
      <c r="BT57" s="25"/>
      <c r="BY57" s="25"/>
      <c r="CO57" s="25"/>
      <c r="CT57" s="25"/>
      <c r="DO57" s="25"/>
      <c r="DT57" s="25"/>
      <c r="EO57" s="25"/>
      <c r="ET57" s="25"/>
      <c r="FO57" s="25"/>
      <c r="FT57" s="25"/>
    </row>
    <row r="58" spans="9:176">
      <c r="I58" s="25"/>
      <c r="N58" s="25"/>
      <c r="AD58" s="25"/>
      <c r="AI58" s="25"/>
      <c r="AY58" s="25"/>
      <c r="BD58" s="25"/>
      <c r="BT58" s="25"/>
      <c r="BY58" s="25"/>
      <c r="CO58" s="25"/>
      <c r="CT58" s="25"/>
      <c r="DO58" s="25"/>
      <c r="DT58" s="25"/>
      <c r="EO58" s="25"/>
      <c r="ET58" s="25"/>
      <c r="FO58" s="25"/>
      <c r="FT58" s="25"/>
    </row>
    <row r="59" spans="9:176">
      <c r="I59" s="25"/>
      <c r="N59" s="25"/>
      <c r="AD59" s="25"/>
      <c r="AI59" s="25"/>
      <c r="AY59" s="25"/>
      <c r="BD59" s="25"/>
      <c r="BT59" s="25"/>
      <c r="BY59" s="25"/>
      <c r="CO59" s="25"/>
      <c r="CT59" s="25"/>
      <c r="DO59" s="25"/>
      <c r="DT59" s="25"/>
      <c r="EO59" s="25"/>
      <c r="ET59" s="25"/>
      <c r="FO59" s="25"/>
      <c r="FT59" s="25"/>
    </row>
    <row r="60" spans="9:176">
      <c r="I60" s="25"/>
      <c r="N60" s="25"/>
      <c r="AD60" s="25"/>
      <c r="AI60" s="25"/>
      <c r="AY60" s="25"/>
      <c r="BD60" s="25"/>
      <c r="BT60" s="25"/>
      <c r="BY60" s="25"/>
      <c r="CO60" s="25"/>
      <c r="CT60" s="25"/>
      <c r="DO60" s="25"/>
      <c r="DT60" s="25"/>
      <c r="EO60" s="25"/>
      <c r="ET60" s="25"/>
      <c r="FO60" s="25"/>
      <c r="FT60" s="25"/>
    </row>
    <row r="61" spans="9:176">
      <c r="I61" s="25"/>
      <c r="N61" s="25"/>
      <c r="AD61" s="25"/>
      <c r="AI61" s="25"/>
      <c r="AY61" s="25"/>
      <c r="BD61" s="25"/>
      <c r="BT61" s="25"/>
      <c r="BY61" s="25"/>
      <c r="CO61" s="25"/>
      <c r="CT61" s="25"/>
      <c r="DO61" s="25"/>
      <c r="DT61" s="25"/>
      <c r="EO61" s="25"/>
      <c r="ET61" s="25"/>
      <c r="FO61" s="25"/>
      <c r="FT61" s="25"/>
    </row>
    <row r="62" spans="9:176">
      <c r="I62" s="25"/>
      <c r="N62" s="25"/>
      <c r="AD62" s="25"/>
      <c r="AI62" s="25"/>
      <c r="AY62" s="25"/>
      <c r="BD62" s="25"/>
      <c r="BT62" s="25"/>
      <c r="BY62" s="25"/>
      <c r="CO62" s="25"/>
      <c r="CT62" s="25"/>
      <c r="DO62" s="25"/>
      <c r="DT62" s="25"/>
      <c r="EO62" s="25"/>
      <c r="ET62" s="25"/>
      <c r="FO62" s="25"/>
      <c r="FT62" s="25"/>
    </row>
    <row r="63" spans="9:176">
      <c r="I63" s="25"/>
      <c r="N63" s="25"/>
      <c r="AD63" s="25"/>
      <c r="AI63" s="25"/>
      <c r="AY63" s="25"/>
      <c r="BD63" s="25"/>
      <c r="BT63" s="25"/>
      <c r="BY63" s="25"/>
      <c r="CO63" s="25"/>
      <c r="CT63" s="25"/>
      <c r="DO63" s="25"/>
      <c r="DT63" s="25"/>
      <c r="EO63" s="25"/>
      <c r="ET63" s="25"/>
      <c r="FO63" s="25"/>
      <c r="FT63" s="25"/>
    </row>
    <row r="64" spans="9:176">
      <c r="I64" s="25"/>
      <c r="N64" s="25"/>
      <c r="AD64" s="25"/>
      <c r="AI64" s="25"/>
      <c r="AY64" s="25"/>
      <c r="BD64" s="25"/>
      <c r="BT64" s="25"/>
      <c r="BY64" s="25"/>
      <c r="CO64" s="25"/>
      <c r="CT64" s="25"/>
      <c r="DO64" s="25"/>
      <c r="DT64" s="25"/>
      <c r="EO64" s="25"/>
      <c r="ET64" s="25"/>
      <c r="FO64" s="25"/>
      <c r="FT64" s="25"/>
    </row>
    <row r="65" spans="9:176">
      <c r="I65" s="25"/>
      <c r="N65" s="25"/>
      <c r="AD65" s="25"/>
      <c r="AI65" s="25"/>
      <c r="AY65" s="25"/>
      <c r="BD65" s="25"/>
      <c r="BT65" s="25"/>
      <c r="BY65" s="25"/>
      <c r="CO65" s="25"/>
      <c r="CT65" s="25"/>
      <c r="DO65" s="25"/>
      <c r="DT65" s="25"/>
      <c r="EO65" s="25"/>
      <c r="ET65" s="25"/>
      <c r="FO65" s="25"/>
      <c r="FT65" s="25"/>
    </row>
    <row r="66" spans="9:176">
      <c r="I66" s="25"/>
      <c r="N66" s="25"/>
      <c r="AD66" s="25"/>
      <c r="AI66" s="25"/>
      <c r="AY66" s="25"/>
      <c r="BD66" s="25"/>
      <c r="BT66" s="25"/>
      <c r="BY66" s="25"/>
      <c r="CO66" s="25"/>
      <c r="CT66" s="25"/>
      <c r="DO66" s="25"/>
      <c r="DT66" s="25"/>
      <c r="EO66" s="25"/>
      <c r="ET66" s="25"/>
      <c r="FO66" s="25"/>
      <c r="FT66" s="25"/>
    </row>
    <row r="67" spans="9:176">
      <c r="I67" s="25"/>
      <c r="N67" s="25"/>
      <c r="AD67" s="25"/>
      <c r="AI67" s="25"/>
      <c r="AY67" s="25"/>
      <c r="BD67" s="25"/>
      <c r="BT67" s="25"/>
      <c r="BY67" s="25"/>
      <c r="CO67" s="25"/>
      <c r="CT67" s="25"/>
      <c r="DO67" s="25"/>
      <c r="DT67" s="25"/>
      <c r="EO67" s="25"/>
      <c r="ET67" s="25"/>
      <c r="FO67" s="25"/>
      <c r="FT67" s="25"/>
    </row>
    <row r="68" spans="9:176">
      <c r="I68" s="25"/>
      <c r="N68" s="25"/>
      <c r="AD68" s="25"/>
      <c r="AI68" s="25"/>
      <c r="AY68" s="25"/>
      <c r="BD68" s="25"/>
      <c r="BT68" s="25"/>
      <c r="BY68" s="25"/>
      <c r="CO68" s="25"/>
      <c r="CT68" s="25"/>
      <c r="DO68" s="25"/>
      <c r="DT68" s="25"/>
      <c r="EO68" s="25"/>
      <c r="ET68" s="25"/>
      <c r="FO68" s="25"/>
      <c r="FT68" s="25"/>
    </row>
    <row r="69" spans="9:176">
      <c r="I69" s="25"/>
      <c r="N69" s="25"/>
      <c r="AD69" s="25"/>
      <c r="AI69" s="25"/>
      <c r="AY69" s="25"/>
      <c r="BD69" s="25"/>
      <c r="BT69" s="25"/>
      <c r="BY69" s="25"/>
      <c r="CO69" s="25"/>
      <c r="CT69" s="25"/>
      <c r="DO69" s="25"/>
      <c r="DT69" s="25"/>
      <c r="EO69" s="25"/>
      <c r="ET69" s="25"/>
      <c r="FO69" s="25"/>
      <c r="FT69" s="25"/>
    </row>
    <row r="70" spans="9:176">
      <c r="I70" s="25"/>
      <c r="N70" s="25"/>
      <c r="AD70" s="25"/>
      <c r="AI70" s="25"/>
      <c r="AY70" s="25"/>
      <c r="BD70" s="25"/>
      <c r="BT70" s="25"/>
      <c r="BY70" s="25"/>
      <c r="CO70" s="25"/>
      <c r="CT70" s="25"/>
      <c r="DO70" s="25"/>
      <c r="DT70" s="25"/>
      <c r="EO70" s="25"/>
      <c r="ET70" s="25"/>
      <c r="FO70" s="25"/>
      <c r="FT70" s="25"/>
    </row>
    <row r="71" spans="9:176">
      <c r="I71" s="25"/>
      <c r="N71" s="25"/>
      <c r="AD71" s="25"/>
      <c r="AI71" s="25"/>
      <c r="AY71" s="25"/>
      <c r="BD71" s="25"/>
      <c r="BT71" s="25"/>
      <c r="BY71" s="25"/>
      <c r="CO71" s="25"/>
      <c r="CT71" s="25"/>
      <c r="DO71" s="25"/>
      <c r="DT71" s="25"/>
      <c r="EO71" s="25"/>
      <c r="ET71" s="25"/>
      <c r="FO71" s="25"/>
      <c r="FT71" s="25"/>
    </row>
    <row r="72" spans="9:176">
      <c r="I72" s="25"/>
      <c r="N72" s="25"/>
      <c r="AD72" s="25"/>
      <c r="AI72" s="25"/>
      <c r="AY72" s="25"/>
      <c r="BD72" s="25"/>
      <c r="BT72" s="25"/>
      <c r="BY72" s="25"/>
      <c r="CO72" s="25"/>
      <c r="CT72" s="25"/>
      <c r="DO72" s="25"/>
      <c r="DT72" s="25"/>
      <c r="EO72" s="25"/>
      <c r="ET72" s="25"/>
      <c r="FO72" s="25"/>
      <c r="FT72" s="25"/>
    </row>
    <row r="73" spans="9:176">
      <c r="I73" s="25"/>
      <c r="N73" s="25"/>
      <c r="AD73" s="25"/>
      <c r="AI73" s="25"/>
      <c r="AY73" s="25"/>
      <c r="BD73" s="25"/>
      <c r="BT73" s="25"/>
      <c r="BY73" s="25"/>
      <c r="CO73" s="25"/>
      <c r="CT73" s="25"/>
      <c r="DO73" s="25"/>
      <c r="DT73" s="25"/>
      <c r="EO73" s="25"/>
      <c r="ET73" s="25"/>
      <c r="FO73" s="25"/>
      <c r="FT73" s="25"/>
    </row>
    <row r="74" spans="9:176">
      <c r="I74" s="25"/>
      <c r="N74" s="25"/>
      <c r="AD74" s="25"/>
      <c r="AI74" s="25"/>
      <c r="AY74" s="25"/>
      <c r="BD74" s="25"/>
      <c r="BT74" s="25"/>
      <c r="BY74" s="25"/>
      <c r="CO74" s="25"/>
      <c r="CT74" s="25"/>
      <c r="DO74" s="25"/>
      <c r="DT74" s="25"/>
      <c r="EO74" s="25"/>
      <c r="ET74" s="25"/>
      <c r="FO74" s="25"/>
      <c r="FT74" s="25"/>
    </row>
    <row r="75" spans="9:176">
      <c r="I75" s="25"/>
      <c r="N75" s="25"/>
      <c r="AD75" s="25"/>
      <c r="AI75" s="25"/>
      <c r="AY75" s="25"/>
      <c r="BD75" s="25"/>
      <c r="BT75" s="25"/>
      <c r="BY75" s="25"/>
      <c r="CO75" s="25"/>
      <c r="CT75" s="25"/>
      <c r="DO75" s="25"/>
      <c r="DT75" s="25"/>
      <c r="EO75" s="25"/>
      <c r="ET75" s="25"/>
      <c r="FO75" s="25"/>
      <c r="FT75" s="25"/>
    </row>
    <row r="76" spans="9:176">
      <c r="I76" s="25"/>
      <c r="N76" s="25"/>
      <c r="AD76" s="25"/>
      <c r="AI76" s="25"/>
      <c r="AY76" s="25"/>
      <c r="BD76" s="25"/>
      <c r="BT76" s="25"/>
      <c r="BY76" s="25"/>
      <c r="CO76" s="25"/>
      <c r="CT76" s="25"/>
      <c r="DO76" s="25"/>
      <c r="DT76" s="25"/>
      <c r="EO76" s="25"/>
      <c r="ET76" s="25"/>
      <c r="FO76" s="25"/>
      <c r="FT76" s="25"/>
    </row>
    <row r="77" spans="9:176">
      <c r="I77" s="25"/>
      <c r="N77" s="25"/>
      <c r="AD77" s="25"/>
      <c r="AI77" s="25"/>
      <c r="AY77" s="25"/>
      <c r="BD77" s="25"/>
      <c r="BT77" s="25"/>
      <c r="BY77" s="25"/>
      <c r="CO77" s="25"/>
      <c r="CT77" s="25"/>
      <c r="DO77" s="25"/>
      <c r="DT77" s="25"/>
      <c r="EO77" s="25"/>
      <c r="ET77" s="25"/>
      <c r="FO77" s="25"/>
      <c r="FT77" s="25"/>
    </row>
    <row r="78" spans="9:176">
      <c r="I78" s="25"/>
      <c r="N78" s="25"/>
      <c r="AD78" s="25"/>
      <c r="AI78" s="25"/>
      <c r="AY78" s="25"/>
      <c r="BD78" s="25"/>
      <c r="BT78" s="25"/>
      <c r="BY78" s="25"/>
      <c r="CO78" s="25"/>
      <c r="CT78" s="25"/>
      <c r="DO78" s="25"/>
      <c r="DT78" s="25"/>
      <c r="EO78" s="25"/>
      <c r="ET78" s="25"/>
      <c r="FO78" s="25"/>
      <c r="FT78" s="25"/>
    </row>
    <row r="79" spans="9:176">
      <c r="I79" s="25"/>
      <c r="N79" s="25"/>
      <c r="AD79" s="25"/>
      <c r="AI79" s="25"/>
      <c r="AY79" s="25"/>
      <c r="BD79" s="25"/>
      <c r="BT79" s="25"/>
      <c r="BY79" s="25"/>
      <c r="CO79" s="25"/>
      <c r="CT79" s="25"/>
      <c r="DO79" s="25"/>
      <c r="DT79" s="25"/>
      <c r="EO79" s="25"/>
      <c r="ET79" s="25"/>
      <c r="FO79" s="25"/>
      <c r="FT79" s="25"/>
    </row>
    <row r="80" spans="9:176">
      <c r="I80" s="25"/>
      <c r="N80" s="25"/>
      <c r="AD80" s="25"/>
      <c r="AI80" s="25"/>
      <c r="AY80" s="25"/>
      <c r="BD80" s="25"/>
      <c r="BT80" s="25"/>
      <c r="BY80" s="25"/>
      <c r="CO80" s="25"/>
      <c r="CT80" s="25"/>
      <c r="DO80" s="25"/>
      <c r="DT80" s="25"/>
      <c r="EO80" s="25"/>
      <c r="ET80" s="25"/>
      <c r="FO80" s="25"/>
      <c r="FT80" s="25"/>
    </row>
    <row r="81" spans="9:176">
      <c r="I81" s="25"/>
      <c r="N81" s="25"/>
      <c r="AD81" s="25"/>
      <c r="AI81" s="25"/>
      <c r="AY81" s="25"/>
      <c r="BD81" s="25"/>
      <c r="BT81" s="25"/>
      <c r="BY81" s="25"/>
      <c r="CO81" s="25"/>
      <c r="CT81" s="25"/>
      <c r="DO81" s="25"/>
      <c r="DT81" s="25"/>
      <c r="EO81" s="25"/>
      <c r="ET81" s="25"/>
      <c r="FO81" s="25"/>
      <c r="FT81" s="25"/>
    </row>
    <row r="82" spans="9:176">
      <c r="I82" s="25"/>
      <c r="N82" s="25"/>
      <c r="AD82" s="25"/>
      <c r="AI82" s="25"/>
      <c r="AY82" s="25"/>
      <c r="BD82" s="25"/>
      <c r="BT82" s="25"/>
      <c r="BY82" s="25"/>
      <c r="CO82" s="25"/>
      <c r="CT82" s="25"/>
      <c r="DO82" s="25"/>
      <c r="DT82" s="25"/>
      <c r="EO82" s="25"/>
      <c r="ET82" s="25"/>
      <c r="FO82" s="25"/>
      <c r="FT82" s="25"/>
    </row>
    <row r="83" spans="9:176">
      <c r="I83" s="25"/>
      <c r="N83" s="25"/>
      <c r="AD83" s="25"/>
      <c r="AI83" s="25"/>
      <c r="AY83" s="25"/>
      <c r="BD83" s="25"/>
      <c r="BT83" s="25"/>
      <c r="BY83" s="25"/>
      <c r="CO83" s="25"/>
      <c r="CT83" s="25"/>
      <c r="DO83" s="25"/>
      <c r="DT83" s="25"/>
      <c r="EO83" s="25"/>
      <c r="ET83" s="25"/>
      <c r="FO83" s="25"/>
      <c r="FT83" s="25"/>
    </row>
    <row r="84" spans="9:176">
      <c r="I84" s="25"/>
      <c r="N84" s="25"/>
      <c r="AD84" s="25"/>
      <c r="AI84" s="25"/>
      <c r="AY84" s="25"/>
      <c r="BD84" s="25"/>
      <c r="BT84" s="25"/>
      <c r="BY84" s="25"/>
      <c r="CO84" s="25"/>
      <c r="CT84" s="25"/>
      <c r="DO84" s="25"/>
      <c r="DT84" s="25"/>
      <c r="EO84" s="25"/>
      <c r="ET84" s="25"/>
      <c r="FO84" s="25"/>
      <c r="FT84" s="25"/>
    </row>
    <row r="85" spans="9:176">
      <c r="I85" s="25"/>
      <c r="N85" s="25"/>
      <c r="AD85" s="25"/>
      <c r="AI85" s="25"/>
      <c r="AY85" s="25"/>
      <c r="BD85" s="25"/>
      <c r="BT85" s="25"/>
      <c r="BY85" s="25"/>
      <c r="CO85" s="25"/>
      <c r="CT85" s="25"/>
      <c r="DO85" s="25"/>
      <c r="DT85" s="25"/>
      <c r="EO85" s="25"/>
      <c r="ET85" s="25"/>
      <c r="FO85" s="25"/>
      <c r="FT85" s="25"/>
    </row>
    <row r="86" spans="9:176">
      <c r="I86" s="25"/>
      <c r="N86" s="25"/>
      <c r="AD86" s="25"/>
      <c r="AI86" s="25"/>
      <c r="AY86" s="25"/>
      <c r="BD86" s="25"/>
      <c r="BT86" s="25"/>
      <c r="BY86" s="25"/>
      <c r="CO86" s="25"/>
      <c r="CT86" s="25"/>
      <c r="DO86" s="25"/>
      <c r="DT86" s="25"/>
      <c r="EO86" s="25"/>
      <c r="ET86" s="25"/>
      <c r="FO86" s="25"/>
      <c r="FT86" s="25"/>
    </row>
    <row r="87" spans="9:176">
      <c r="I87" s="25"/>
      <c r="N87" s="25"/>
      <c r="AD87" s="25"/>
      <c r="AI87" s="25"/>
      <c r="AY87" s="25"/>
      <c r="BD87" s="25"/>
      <c r="BT87" s="25"/>
      <c r="BY87" s="25"/>
      <c r="CO87" s="25"/>
      <c r="CT87" s="25"/>
      <c r="DO87" s="25"/>
      <c r="DT87" s="25"/>
      <c r="EO87" s="25"/>
      <c r="ET87" s="25"/>
      <c r="FO87" s="25"/>
      <c r="FT87" s="25"/>
    </row>
    <row r="88" spans="9:176">
      <c r="I88" s="25"/>
      <c r="N88" s="25"/>
      <c r="AD88" s="25"/>
      <c r="AI88" s="25"/>
      <c r="AY88" s="25"/>
      <c r="BD88" s="25"/>
      <c r="BT88" s="25"/>
      <c r="BY88" s="25"/>
      <c r="CO88" s="25"/>
      <c r="CT88" s="25"/>
      <c r="DO88" s="25"/>
      <c r="DT88" s="25"/>
      <c r="EO88" s="25"/>
      <c r="ET88" s="25"/>
      <c r="FO88" s="25"/>
      <c r="FT88" s="25"/>
    </row>
    <row r="89" spans="9:176">
      <c r="I89" s="25"/>
      <c r="N89" s="25"/>
      <c r="AD89" s="25"/>
      <c r="AI89" s="25"/>
      <c r="AY89" s="25"/>
      <c r="BD89" s="25"/>
      <c r="BT89" s="25"/>
      <c r="BY89" s="25"/>
      <c r="CO89" s="25"/>
      <c r="CT89" s="25"/>
      <c r="DO89" s="25"/>
      <c r="DT89" s="25"/>
      <c r="EO89" s="25"/>
      <c r="ET89" s="25"/>
      <c r="FO89" s="25"/>
      <c r="FT89" s="25"/>
    </row>
    <row r="90" spans="9:176">
      <c r="I90" s="25"/>
      <c r="N90" s="25"/>
      <c r="AD90" s="25"/>
      <c r="AI90" s="25"/>
      <c r="AY90" s="25"/>
      <c r="BD90" s="25"/>
      <c r="BT90" s="25"/>
      <c r="BY90" s="25"/>
      <c r="CO90" s="25"/>
      <c r="CT90" s="25"/>
      <c r="DO90" s="25"/>
      <c r="DT90" s="25"/>
      <c r="EO90" s="25"/>
      <c r="ET90" s="25"/>
      <c r="FO90" s="25"/>
      <c r="FT90" s="25"/>
    </row>
    <row r="91" spans="9:176">
      <c r="I91" s="25"/>
      <c r="N91" s="25"/>
      <c r="AD91" s="25"/>
      <c r="AI91" s="25"/>
      <c r="AY91" s="25"/>
      <c r="BD91" s="25"/>
      <c r="BT91" s="25"/>
      <c r="BY91" s="25"/>
      <c r="CO91" s="25"/>
      <c r="CT91" s="25"/>
      <c r="DO91" s="25"/>
      <c r="DT91" s="25"/>
      <c r="EO91" s="25"/>
      <c r="ET91" s="25"/>
      <c r="FO91" s="25"/>
      <c r="FT91" s="25"/>
    </row>
    <row r="92" spans="9:176">
      <c r="I92" s="25"/>
      <c r="N92" s="25"/>
      <c r="AD92" s="25"/>
      <c r="AI92" s="25"/>
      <c r="AY92" s="25"/>
      <c r="BD92" s="25"/>
      <c r="BT92" s="25"/>
      <c r="BY92" s="25"/>
      <c r="CO92" s="25"/>
      <c r="CT92" s="25"/>
      <c r="DO92" s="25"/>
      <c r="DT92" s="25"/>
      <c r="EO92" s="25"/>
      <c r="ET92" s="25"/>
      <c r="FO92" s="25"/>
      <c r="FT92" s="25"/>
    </row>
    <row r="93" spans="9:176">
      <c r="I93" s="25"/>
      <c r="N93" s="25"/>
      <c r="AD93" s="25"/>
      <c r="AI93" s="25"/>
      <c r="AY93" s="25"/>
      <c r="BD93" s="25"/>
      <c r="BT93" s="25"/>
      <c r="BY93" s="25"/>
      <c r="CO93" s="25"/>
      <c r="CT93" s="25"/>
      <c r="DO93" s="25"/>
      <c r="DT93" s="25"/>
      <c r="EO93" s="25"/>
      <c r="ET93" s="25"/>
      <c r="FO93" s="25"/>
      <c r="FT93" s="25"/>
    </row>
    <row r="94" spans="9:176">
      <c r="I94" s="25"/>
      <c r="N94" s="25"/>
      <c r="AD94" s="25"/>
      <c r="AI94" s="25"/>
      <c r="AY94" s="25"/>
      <c r="BD94" s="25"/>
      <c r="BT94" s="25"/>
      <c r="BY94" s="25"/>
      <c r="CO94" s="25"/>
      <c r="CT94" s="25"/>
      <c r="DO94" s="25"/>
      <c r="DT94" s="25"/>
      <c r="EO94" s="25"/>
      <c r="ET94" s="25"/>
      <c r="FO94" s="25"/>
      <c r="FT94" s="25"/>
    </row>
    <row r="95" spans="9:176">
      <c r="I95" s="25"/>
      <c r="N95" s="25"/>
      <c r="AD95" s="25"/>
      <c r="AI95" s="25"/>
      <c r="AY95" s="25"/>
      <c r="BD95" s="25"/>
      <c r="BT95" s="25"/>
      <c r="BY95" s="25"/>
      <c r="CO95" s="25"/>
      <c r="CT95" s="25"/>
      <c r="DO95" s="25"/>
      <c r="DT95" s="25"/>
      <c r="EO95" s="25"/>
      <c r="ET95" s="25"/>
      <c r="FO95" s="25"/>
      <c r="FT95" s="25"/>
    </row>
    <row r="96" spans="9:176">
      <c r="I96" s="25"/>
      <c r="N96" s="25"/>
      <c r="AD96" s="25"/>
      <c r="AI96" s="25"/>
      <c r="AY96" s="25"/>
      <c r="BD96" s="25"/>
      <c r="BT96" s="25"/>
      <c r="BY96" s="25"/>
      <c r="CO96" s="25"/>
      <c r="CT96" s="25"/>
      <c r="DO96" s="25"/>
      <c r="DT96" s="25"/>
      <c r="EO96" s="25"/>
      <c r="ET96" s="25"/>
      <c r="FO96" s="25"/>
      <c r="FT96" s="25"/>
    </row>
    <row r="97" spans="9:176">
      <c r="I97" s="25"/>
      <c r="N97" s="25"/>
      <c r="AD97" s="25"/>
      <c r="AI97" s="25"/>
      <c r="AY97" s="25"/>
      <c r="BD97" s="25"/>
      <c r="BT97" s="25"/>
      <c r="BY97" s="25"/>
      <c r="CO97" s="25"/>
      <c r="CT97" s="25"/>
      <c r="DO97" s="25"/>
      <c r="DT97" s="25"/>
      <c r="EO97" s="25"/>
      <c r="ET97" s="25"/>
      <c r="FO97" s="25"/>
      <c r="FT97" s="25"/>
    </row>
    <row r="98" spans="9:176">
      <c r="I98" s="25"/>
      <c r="N98" s="25"/>
      <c r="AD98" s="25"/>
      <c r="AI98" s="25"/>
      <c r="AY98" s="25"/>
      <c r="BD98" s="25"/>
      <c r="BT98" s="25"/>
      <c r="BY98" s="25"/>
      <c r="CO98" s="25"/>
      <c r="CT98" s="25"/>
      <c r="DO98" s="25"/>
      <c r="DT98" s="25"/>
      <c r="EO98" s="25"/>
      <c r="ET98" s="25"/>
      <c r="FO98" s="25"/>
      <c r="FT98" s="25"/>
    </row>
    <row r="99" spans="9:176">
      <c r="I99" s="25"/>
      <c r="N99" s="25"/>
      <c r="AD99" s="25"/>
      <c r="AI99" s="25"/>
      <c r="AY99" s="25"/>
      <c r="BD99" s="25"/>
      <c r="BT99" s="25"/>
      <c r="BY99" s="25"/>
      <c r="CO99" s="25"/>
      <c r="CT99" s="25"/>
      <c r="DO99" s="25"/>
      <c r="DT99" s="25"/>
      <c r="EO99" s="25"/>
      <c r="ET99" s="25"/>
      <c r="FO99" s="25"/>
      <c r="FT99" s="25"/>
    </row>
    <row r="100" spans="9:176">
      <c r="I100" s="25"/>
      <c r="N100" s="25"/>
      <c r="AD100" s="25"/>
      <c r="AI100" s="25"/>
      <c r="AY100" s="25"/>
      <c r="BD100" s="25"/>
      <c r="BT100" s="25"/>
      <c r="BY100" s="25"/>
      <c r="CO100" s="25"/>
      <c r="CT100" s="25"/>
      <c r="DO100" s="25"/>
      <c r="DT100" s="25"/>
      <c r="EO100" s="25"/>
      <c r="ET100" s="25"/>
      <c r="FO100" s="25"/>
      <c r="FT100" s="25"/>
    </row>
    <row r="101" spans="9:176">
      <c r="I101" s="25"/>
      <c r="N101" s="25"/>
      <c r="AD101" s="25"/>
      <c r="AI101" s="25"/>
      <c r="AY101" s="25"/>
      <c r="BD101" s="25"/>
      <c r="BT101" s="25"/>
      <c r="BY101" s="25"/>
      <c r="CO101" s="25"/>
      <c r="CT101" s="25"/>
      <c r="DO101" s="25"/>
      <c r="DT101" s="25"/>
      <c r="EO101" s="25"/>
      <c r="ET101" s="25"/>
      <c r="FO101" s="25"/>
      <c r="FT101" s="25"/>
    </row>
    <row r="102" spans="9:176">
      <c r="I102" s="25"/>
      <c r="N102" s="25"/>
      <c r="AD102" s="25"/>
      <c r="AI102" s="25"/>
      <c r="AY102" s="25"/>
      <c r="BD102" s="25"/>
      <c r="BT102" s="25"/>
      <c r="BY102" s="25"/>
      <c r="CO102" s="25"/>
      <c r="CT102" s="25"/>
      <c r="DO102" s="25"/>
      <c r="DT102" s="25"/>
      <c r="EO102" s="25"/>
      <c r="ET102" s="25"/>
      <c r="FO102" s="25"/>
      <c r="FT102" s="25"/>
    </row>
    <row r="103" spans="9:176">
      <c r="I103" s="25"/>
      <c r="N103" s="25"/>
      <c r="AD103" s="25"/>
      <c r="AI103" s="25"/>
      <c r="AY103" s="25"/>
      <c r="BD103" s="25"/>
      <c r="BT103" s="25"/>
      <c r="BY103" s="25"/>
      <c r="CO103" s="25"/>
      <c r="CT103" s="25"/>
      <c r="DO103" s="25"/>
      <c r="DT103" s="25"/>
      <c r="EO103" s="25"/>
      <c r="ET103" s="25"/>
      <c r="FO103" s="25"/>
      <c r="FT103" s="25"/>
    </row>
    <row r="104" spans="9:176">
      <c r="I104" s="25"/>
      <c r="N104" s="25"/>
      <c r="AD104" s="25"/>
      <c r="AI104" s="25"/>
      <c r="AY104" s="25"/>
      <c r="BD104" s="25"/>
      <c r="BT104" s="25"/>
      <c r="BY104" s="25"/>
      <c r="CO104" s="25"/>
      <c r="CT104" s="25"/>
      <c r="DO104" s="25"/>
      <c r="DT104" s="25"/>
      <c r="EO104" s="25"/>
      <c r="ET104" s="25"/>
      <c r="FO104" s="25"/>
      <c r="FT104" s="25"/>
    </row>
    <row r="105" spans="9:176">
      <c r="I105" s="25"/>
      <c r="N105" s="25"/>
      <c r="AD105" s="25"/>
      <c r="AI105" s="25"/>
      <c r="AY105" s="25"/>
      <c r="BD105" s="25"/>
      <c r="BT105" s="25"/>
      <c r="BY105" s="25"/>
      <c r="CO105" s="25"/>
      <c r="CT105" s="25"/>
      <c r="DO105" s="25"/>
      <c r="DT105" s="25"/>
      <c r="EO105" s="25"/>
      <c r="ET105" s="25"/>
      <c r="FO105" s="25"/>
      <c r="FT105" s="25"/>
    </row>
    <row r="106" spans="9:176">
      <c r="I106" s="25"/>
      <c r="N106" s="25"/>
      <c r="AD106" s="25"/>
      <c r="AI106" s="25"/>
      <c r="AY106" s="25"/>
      <c r="BD106" s="25"/>
      <c r="BT106" s="25"/>
      <c r="BY106" s="25"/>
      <c r="CO106" s="25"/>
      <c r="CT106" s="25"/>
      <c r="DO106" s="25"/>
      <c r="DT106" s="25"/>
      <c r="EO106" s="25"/>
      <c r="ET106" s="25"/>
      <c r="FO106" s="25"/>
      <c r="FT106" s="25"/>
    </row>
    <row r="107" spans="9:176">
      <c r="I107" s="25"/>
      <c r="N107" s="25"/>
      <c r="AD107" s="25"/>
      <c r="AI107" s="25"/>
      <c r="AY107" s="25"/>
      <c r="BD107" s="25"/>
      <c r="BT107" s="25"/>
      <c r="BY107" s="25"/>
      <c r="CO107" s="25"/>
      <c r="CT107" s="25"/>
      <c r="DO107" s="25"/>
      <c r="DT107" s="25"/>
      <c r="EO107" s="25"/>
      <c r="ET107" s="25"/>
      <c r="FO107" s="25"/>
      <c r="FT107" s="25"/>
    </row>
    <row r="108" spans="9:176">
      <c r="I108" s="25"/>
      <c r="N108" s="25"/>
      <c r="AD108" s="25"/>
      <c r="AI108" s="25"/>
      <c r="AY108" s="25"/>
      <c r="BD108" s="25"/>
      <c r="BT108" s="25"/>
      <c r="BY108" s="25"/>
      <c r="CO108" s="25"/>
      <c r="CT108" s="25"/>
      <c r="DO108" s="25"/>
      <c r="DT108" s="25"/>
      <c r="EO108" s="25"/>
      <c r="ET108" s="25"/>
      <c r="FO108" s="25"/>
      <c r="FT108" s="25"/>
    </row>
    <row r="109" spans="9:176">
      <c r="I109" s="25"/>
      <c r="N109" s="25"/>
      <c r="AD109" s="25"/>
      <c r="AI109" s="25"/>
      <c r="AY109" s="25"/>
      <c r="BD109" s="25"/>
      <c r="BT109" s="25"/>
      <c r="BY109" s="25"/>
      <c r="CO109" s="25"/>
      <c r="CT109" s="25"/>
      <c r="DO109" s="25"/>
      <c r="DT109" s="25"/>
      <c r="EO109" s="25"/>
      <c r="ET109" s="25"/>
      <c r="FO109" s="25"/>
      <c r="FT109" s="25"/>
    </row>
    <row r="110" spans="9:176">
      <c r="I110" s="25"/>
      <c r="N110" s="25"/>
      <c r="AD110" s="25"/>
      <c r="AI110" s="25"/>
      <c r="AY110" s="25"/>
      <c r="BD110" s="25"/>
      <c r="BT110" s="25"/>
      <c r="BY110" s="25"/>
      <c r="CO110" s="25"/>
      <c r="CT110" s="25"/>
      <c r="DO110" s="25"/>
      <c r="DT110" s="25"/>
      <c r="EO110" s="25"/>
      <c r="ET110" s="25"/>
      <c r="FO110" s="25"/>
      <c r="FT110" s="25"/>
    </row>
    <row r="111" spans="9:176">
      <c r="I111" s="25"/>
      <c r="N111" s="25"/>
      <c r="AD111" s="25"/>
      <c r="AI111" s="25"/>
      <c r="AY111" s="25"/>
      <c r="BD111" s="25"/>
      <c r="BT111" s="25"/>
      <c r="BY111" s="25"/>
      <c r="CO111" s="25"/>
      <c r="CT111" s="25"/>
      <c r="DO111" s="25"/>
      <c r="DT111" s="25"/>
      <c r="EO111" s="25"/>
      <c r="ET111" s="25"/>
      <c r="FO111" s="25"/>
      <c r="FT111" s="25"/>
    </row>
    <row r="112" spans="9:176">
      <c r="I112" s="25"/>
      <c r="N112" s="25"/>
      <c r="AD112" s="25"/>
      <c r="AI112" s="25"/>
      <c r="AY112" s="25"/>
      <c r="BD112" s="25"/>
      <c r="BT112" s="25"/>
      <c r="BY112" s="25"/>
      <c r="CO112" s="25"/>
      <c r="CT112" s="25"/>
      <c r="DO112" s="25"/>
      <c r="DT112" s="25"/>
      <c r="EO112" s="25"/>
      <c r="ET112" s="25"/>
      <c r="FO112" s="25"/>
      <c r="FT112" s="25"/>
    </row>
    <row r="113" spans="9:176">
      <c r="I113" s="25"/>
      <c r="N113" s="25"/>
      <c r="AD113" s="25"/>
      <c r="AI113" s="25"/>
      <c r="AY113" s="25"/>
      <c r="BD113" s="25"/>
      <c r="BT113" s="25"/>
      <c r="BY113" s="25"/>
      <c r="CO113" s="25"/>
      <c r="CT113" s="25"/>
      <c r="DO113" s="25"/>
      <c r="DT113" s="25"/>
      <c r="EO113" s="25"/>
      <c r="ET113" s="25"/>
      <c r="FO113" s="25"/>
      <c r="FT113" s="25"/>
    </row>
    <row r="114" spans="9:176">
      <c r="I114" s="25"/>
      <c r="N114" s="25"/>
      <c r="AD114" s="25"/>
      <c r="AI114" s="25"/>
      <c r="AY114" s="25"/>
      <c r="BD114" s="25"/>
      <c r="BT114" s="25"/>
      <c r="BY114" s="25"/>
      <c r="CO114" s="25"/>
      <c r="CT114" s="25"/>
      <c r="DO114" s="25"/>
      <c r="DT114" s="25"/>
      <c r="EO114" s="25"/>
      <c r="ET114" s="25"/>
      <c r="FO114" s="25"/>
      <c r="FT114" s="25"/>
    </row>
    <row r="115" spans="9:176">
      <c r="I115" s="25"/>
      <c r="N115" s="25"/>
      <c r="AD115" s="25"/>
      <c r="AI115" s="25"/>
      <c r="AY115" s="25"/>
      <c r="BD115" s="25"/>
      <c r="BT115" s="25"/>
      <c r="BY115" s="25"/>
      <c r="CO115" s="25"/>
      <c r="CT115" s="25"/>
      <c r="DO115" s="25"/>
      <c r="DT115" s="25"/>
      <c r="EO115" s="25"/>
      <c r="ET115" s="25"/>
      <c r="FO115" s="25"/>
      <c r="FT115" s="25"/>
    </row>
    <row r="116" spans="9:176">
      <c r="I116" s="25"/>
      <c r="N116" s="25"/>
      <c r="AD116" s="25"/>
      <c r="AI116" s="25"/>
      <c r="AY116" s="25"/>
      <c r="BD116" s="25"/>
      <c r="BT116" s="25"/>
      <c r="BY116" s="25"/>
      <c r="CO116" s="25"/>
      <c r="CT116" s="25"/>
      <c r="DO116" s="25"/>
      <c r="DT116" s="25"/>
      <c r="EO116" s="25"/>
      <c r="ET116" s="25"/>
      <c r="FO116" s="25"/>
      <c r="FT116" s="25"/>
    </row>
    <row r="117" spans="9:176">
      <c r="I117" s="25"/>
      <c r="N117" s="25"/>
      <c r="AD117" s="25"/>
      <c r="AI117" s="25"/>
      <c r="AY117" s="25"/>
      <c r="BD117" s="25"/>
      <c r="BT117" s="25"/>
      <c r="BY117" s="25"/>
      <c r="CO117" s="25"/>
      <c r="CT117" s="25"/>
      <c r="DO117" s="25"/>
      <c r="DT117" s="25"/>
      <c r="EO117" s="25"/>
      <c r="ET117" s="25"/>
      <c r="FO117" s="25"/>
      <c r="FT117" s="25"/>
    </row>
    <row r="118" spans="9:176">
      <c r="I118" s="25"/>
      <c r="N118" s="25"/>
      <c r="AD118" s="25"/>
      <c r="AI118" s="25"/>
      <c r="AY118" s="25"/>
      <c r="BD118" s="25"/>
      <c r="BT118" s="25"/>
      <c r="BY118" s="25"/>
      <c r="CO118" s="25"/>
      <c r="CT118" s="25"/>
      <c r="DO118" s="25"/>
      <c r="DT118" s="25"/>
      <c r="EO118" s="25"/>
      <c r="ET118" s="25"/>
      <c r="FO118" s="25"/>
      <c r="FT118" s="25"/>
    </row>
    <row r="119" spans="9:176">
      <c r="I119" s="25"/>
      <c r="N119" s="25"/>
      <c r="AD119" s="25"/>
      <c r="AI119" s="25"/>
      <c r="AY119" s="25"/>
      <c r="BD119" s="25"/>
      <c r="BT119" s="25"/>
      <c r="BY119" s="25"/>
      <c r="CO119" s="25"/>
      <c r="CT119" s="25"/>
      <c r="DO119" s="25"/>
      <c r="DT119" s="25"/>
      <c r="EO119" s="25"/>
      <c r="ET119" s="25"/>
      <c r="FO119" s="25"/>
      <c r="FT119" s="25"/>
    </row>
    <row r="120" spans="9:176">
      <c r="I120" s="25"/>
      <c r="N120" s="25"/>
      <c r="AD120" s="25"/>
      <c r="AI120" s="25"/>
      <c r="AY120" s="25"/>
      <c r="BD120" s="25"/>
      <c r="BT120" s="25"/>
      <c r="BY120" s="25"/>
      <c r="CO120" s="25"/>
      <c r="CT120" s="25"/>
      <c r="DO120" s="25"/>
      <c r="DT120" s="25"/>
      <c r="EO120" s="25"/>
      <c r="ET120" s="25"/>
      <c r="FO120" s="25"/>
      <c r="FT120" s="25"/>
    </row>
    <row r="121" spans="9:176">
      <c r="I121" s="25"/>
      <c r="N121" s="25"/>
      <c r="AD121" s="25"/>
      <c r="AI121" s="25"/>
      <c r="AY121" s="25"/>
      <c r="BD121" s="25"/>
      <c r="BT121" s="25"/>
      <c r="BY121" s="25"/>
      <c r="CO121" s="25"/>
      <c r="CT121" s="25"/>
      <c r="DO121" s="25"/>
      <c r="DT121" s="25"/>
      <c r="EO121" s="25"/>
      <c r="ET121" s="25"/>
      <c r="FO121" s="25"/>
      <c r="FT121" s="25"/>
    </row>
    <row r="122" spans="9:176">
      <c r="I122" s="25"/>
      <c r="N122" s="25"/>
      <c r="AD122" s="25"/>
      <c r="AI122" s="25"/>
      <c r="AY122" s="25"/>
      <c r="BD122" s="25"/>
      <c r="BT122" s="25"/>
      <c r="BY122" s="25"/>
      <c r="CO122" s="25"/>
      <c r="CT122" s="25"/>
      <c r="DO122" s="25"/>
      <c r="DT122" s="25"/>
      <c r="EO122" s="25"/>
      <c r="ET122" s="25"/>
      <c r="FO122" s="25"/>
      <c r="FT122" s="25"/>
    </row>
    <row r="123" spans="9:176">
      <c r="I123" s="25"/>
      <c r="N123" s="25"/>
      <c r="AD123" s="25"/>
      <c r="AI123" s="25"/>
      <c r="AY123" s="25"/>
      <c r="BD123" s="25"/>
      <c r="BT123" s="25"/>
      <c r="BY123" s="25"/>
      <c r="CO123" s="25"/>
      <c r="CT123" s="25"/>
      <c r="DO123" s="25"/>
      <c r="DT123" s="25"/>
      <c r="EO123" s="25"/>
      <c r="ET123" s="25"/>
      <c r="FO123" s="25"/>
      <c r="FT123" s="25"/>
    </row>
    <row r="124" spans="9:176">
      <c r="I124" s="25"/>
      <c r="N124" s="25"/>
      <c r="AD124" s="25"/>
      <c r="AI124" s="25"/>
      <c r="AY124" s="25"/>
      <c r="BD124" s="25"/>
      <c r="BT124" s="25"/>
      <c r="BY124" s="25"/>
      <c r="CO124" s="25"/>
      <c r="CT124" s="25"/>
      <c r="DO124" s="25"/>
      <c r="DT124" s="25"/>
      <c r="EO124" s="25"/>
      <c r="ET124" s="25"/>
      <c r="FO124" s="25"/>
      <c r="FT124" s="25"/>
    </row>
    <row r="125" spans="9:176">
      <c r="I125" s="25"/>
      <c r="N125" s="25"/>
      <c r="AD125" s="25"/>
      <c r="AI125" s="25"/>
      <c r="AY125" s="25"/>
      <c r="BD125" s="25"/>
      <c r="BT125" s="25"/>
      <c r="BY125" s="25"/>
      <c r="CO125" s="25"/>
      <c r="CT125" s="25"/>
      <c r="DO125" s="25"/>
      <c r="DT125" s="25"/>
      <c r="EO125" s="25"/>
      <c r="ET125" s="25"/>
      <c r="FO125" s="25"/>
      <c r="FT125" s="25"/>
    </row>
    <row r="126" spans="9:176">
      <c r="I126" s="25"/>
      <c r="N126" s="25"/>
      <c r="AD126" s="25"/>
      <c r="AI126" s="25"/>
      <c r="AY126" s="25"/>
      <c r="BD126" s="25"/>
      <c r="BT126" s="25"/>
      <c r="BY126" s="25"/>
      <c r="CO126" s="25"/>
      <c r="CT126" s="25"/>
      <c r="DO126" s="25"/>
      <c r="DT126" s="25"/>
      <c r="EO126" s="25"/>
      <c r="ET126" s="25"/>
      <c r="FO126" s="25"/>
      <c r="FT126" s="25"/>
    </row>
    <row r="127" spans="9:176">
      <c r="I127" s="25"/>
      <c r="N127" s="25"/>
      <c r="AD127" s="25"/>
      <c r="AI127" s="25"/>
      <c r="AY127" s="25"/>
      <c r="BD127" s="25"/>
      <c r="BT127" s="25"/>
      <c r="BY127" s="25"/>
      <c r="CO127" s="25"/>
      <c r="CT127" s="25"/>
      <c r="DO127" s="25"/>
      <c r="DT127" s="25"/>
      <c r="EO127" s="25"/>
      <c r="ET127" s="25"/>
      <c r="FO127" s="25"/>
      <c r="FT127" s="25"/>
    </row>
    <row r="128" spans="9:176">
      <c r="I128" s="25"/>
      <c r="N128" s="25"/>
      <c r="AD128" s="25"/>
      <c r="AI128" s="25"/>
      <c r="AY128" s="25"/>
      <c r="BD128" s="25"/>
      <c r="BT128" s="25"/>
      <c r="BY128" s="25"/>
      <c r="CO128" s="25"/>
      <c r="CT128" s="25"/>
      <c r="DO128" s="25"/>
      <c r="DT128" s="25"/>
      <c r="EO128" s="25"/>
      <c r="ET128" s="25"/>
      <c r="FO128" s="25"/>
      <c r="FT128" s="25"/>
    </row>
    <row r="129" spans="9:176">
      <c r="I129" s="25"/>
      <c r="N129" s="25"/>
      <c r="AD129" s="25"/>
      <c r="AI129" s="25"/>
      <c r="AY129" s="25"/>
      <c r="BD129" s="25"/>
      <c r="BT129" s="25"/>
      <c r="BY129" s="25"/>
      <c r="CO129" s="25"/>
      <c r="CT129" s="25"/>
      <c r="DO129" s="25"/>
      <c r="DT129" s="25"/>
      <c r="EO129" s="25"/>
      <c r="ET129" s="25"/>
      <c r="FO129" s="25"/>
      <c r="FT129" s="25"/>
    </row>
    <row r="130" spans="9:176">
      <c r="I130" s="25"/>
      <c r="N130" s="25"/>
      <c r="AD130" s="25"/>
      <c r="AI130" s="25"/>
      <c r="AY130" s="25"/>
      <c r="BD130" s="25"/>
      <c r="BT130" s="25"/>
      <c r="BY130" s="25"/>
      <c r="CO130" s="25"/>
      <c r="CT130" s="25"/>
      <c r="DO130" s="25"/>
      <c r="DT130" s="25"/>
      <c r="EO130" s="25"/>
      <c r="ET130" s="25"/>
      <c r="FO130" s="25"/>
      <c r="FT130" s="25"/>
    </row>
    <row r="131" spans="9:176">
      <c r="I131" s="25"/>
      <c r="N131" s="25"/>
      <c r="AD131" s="25"/>
      <c r="AI131" s="25"/>
      <c r="AY131" s="25"/>
      <c r="BD131" s="25"/>
      <c r="BT131" s="25"/>
      <c r="BY131" s="25"/>
      <c r="CO131" s="25"/>
      <c r="CT131" s="25"/>
      <c r="DO131" s="25"/>
      <c r="DT131" s="25"/>
      <c r="EO131" s="25"/>
      <c r="ET131" s="25"/>
      <c r="FO131" s="25"/>
      <c r="FT131" s="25"/>
    </row>
    <row r="132" spans="9:176">
      <c r="I132" s="25"/>
      <c r="N132" s="25"/>
      <c r="AD132" s="25"/>
      <c r="AI132" s="25"/>
      <c r="AY132" s="25"/>
      <c r="BD132" s="25"/>
      <c r="BT132" s="25"/>
      <c r="BY132" s="25"/>
      <c r="CO132" s="25"/>
      <c r="CT132" s="25"/>
      <c r="DO132" s="25"/>
      <c r="DT132" s="25"/>
      <c r="EO132" s="25"/>
      <c r="ET132" s="25"/>
      <c r="FO132" s="25"/>
      <c r="FT132" s="25"/>
    </row>
    <row r="133" spans="9:176">
      <c r="I133" s="25"/>
      <c r="N133" s="25"/>
      <c r="AD133" s="25"/>
      <c r="AI133" s="25"/>
      <c r="AY133" s="25"/>
      <c r="BD133" s="25"/>
      <c r="BT133" s="25"/>
      <c r="BY133" s="25"/>
      <c r="CO133" s="25"/>
      <c r="CT133" s="25"/>
      <c r="DO133" s="25"/>
      <c r="DT133" s="25"/>
      <c r="EO133" s="25"/>
      <c r="ET133" s="25"/>
      <c r="FO133" s="25"/>
      <c r="FT133" s="25"/>
    </row>
    <row r="134" spans="9:176">
      <c r="I134" s="25"/>
      <c r="N134" s="25"/>
      <c r="AD134" s="25"/>
      <c r="AI134" s="25"/>
      <c r="AY134" s="25"/>
      <c r="BD134" s="25"/>
      <c r="BT134" s="25"/>
      <c r="BY134" s="25"/>
      <c r="CO134" s="25"/>
      <c r="CT134" s="25"/>
      <c r="DO134" s="25"/>
      <c r="DT134" s="25"/>
      <c r="EO134" s="25"/>
      <c r="ET134" s="25"/>
      <c r="FO134" s="25"/>
      <c r="FT134" s="25"/>
    </row>
    <row r="135" spans="9:176">
      <c r="I135" s="25"/>
      <c r="N135" s="25"/>
      <c r="AD135" s="25"/>
      <c r="AI135" s="25"/>
      <c r="AY135" s="25"/>
      <c r="BD135" s="25"/>
      <c r="BT135" s="25"/>
      <c r="BY135" s="25"/>
      <c r="CO135" s="25"/>
      <c r="CT135" s="25"/>
      <c r="DO135" s="25"/>
      <c r="DT135" s="25"/>
      <c r="EO135" s="25"/>
      <c r="ET135" s="25"/>
      <c r="FO135" s="25"/>
      <c r="FT135" s="25"/>
    </row>
    <row r="136" spans="9:176">
      <c r="I136" s="25"/>
      <c r="N136" s="25"/>
      <c r="AD136" s="25"/>
      <c r="AI136" s="25"/>
      <c r="AY136" s="25"/>
      <c r="BD136" s="25"/>
      <c r="BT136" s="25"/>
      <c r="BY136" s="25"/>
      <c r="CO136" s="25"/>
      <c r="CT136" s="25"/>
      <c r="DO136" s="25"/>
      <c r="DT136" s="25"/>
      <c r="EO136" s="25"/>
      <c r="ET136" s="25"/>
      <c r="FO136" s="25"/>
      <c r="FT136" s="25"/>
    </row>
    <row r="137" spans="9:176">
      <c r="I137" s="25"/>
      <c r="N137" s="25"/>
      <c r="AD137" s="25"/>
      <c r="AI137" s="25"/>
      <c r="AY137" s="25"/>
      <c r="BD137" s="25"/>
      <c r="BT137" s="25"/>
      <c r="BY137" s="25"/>
      <c r="CO137" s="25"/>
      <c r="CT137" s="25"/>
      <c r="DO137" s="25"/>
      <c r="DT137" s="25"/>
      <c r="EO137" s="25"/>
      <c r="ET137" s="25"/>
      <c r="FO137" s="25"/>
      <c r="FT137" s="2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869D2590B01A4B98CE049B1A0F2534" ma:contentTypeVersion="10" ma:contentTypeDescription="Create a new document." ma:contentTypeScope="" ma:versionID="5a0dbe13951cb8093fe9b8d295c37243">
  <xsd:schema xmlns:xsd="http://www.w3.org/2001/XMLSchema" xmlns:xs="http://www.w3.org/2001/XMLSchema" xmlns:p="http://schemas.microsoft.com/office/2006/metadata/properties" xmlns:ns3="86f4f21a-da54-4504-8c0f-551741706164" targetNamespace="http://schemas.microsoft.com/office/2006/metadata/properties" ma:root="true" ma:fieldsID="6b825d7fb5baf02e35b37781d7241ab7" ns3:_="">
    <xsd:import namespace="86f4f21a-da54-4504-8c0f-55174170616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4f21a-da54-4504-8c0f-551741706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63FB4-32D6-494F-A0CF-497DD2DC814E}">
  <ds:schemaRefs>
    <ds:schemaRef ds:uri="http://purl.org/dc/elements/1.1/"/>
    <ds:schemaRef ds:uri="http://schemas.microsoft.com/office/2006/metadata/properties"/>
    <ds:schemaRef ds:uri="86f4f21a-da54-4504-8c0f-55174170616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A0BDDAB-91C8-4EAC-BC31-C2F07B2908C9}">
  <ds:schemaRefs>
    <ds:schemaRef ds:uri="http://schemas.microsoft.com/sharepoint/v3/contenttype/forms"/>
  </ds:schemaRefs>
</ds:datastoreItem>
</file>

<file path=customXml/itemProps3.xml><?xml version="1.0" encoding="utf-8"?>
<ds:datastoreItem xmlns:ds="http://schemas.openxmlformats.org/officeDocument/2006/customXml" ds:itemID="{0FEF4D6D-939F-406E-98F2-78239FEC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4f21a-da54-4504-8c0f-551741706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Notes</vt:lpstr>
      <vt:lpstr>P&amp;L Consol</vt:lpstr>
      <vt:lpstr>BS Consol</vt:lpstr>
      <vt:lpstr>CF Consol</vt:lpstr>
      <vt:lpstr>P&amp;L Holding</vt:lpstr>
      <vt:lpstr>BS Holding</vt:lpstr>
      <vt:lpstr>Stores</vt:lpstr>
      <vt:lpstr>P&amp;L by country</vt:lpstr>
      <vt:lpstr>P&amp;L &amp; CAPEX</vt:lpstr>
      <vt:lpstr>P&amp;L Consol Q (IFRS 16 effect)</vt:lpstr>
      <vt:lpstr>P&amp;L Consol FY (IFRS 16 effect)</vt:lpstr>
      <vt:lpstr>P&amp;L by country Q (IFRS16 effect</vt:lpstr>
      <vt:lpstr>P&amp;L by country FY(IFRS16 effect</vt:lpstr>
      <vt:lpstr>P&amp;L Holding Q (IFRS 16 effect)</vt:lpstr>
      <vt:lpstr>P&amp;L Holding FY (IFRS 16 effect)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DIAZ MEJIA Pedro</dc:creator>
  <cp:lastModifiedBy>Oscar David Calderon Ponton</cp:lastModifiedBy>
  <dcterms:created xsi:type="dcterms:W3CDTF">2019-05-22T19:43:52Z</dcterms:created>
  <dcterms:modified xsi:type="dcterms:W3CDTF">2022-07-28T16:27:52Z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0x0101005C869D2590B01A4B98CE049B1A0F2534</vt:lpwstr>
  </property>
</Properties>
</file>